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chartsheets/sheet2.xml" ContentType="application/vnd.openxmlformats-officedocument.spreadsheetml.chart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ables/table3.xml" ContentType="application/vnd.openxmlformats-officedocument.spreadsheetml.table+xml"/>
  <Override PartName="/xl/queryTables/queryTable2.xml" ContentType="application/vnd.openxmlformats-officedocument.spreadsheetml.queryTab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omments1.xml" ContentType="application/vnd.openxmlformats-officedocument.spreadsheetml.comments+xml"/>
  <Override PartName="/xl/tables/table8.xml" ContentType="application/vnd.openxmlformats-officedocument.spreadsheetml.table+xml"/>
  <Override PartName="/xl/drawings/drawing6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oxlabsas-my.sharepoint.com/personal/direccioncalidad_aoxlab_com/Documents/Documentos/SGC/7. PROCESO/FORMATOS AOXLAB (FG Y FT) CONTROL DOC/FORMATOS SOFTWARE/"/>
    </mc:Choice>
  </mc:AlternateContent>
  <xr:revisionPtr revIDLastSave="0" documentId="13_ncr:1_{9F3188C1-0EBA-4124-A6C5-C962C3A73C9E}" xr6:coauthVersionLast="47" xr6:coauthVersionMax="47" xr10:uidLastSave="{00000000-0000-0000-0000-000000000000}"/>
  <bookViews>
    <workbookView xWindow="-120" yWindow="-120" windowWidth="20730" windowHeight="11040" activeTab="1" xr2:uid="{0E568ABB-AEBA-4A61-8E0F-483962664528}"/>
  </bookViews>
  <sheets>
    <sheet name="Control" sheetId="13" r:id="rId1"/>
    <sheet name="SOFT-TC-086" sheetId="10" r:id="rId2"/>
    <sheet name="Gráfico Exactitud" sheetId="24" r:id="rId3"/>
    <sheet name="EXACTITUD" sheetId="23" r:id="rId4"/>
    <sheet name="Gráfico Precisión" sheetId="20" r:id="rId5"/>
    <sheet name="PRECISION" sheetId="17" r:id="rId6"/>
    <sheet name="Limites Graficos RPD" sheetId="11" r:id="rId7"/>
    <sheet name="Límites Exactitud" sheetId="21" r:id="rId8"/>
    <sheet name="Limites Graficos R" sheetId="14" r:id="rId9"/>
    <sheet name="Curva de Calibración 2021-10-19" sheetId="9" r:id="rId10"/>
  </sheets>
  <definedNames>
    <definedName name="_xlnm.Print_Area" localSheetId="0">Control!$A$1:$G$36</definedName>
    <definedName name="DatosExternos_1" localSheetId="3" hidden="1">EXACTITUD!$A$2:$J$4</definedName>
    <definedName name="DatosExternos_2" localSheetId="5" hidden="1">PRECISION!$A$2:$G$4</definedName>
    <definedName name="TIPO_MATRIZ">Tabla2[TIPO DE MATIZ]</definedName>
    <definedName name="TIPO_MUESTRA">Tabla4[[TIPO DE MUESTRA 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3" l="1"/>
  <c r="H1" i="23"/>
  <c r="G1" i="23"/>
  <c r="F1" i="23"/>
  <c r="E1" i="17"/>
  <c r="D1" i="17"/>
  <c r="L1" i="17"/>
  <c r="H9" i="10"/>
  <c r="H10" i="10"/>
  <c r="H11" i="10"/>
  <c r="H12" i="10"/>
  <c r="H13" i="10"/>
  <c r="H14" i="10"/>
  <c r="J14" i="10" s="1"/>
  <c r="J11" i="10"/>
  <c r="J12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40" i="10"/>
  <c r="J41" i="10"/>
  <c r="J42" i="10"/>
  <c r="J43" i="10"/>
  <c r="J44" i="10"/>
  <c r="J45" i="10"/>
  <c r="J46" i="10"/>
  <c r="J47" i="10"/>
  <c r="J48" i="10"/>
  <c r="J49" i="10"/>
  <c r="J50" i="10"/>
  <c r="J51" i="10"/>
  <c r="J52" i="10"/>
  <c r="J53" i="10"/>
  <c r="J54" i="10"/>
  <c r="J55" i="10"/>
  <c r="J56" i="10"/>
  <c r="J57" i="10"/>
  <c r="J58" i="10"/>
  <c r="J59" i="10"/>
  <c r="J60" i="10"/>
  <c r="J61" i="10"/>
  <c r="J62" i="10"/>
  <c r="J63" i="10"/>
  <c r="J64" i="10"/>
  <c r="J65" i="10"/>
  <c r="J66" i="10"/>
  <c r="J67" i="10"/>
  <c r="J68" i="10"/>
  <c r="J69" i="10"/>
  <c r="J70" i="10"/>
  <c r="J71" i="10"/>
  <c r="J72" i="10"/>
  <c r="J73" i="10"/>
  <c r="J74" i="10"/>
  <c r="J75" i="10"/>
  <c r="J76" i="10"/>
  <c r="J77" i="10"/>
  <c r="J78" i="10"/>
  <c r="J79" i="10"/>
  <c r="J80" i="10"/>
  <c r="J81" i="10"/>
  <c r="J82" i="10"/>
  <c r="J83" i="10"/>
  <c r="J84" i="10"/>
  <c r="J85" i="10"/>
  <c r="J86" i="10"/>
  <c r="J87" i="10"/>
  <c r="J88" i="10"/>
  <c r="J89" i="10"/>
  <c r="J90" i="10"/>
  <c r="J91" i="10"/>
  <c r="J92" i="10"/>
  <c r="J93" i="10"/>
  <c r="J94" i="10"/>
  <c r="J95" i="10"/>
  <c r="J96" i="10"/>
  <c r="J97" i="10"/>
  <c r="J98" i="10"/>
  <c r="J99" i="10"/>
  <c r="J100" i="10"/>
  <c r="J101" i="10"/>
  <c r="J102" i="10"/>
  <c r="J103" i="10"/>
  <c r="J104" i="10"/>
  <c r="J105" i="10"/>
  <c r="J106" i="10"/>
  <c r="J107" i="10"/>
  <c r="J108" i="10"/>
  <c r="R4" i="10"/>
  <c r="R2" i="10"/>
  <c r="R1" i="10"/>
  <c r="E1" i="10"/>
  <c r="A1" i="17" l="1"/>
  <c r="N10" i="14"/>
  <c r="N39" i="14"/>
  <c r="N38" i="14"/>
  <c r="N37" i="14"/>
  <c r="N36" i="14"/>
  <c r="N35" i="14"/>
  <c r="N34" i="14"/>
  <c r="N33" i="14"/>
  <c r="N32" i="14"/>
  <c r="N31" i="14"/>
  <c r="N30" i="14"/>
  <c r="N29" i="14"/>
  <c r="N28" i="14"/>
  <c r="N27" i="14"/>
  <c r="N26" i="14"/>
  <c r="N25" i="14"/>
  <c r="N24" i="14"/>
  <c r="N23" i="14"/>
  <c r="N22" i="14"/>
  <c r="N21" i="14"/>
  <c r="N20" i="14"/>
  <c r="N19" i="14"/>
  <c r="N18" i="14"/>
  <c r="N17" i="14"/>
  <c r="N16" i="14"/>
  <c r="N15" i="14"/>
  <c r="N14" i="14"/>
  <c r="N13" i="14"/>
  <c r="N12" i="14"/>
  <c r="N11" i="14"/>
  <c r="N10" i="11"/>
  <c r="N11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40" i="11" s="1"/>
  <c r="N24" i="11"/>
  <c r="N25" i="11"/>
  <c r="N26" i="11"/>
  <c r="N27" i="11"/>
  <c r="N28" i="11"/>
  <c r="N29" i="11"/>
  <c r="N30" i="11"/>
  <c r="N31" i="11"/>
  <c r="N32" i="11"/>
  <c r="N33" i="11"/>
  <c r="N34" i="11"/>
  <c r="N35" i="11"/>
  <c r="N36" i="11"/>
  <c r="N37" i="11"/>
  <c r="N38" i="11"/>
  <c r="N39" i="11"/>
  <c r="N41" i="11"/>
  <c r="A10" i="13"/>
  <c r="B26" i="13"/>
  <c r="N43" i="11" l="1"/>
  <c r="N44" i="11"/>
  <c r="N42" i="11"/>
  <c r="N41" i="14"/>
  <c r="N40" i="14"/>
  <c r="N45" i="14" l="1"/>
  <c r="N44" i="14"/>
  <c r="N43" i="14"/>
  <c r="N42" i="14"/>
  <c r="G22" i="9" l="1"/>
  <c r="G21" i="9"/>
  <c r="G20" i="9"/>
  <c r="G19" i="9"/>
  <c r="G18" i="9"/>
  <c r="G17" i="9"/>
  <c r="G16" i="9"/>
  <c r="G15" i="9"/>
  <c r="G14" i="9"/>
  <c r="J10" i="10"/>
  <c r="M10" i="10"/>
  <c r="N10" i="10" s="1"/>
  <c r="O10" i="10" s="1"/>
  <c r="M11" i="10"/>
  <c r="N11" i="10" s="1"/>
  <c r="O11" i="10" s="1"/>
  <c r="M12" i="10"/>
  <c r="N12" i="10" s="1"/>
  <c r="O12" i="10" s="1"/>
  <c r="J13" i="10"/>
  <c r="M13" i="10" s="1"/>
  <c r="N13" i="10" s="1"/>
  <c r="O13" i="10" s="1"/>
  <c r="M14" i="10"/>
  <c r="N14" i="10"/>
  <c r="O14" i="10" s="1"/>
  <c r="H15" i="10"/>
  <c r="M15" i="10" s="1"/>
  <c r="N15" i="10" s="1"/>
  <c r="O15" i="10" s="1"/>
  <c r="H16" i="10"/>
  <c r="M16" i="10"/>
  <c r="N16" i="10" s="1"/>
  <c r="O16" i="10" s="1"/>
  <c r="H17" i="10"/>
  <c r="M17" i="10"/>
  <c r="N17" i="10"/>
  <c r="O17" i="10" s="1"/>
  <c r="H18" i="10"/>
  <c r="M18" i="10" s="1"/>
  <c r="N18" i="10" s="1"/>
  <c r="O18" i="10" s="1"/>
  <c r="H19" i="10"/>
  <c r="M19" i="10"/>
  <c r="N19" i="10" s="1"/>
  <c r="O19" i="10" s="1"/>
  <c r="H20" i="10"/>
  <c r="M20" i="10"/>
  <c r="N20" i="10"/>
  <c r="O20" i="10" s="1"/>
  <c r="H21" i="10"/>
  <c r="M21" i="10" s="1"/>
  <c r="N21" i="10" s="1"/>
  <c r="O21" i="10" s="1"/>
  <c r="H22" i="10"/>
  <c r="M22" i="10"/>
  <c r="N22" i="10" s="1"/>
  <c r="O22" i="10" s="1"/>
  <c r="H23" i="10"/>
  <c r="M23" i="10"/>
  <c r="N23" i="10"/>
  <c r="O23" i="10" s="1"/>
  <c r="H24" i="10"/>
  <c r="M24" i="10" s="1"/>
  <c r="N24" i="10" s="1"/>
  <c r="O24" i="10" s="1"/>
  <c r="H25" i="10"/>
  <c r="M25" i="10"/>
  <c r="N25" i="10" s="1"/>
  <c r="O25" i="10" s="1"/>
  <c r="H26" i="10"/>
  <c r="M26" i="10"/>
  <c r="N26" i="10"/>
  <c r="O26" i="10" s="1"/>
  <c r="H27" i="10"/>
  <c r="M27" i="10" s="1"/>
  <c r="N27" i="10" s="1"/>
  <c r="O27" i="10" s="1"/>
  <c r="H28" i="10"/>
  <c r="M28" i="10"/>
  <c r="N28" i="10" s="1"/>
  <c r="O28" i="10" s="1"/>
  <c r="H29" i="10"/>
  <c r="M29" i="10"/>
  <c r="N29" i="10"/>
  <c r="O29" i="10" s="1"/>
  <c r="H30" i="10"/>
  <c r="M30" i="10" s="1"/>
  <c r="N30" i="10" s="1"/>
  <c r="O30" i="10" s="1"/>
  <c r="H31" i="10"/>
  <c r="M31" i="10"/>
  <c r="N31" i="10" s="1"/>
  <c r="O31" i="10" s="1"/>
  <c r="H32" i="10"/>
  <c r="M32" i="10"/>
  <c r="N32" i="10"/>
  <c r="O32" i="10" s="1"/>
  <c r="H33" i="10"/>
  <c r="M33" i="10" s="1"/>
  <c r="N33" i="10" s="1"/>
  <c r="O33" i="10" s="1"/>
  <c r="H34" i="10"/>
  <c r="M34" i="10"/>
  <c r="N34" i="10" s="1"/>
  <c r="O34" i="10" s="1"/>
  <c r="H35" i="10"/>
  <c r="M35" i="10"/>
  <c r="N35" i="10"/>
  <c r="O35" i="10" s="1"/>
  <c r="H36" i="10"/>
  <c r="M36" i="10" s="1"/>
  <c r="N36" i="10" s="1"/>
  <c r="O36" i="10" s="1"/>
  <c r="H37" i="10"/>
  <c r="M37" i="10"/>
  <c r="N37" i="10" s="1"/>
  <c r="O37" i="10" s="1"/>
  <c r="H38" i="10"/>
  <c r="M38" i="10"/>
  <c r="N38" i="10"/>
  <c r="O38" i="10" s="1"/>
  <c r="H39" i="10"/>
  <c r="M39" i="10" s="1"/>
  <c r="N39" i="10" s="1"/>
  <c r="O39" i="10" s="1"/>
  <c r="H40" i="10"/>
  <c r="M40" i="10"/>
  <c r="N40" i="10" s="1"/>
  <c r="O40" i="10" s="1"/>
  <c r="H41" i="10"/>
  <c r="M41" i="10"/>
  <c r="N41" i="10"/>
  <c r="O41" i="10" s="1"/>
  <c r="H42" i="10"/>
  <c r="M42" i="10" s="1"/>
  <c r="N42" i="10" s="1"/>
  <c r="O42" i="10" s="1"/>
  <c r="H43" i="10"/>
  <c r="M43" i="10"/>
  <c r="N43" i="10" s="1"/>
  <c r="O43" i="10" s="1"/>
  <c r="H44" i="10"/>
  <c r="M44" i="10"/>
  <c r="N44" i="10"/>
  <c r="O44" i="10" s="1"/>
  <c r="H45" i="10"/>
  <c r="M45" i="10" s="1"/>
  <c r="N45" i="10" s="1"/>
  <c r="O45" i="10" s="1"/>
  <c r="H46" i="10"/>
  <c r="M46" i="10"/>
  <c r="N46" i="10" s="1"/>
  <c r="O46" i="10" s="1"/>
  <c r="H47" i="10"/>
  <c r="M47" i="10"/>
  <c r="N47" i="10"/>
  <c r="O47" i="10" s="1"/>
  <c r="H48" i="10"/>
  <c r="M48" i="10" s="1"/>
  <c r="N48" i="10" s="1"/>
  <c r="O48" i="10" s="1"/>
  <c r="H49" i="10"/>
  <c r="M49" i="10"/>
  <c r="N49" i="10" s="1"/>
  <c r="O49" i="10" s="1"/>
  <c r="H50" i="10"/>
  <c r="M50" i="10"/>
  <c r="N50" i="10"/>
  <c r="O50" i="10" s="1"/>
  <c r="H51" i="10"/>
  <c r="M51" i="10" s="1"/>
  <c r="N51" i="10" s="1"/>
  <c r="O51" i="10" s="1"/>
  <c r="H52" i="10"/>
  <c r="M52" i="10"/>
  <c r="N52" i="10" s="1"/>
  <c r="O52" i="10" s="1"/>
  <c r="H53" i="10"/>
  <c r="M53" i="10"/>
  <c r="N53" i="10"/>
  <c r="O53" i="10" s="1"/>
  <c r="H54" i="10"/>
  <c r="M54" i="10" s="1"/>
  <c r="N54" i="10" s="1"/>
  <c r="O54" i="10" s="1"/>
  <c r="H55" i="10"/>
  <c r="M55" i="10"/>
  <c r="N55" i="10" s="1"/>
  <c r="O55" i="10" s="1"/>
  <c r="H56" i="10"/>
  <c r="M56" i="10"/>
  <c r="N56" i="10"/>
  <c r="O56" i="10" s="1"/>
  <c r="H57" i="10"/>
  <c r="M57" i="10" s="1"/>
  <c r="N57" i="10" s="1"/>
  <c r="O57" i="10" s="1"/>
  <c r="H58" i="10"/>
  <c r="M58" i="10"/>
  <c r="N58" i="10" s="1"/>
  <c r="O58" i="10" s="1"/>
  <c r="H59" i="10"/>
  <c r="M59" i="10"/>
  <c r="N59" i="10"/>
  <c r="O59" i="10" s="1"/>
  <c r="H60" i="10"/>
  <c r="M60" i="10" s="1"/>
  <c r="N60" i="10" s="1"/>
  <c r="O60" i="10" s="1"/>
  <c r="H61" i="10"/>
  <c r="M61" i="10"/>
  <c r="N61" i="10" s="1"/>
  <c r="O61" i="10" s="1"/>
  <c r="H62" i="10"/>
  <c r="M62" i="10"/>
  <c r="N62" i="10"/>
  <c r="O62" i="10" s="1"/>
  <c r="H63" i="10"/>
  <c r="M63" i="10" s="1"/>
  <c r="N63" i="10" s="1"/>
  <c r="O63" i="10" s="1"/>
  <c r="H64" i="10"/>
  <c r="M64" i="10"/>
  <c r="N64" i="10" s="1"/>
  <c r="O64" i="10" s="1"/>
  <c r="H65" i="10"/>
  <c r="M65" i="10"/>
  <c r="N65" i="10"/>
  <c r="O65" i="10" s="1"/>
  <c r="H66" i="10"/>
  <c r="M66" i="10" s="1"/>
  <c r="N66" i="10" s="1"/>
  <c r="O66" i="10" s="1"/>
  <c r="H67" i="10"/>
  <c r="M67" i="10"/>
  <c r="N67" i="10" s="1"/>
  <c r="O67" i="10" s="1"/>
  <c r="H68" i="10"/>
  <c r="M68" i="10"/>
  <c r="N68" i="10"/>
  <c r="O68" i="10" s="1"/>
  <c r="H69" i="10"/>
  <c r="M69" i="10" s="1"/>
  <c r="N69" i="10" s="1"/>
  <c r="O69" i="10" s="1"/>
  <c r="H70" i="10"/>
  <c r="M70" i="10"/>
  <c r="N70" i="10" s="1"/>
  <c r="O70" i="10" s="1"/>
  <c r="H71" i="10"/>
  <c r="M71" i="10"/>
  <c r="N71" i="10"/>
  <c r="O71" i="10" s="1"/>
  <c r="H72" i="10"/>
  <c r="M72" i="10" s="1"/>
  <c r="N72" i="10" s="1"/>
  <c r="O72" i="10" s="1"/>
  <c r="H73" i="10"/>
  <c r="M73" i="10"/>
  <c r="N73" i="10" s="1"/>
  <c r="O73" i="10" s="1"/>
  <c r="H74" i="10"/>
  <c r="M74" i="10"/>
  <c r="N74" i="10"/>
  <c r="O74" i="10" s="1"/>
  <c r="H75" i="10"/>
  <c r="M75" i="10" s="1"/>
  <c r="N75" i="10" s="1"/>
  <c r="O75" i="10" s="1"/>
  <c r="H76" i="10"/>
  <c r="M76" i="10"/>
  <c r="N76" i="10" s="1"/>
  <c r="O76" i="10" s="1"/>
  <c r="H77" i="10"/>
  <c r="M77" i="10"/>
  <c r="N77" i="10"/>
  <c r="O77" i="10" s="1"/>
  <c r="H78" i="10"/>
  <c r="M78" i="10" s="1"/>
  <c r="N78" i="10" s="1"/>
  <c r="O78" i="10" s="1"/>
  <c r="H79" i="10"/>
  <c r="M79" i="10"/>
  <c r="N79" i="10" s="1"/>
  <c r="O79" i="10" s="1"/>
  <c r="H80" i="10"/>
  <c r="M80" i="10"/>
  <c r="N80" i="10"/>
  <c r="O80" i="10" s="1"/>
  <c r="H81" i="10"/>
  <c r="M81" i="10" s="1"/>
  <c r="N81" i="10" s="1"/>
  <c r="O81" i="10" s="1"/>
  <c r="H82" i="10"/>
  <c r="M82" i="10"/>
  <c r="N82" i="10" s="1"/>
  <c r="O82" i="10" s="1"/>
  <c r="H83" i="10"/>
  <c r="M83" i="10"/>
  <c r="N83" i="10"/>
  <c r="O83" i="10" s="1"/>
  <c r="H84" i="10"/>
  <c r="M84" i="10" s="1"/>
  <c r="N84" i="10" s="1"/>
  <c r="O84" i="10" s="1"/>
  <c r="H85" i="10"/>
  <c r="M85" i="10"/>
  <c r="N85" i="10" s="1"/>
  <c r="O85" i="10" s="1"/>
  <c r="H86" i="10"/>
  <c r="M86" i="10"/>
  <c r="N86" i="10"/>
  <c r="O86" i="10" s="1"/>
  <c r="H87" i="10"/>
  <c r="M87" i="10" s="1"/>
  <c r="N87" i="10" s="1"/>
  <c r="O87" i="10" s="1"/>
  <c r="H88" i="10"/>
  <c r="M88" i="10"/>
  <c r="N88" i="10" s="1"/>
  <c r="O88" i="10" s="1"/>
  <c r="H89" i="10"/>
  <c r="M89" i="10"/>
  <c r="N89" i="10"/>
  <c r="O89" i="10" s="1"/>
  <c r="H90" i="10"/>
  <c r="M90" i="10" s="1"/>
  <c r="N90" i="10" s="1"/>
  <c r="O90" i="10" s="1"/>
  <c r="H91" i="10"/>
  <c r="M91" i="10"/>
  <c r="N91" i="10" s="1"/>
  <c r="O91" i="10" s="1"/>
  <c r="H92" i="10"/>
  <c r="M92" i="10"/>
  <c r="N92" i="10"/>
  <c r="O92" i="10" s="1"/>
  <c r="H93" i="10"/>
  <c r="M93" i="10" s="1"/>
  <c r="N93" i="10" s="1"/>
  <c r="O93" i="10" s="1"/>
  <c r="H94" i="10"/>
  <c r="M94" i="10"/>
  <c r="N94" i="10" s="1"/>
  <c r="O94" i="10" s="1"/>
  <c r="H95" i="10"/>
  <c r="M95" i="10"/>
  <c r="N95" i="10"/>
  <c r="O95" i="10" s="1"/>
  <c r="D7" i="9"/>
  <c r="F7" i="9" s="1"/>
  <c r="D6" i="9"/>
  <c r="F6" i="9" s="1"/>
  <c r="D5" i="9"/>
  <c r="F5" i="9" s="1"/>
  <c r="D4" i="9"/>
  <c r="F4" i="9" s="1"/>
  <c r="D3" i="9"/>
  <c r="F3" i="9" s="1"/>
  <c r="H8" i="10"/>
  <c r="J8" i="10" s="1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J9" i="10" l="1"/>
  <c r="M9" i="10" s="1"/>
  <c r="N9" i="10" s="1"/>
  <c r="O9" i="10" s="1"/>
  <c r="M8" i="10"/>
  <c r="M96" i="10"/>
  <c r="N96" i="10" s="1"/>
  <c r="O96" i="10" s="1"/>
  <c r="M98" i="10"/>
  <c r="N98" i="10" s="1"/>
  <c r="O98" i="10" s="1"/>
  <c r="M100" i="10"/>
  <c r="N100" i="10" s="1"/>
  <c r="O100" i="10" s="1"/>
  <c r="M102" i="10"/>
  <c r="N102" i="10" s="1"/>
  <c r="O102" i="10" s="1"/>
  <c r="M104" i="10"/>
  <c r="N104" i="10" s="1"/>
  <c r="O104" i="10" s="1"/>
  <c r="M106" i="10"/>
  <c r="N106" i="10" s="1"/>
  <c r="O106" i="10" s="1"/>
  <c r="M108" i="10"/>
  <c r="N108" i="10" s="1"/>
  <c r="O108" i="10" s="1"/>
  <c r="M97" i="10"/>
  <c r="N97" i="10" s="1"/>
  <c r="O97" i="10" s="1"/>
  <c r="M99" i="10"/>
  <c r="N99" i="10" s="1"/>
  <c r="O99" i="10" s="1"/>
  <c r="M101" i="10"/>
  <c r="N101" i="10" s="1"/>
  <c r="O101" i="10" s="1"/>
  <c r="M103" i="10"/>
  <c r="N103" i="10" s="1"/>
  <c r="O103" i="10" s="1"/>
  <c r="M105" i="10"/>
  <c r="N105" i="10" s="1"/>
  <c r="O105" i="10" s="1"/>
  <c r="M107" i="10"/>
  <c r="N107" i="10" s="1"/>
  <c r="O107" i="10" s="1"/>
  <c r="N8" i="10" l="1"/>
  <c r="O8" i="10" s="1"/>
  <c r="I14" i="9" l="1"/>
  <c r="H14" i="9"/>
  <c r="F14" i="9"/>
  <c r="J7" i="9"/>
  <c r="I7" i="9"/>
  <c r="H7" i="9"/>
  <c r="F22" i="9"/>
  <c r="H22" i="9"/>
  <c r="I22" i="9"/>
  <c r="J5" i="9"/>
  <c r="I5" i="9"/>
  <c r="H5" i="9"/>
  <c r="G5" i="9"/>
  <c r="G4" i="9"/>
  <c r="H4" i="9"/>
  <c r="I4" i="9"/>
  <c r="J4" i="9"/>
  <c r="I15" i="9"/>
  <c r="H15" i="9"/>
  <c r="F15" i="9"/>
  <c r="F17" i="9"/>
  <c r="H17" i="9"/>
  <c r="I17" i="9"/>
  <c r="I18" i="9"/>
  <c r="H18" i="9"/>
  <c r="F18" i="9"/>
  <c r="G3" i="9"/>
  <c r="H3" i="9"/>
  <c r="I3" i="9"/>
  <c r="J3" i="9"/>
  <c r="G6" i="9"/>
  <c r="H6" i="9"/>
  <c r="I6" i="9"/>
  <c r="J6" i="9"/>
  <c r="I19" i="9"/>
  <c r="H19" i="9"/>
  <c r="F19" i="9"/>
  <c r="I16" i="9"/>
  <c r="H16" i="9"/>
  <c r="F16" i="9"/>
  <c r="F20" i="9"/>
  <c r="H20" i="9"/>
  <c r="I20" i="9"/>
  <c r="G7" i="9"/>
  <c r="F21" i="9"/>
  <c r="H21" i="9"/>
  <c r="I21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Laboratorio</author>
    <author>Calidad</author>
  </authors>
  <commentList>
    <comment ref="I8" authorId="0" shapeId="0" xr:uid="{BC9D3C52-08D4-4C28-A8AA-1CDB3657F2D3}">
      <text>
        <r>
          <rPr>
            <sz val="9"/>
            <color indexed="81"/>
            <rFont val="Tahoma"/>
            <family val="2"/>
          </rPr>
          <t xml:space="preserve">Copiar una carta de control nueva para cada matriz analizada
</t>
        </r>
      </text>
    </comment>
    <comment ref="I9" authorId="1" shapeId="0" xr:uid="{38C7A392-49C5-4A07-B025-FB5A92AC0E45}">
      <text>
        <r>
          <rPr>
            <b/>
            <sz val="9"/>
            <color indexed="81"/>
            <rFont val="Tahoma"/>
            <family val="2"/>
          </rPr>
          <t>Utilice el filtro de datos para seleccionar resultados del análisis de duplicados en el gráfico correspondiente</t>
        </r>
      </text>
    </comment>
    <comment ref="J9" authorId="1" shapeId="0" xr:uid="{E5A64F77-2E7A-437A-95E3-C282DEB246F8}">
      <text>
        <r>
          <rPr>
            <b/>
            <sz val="9"/>
            <color indexed="81"/>
            <rFont val="Tahoma"/>
            <family val="2"/>
          </rPr>
          <t xml:space="preserve">Registre la fecha e la cual se realizó el ensayo exactamente como se registró en  SOFT-TC-
</t>
        </r>
      </text>
    </comment>
    <comment ref="K9" authorId="1" shapeId="0" xr:uid="{6468299C-DCD6-4A49-BF2C-4797FBECEDF5}">
      <text>
        <r>
          <rPr>
            <b/>
            <sz val="9"/>
            <color indexed="81"/>
            <rFont val="Tahoma"/>
            <family val="2"/>
          </rPr>
          <t>Registre el código de la muestra exactamente como se registró en  SOFT-TC-053</t>
        </r>
      </text>
    </comment>
    <comment ref="L9" authorId="1" shapeId="0" xr:uid="{FE3DBA79-6188-4734-BE9D-6E4A5DEAB928}">
      <text>
        <r>
          <rPr>
            <b/>
            <sz val="9"/>
            <color indexed="81"/>
            <rFont val="Tahoma"/>
            <family val="2"/>
          </rPr>
          <t>Ingrese el resultado obtenido para el primer ensayo</t>
        </r>
      </text>
    </comment>
    <comment ref="M9" authorId="1" shapeId="0" xr:uid="{0511B5C1-03C5-4AED-99C8-67E04817874B}">
      <text>
        <r>
          <rPr>
            <b/>
            <sz val="9"/>
            <color indexed="81"/>
            <rFont val="Tahoma"/>
            <family val="2"/>
          </rPr>
          <t>Ingrese el resultado obtenido para el segundo ensayo</t>
        </r>
      </text>
    </comment>
    <comment ref="N9" authorId="1" shapeId="0" xr:uid="{408B9701-480E-44B0-8903-E4ADE8ACC287}">
      <text>
        <r>
          <rPr>
            <b/>
            <sz val="9"/>
            <color indexed="81"/>
            <rFont val="Tahoma"/>
            <family val="2"/>
          </rPr>
          <t>Esta columna se llenará automáticamente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Laboratorio</author>
    <author>Calidad</author>
  </authors>
  <commentList>
    <comment ref="I8" authorId="0" shapeId="0" xr:uid="{704919B1-E47D-422C-B285-9D89A347A4A2}">
      <text>
        <r>
          <rPr>
            <sz val="9"/>
            <color indexed="81"/>
            <rFont val="Tahoma"/>
            <family val="2"/>
          </rPr>
          <t xml:space="preserve">Copiar una carta de control nueva para cada matriz analizada
</t>
        </r>
      </text>
    </comment>
    <comment ref="I9" authorId="1" shapeId="0" xr:uid="{3C630380-4E8B-4088-BFFF-7583153A4E72}">
      <text>
        <r>
          <rPr>
            <b/>
            <sz val="9"/>
            <color indexed="81"/>
            <rFont val="Tahoma"/>
            <family val="2"/>
          </rPr>
          <t>Utilice el filtro de datos para seleccionar resultados del análisis de duplicados en el gráfico correspondiente</t>
        </r>
      </text>
    </comment>
    <comment ref="J9" authorId="1" shapeId="0" xr:uid="{5BC7086E-B454-490A-B42B-01FC5FD388EE}">
      <text>
        <r>
          <rPr>
            <b/>
            <sz val="9"/>
            <color indexed="81"/>
            <rFont val="Tahoma"/>
            <family val="2"/>
          </rPr>
          <t xml:space="preserve">Registre la fecha e la cual se realizó el ensayo exactamente como se registró en  SOFT-TC-
</t>
        </r>
      </text>
    </comment>
    <comment ref="K9" authorId="1" shapeId="0" xr:uid="{522C2589-6AA2-49BF-AFB1-A5F98EFA071D}">
      <text>
        <r>
          <rPr>
            <b/>
            <sz val="9"/>
            <color indexed="81"/>
            <rFont val="Tahoma"/>
            <family val="2"/>
          </rPr>
          <t>Registre el código de la muestra exactamente como se registró en  SOFT-TC-053</t>
        </r>
      </text>
    </comment>
    <comment ref="L9" authorId="1" shapeId="0" xr:uid="{C1088DDB-357F-45A4-AC16-90ADC9CDC02B}">
      <text>
        <r>
          <rPr>
            <b/>
            <sz val="9"/>
            <color indexed="81"/>
            <rFont val="Tahoma"/>
            <family val="2"/>
          </rPr>
          <t>Ingrese el resultado obtenido para el primer ensayo</t>
        </r>
      </text>
    </comment>
    <comment ref="M9" authorId="1" shapeId="0" xr:uid="{FF22E088-F187-46F2-AE32-D45FF79070B4}">
      <text>
        <r>
          <rPr>
            <b/>
            <sz val="9"/>
            <color indexed="81"/>
            <rFont val="Tahoma"/>
            <family val="2"/>
          </rPr>
          <t>Ingrese el resultado obtenido para el segundo ensayo</t>
        </r>
      </text>
    </comment>
    <comment ref="N9" authorId="1" shapeId="0" xr:uid="{6CED812A-C38F-4C06-A436-37CB4E4563F7}">
      <text>
        <r>
          <rPr>
            <b/>
            <sz val="9"/>
            <color indexed="81"/>
            <rFont val="Tahoma"/>
            <family val="2"/>
          </rPr>
          <t>Esta columna se llenará automáticamente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Laboratorio</author>
  </authors>
  <commentList>
    <comment ref="E2" authorId="0" shapeId="0" xr:uid="{52B4E4B7-A017-40B3-B919-DCF0AFC3BEE2}">
      <text>
        <r>
          <rPr>
            <sz val="9"/>
            <color indexed="81"/>
            <rFont val="Tahoma"/>
            <family val="2"/>
          </rPr>
          <t xml:space="preserve">Blanco obtenido del promedio de la absorbacia del estandar cero
</t>
        </r>
      </text>
    </comment>
    <comment ref="G2" authorId="0" shapeId="0" xr:uid="{9D2C187E-D4C2-495A-B8DD-F28018FACB34}">
      <text>
        <r>
          <rPr>
            <sz val="9"/>
            <color indexed="81"/>
            <rFont val="Tahoma"/>
            <family val="2"/>
          </rPr>
          <t xml:space="preserve">% Densidad Optica de los estandares
</t>
        </r>
      </text>
    </comment>
    <comment ref="H2" authorId="0" shapeId="0" xr:uid="{045DC02F-46A2-43B5-9BD3-B8680E589166}">
      <text>
        <r>
          <rPr>
            <sz val="9"/>
            <color indexed="81"/>
            <rFont val="Tahoma"/>
            <family val="2"/>
          </rPr>
          <t xml:space="preserve">Logaritmo Natural de la concentración a partir del %DO
</t>
        </r>
      </text>
    </comment>
    <comment ref="I2" authorId="0" shapeId="0" xr:uid="{5D63CAF2-C6EE-40D3-957C-E82E423DE087}">
      <text>
        <r>
          <rPr>
            <sz val="9"/>
            <color indexed="81"/>
            <rFont val="Tahoma"/>
            <family val="2"/>
          </rPr>
          <t xml:space="preserve">Verificación de la concentración obtenida en los Estandares
</t>
        </r>
      </text>
    </comment>
    <comment ref="J2" authorId="0" shapeId="0" xr:uid="{EB0E126A-E33A-4542-85AD-A29B7DE1E8DB}">
      <text>
        <r>
          <rPr>
            <b/>
            <sz val="9"/>
            <color indexed="81"/>
            <rFont val="Tahoma"/>
            <family val="2"/>
          </rPr>
          <t>Laboratorio:</t>
        </r>
        <r>
          <rPr>
            <sz val="9"/>
            <color indexed="81"/>
            <rFont val="Tahoma"/>
            <family val="2"/>
          </rPr>
          <t xml:space="preserve">
% Error respecto a la interpolación de la curva 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A775628-5AA4-4154-8A97-5AD52B08AC07}" keepAlive="1" name="Consulta - DUPLICADOS" description="Conexión a la consulta 'DUPLICADOS' en el libro." type="5" refreshedVersion="8" background="1" saveData="1">
    <dbPr connection="Provider=Microsoft.Mashup.OleDb.1;Data Source=$Workbook$;Location=DUPLICADOS;Extended Properties=&quot;&quot;" command="SELECT * FROM [DUPLICADOS]"/>
  </connection>
  <connection id="2" xr16:uid="{0A11AE8B-9DF1-4A38-BA98-8A5FC3B7F4AE}" keepAlive="1" name="Consulta - EXACTITUD" description="Conexión a la consulta 'EXACTITUD' en el libro." type="5" refreshedVersion="8" background="1" saveData="1">
    <dbPr connection="Provider=Microsoft.Mashup.OleDb.1;Data Source=$Workbook$;Location=EXACTITUD;Extended Properties=&quot;&quot;" command="SELECT * FROM [EXACTITUD]"/>
  </connection>
  <connection id="3" xr16:uid="{A680E274-43FA-40E8-B1B7-A2F0701983BA}" keepAlive="1" name="Consulta - LIMITES" description="Conexión a la consulta 'LIMITES' en el libro." type="5" refreshedVersion="8" background="1" saveData="1">
    <dbPr connection="Provider=Microsoft.Mashup.OleDb.1;Data Source=$Workbook$;Location=LIMITES;Extended Properties=&quot;&quot;" command="SELECT * FROM [LIMITES]"/>
  </connection>
  <connection id="4" xr16:uid="{EBB46E1E-B420-4E4C-972C-4622E9B143D8}" keepAlive="1" name="Consulta - LIMITES_EXACTITUD" description="Conexión a la consulta 'LIMITES_EXACTITUD' en el libro." type="5" refreshedVersion="0" background="1">
    <dbPr connection="Provider=Microsoft.Mashup.OleDb.1;Data Source=$Workbook$;Location=LIMITES_EXACTITUD;Extended Properties=&quot;&quot;" command="SELECT * FROM [LIMITES_EXACTITUD]"/>
  </connection>
  <connection id="5" xr16:uid="{5413F196-8EF5-4E51-A4A1-A1C2C1A2F354}" keepAlive="1" name="Consulta - MUESTRAS" description="Conexión a la consulta 'MUESTRAS' en el libro." type="5" refreshedVersion="8" background="1" saveData="1">
    <dbPr connection="Provider=Microsoft.Mashup.OleDb.1;Data Source=$Workbook$;Location=MUESTRAS;Extended Properties=&quot;&quot;" command="SELECT * FROM [MUESTRAS]"/>
  </connection>
  <connection id="6" xr16:uid="{63BE8DE4-731B-42E8-9D04-3D58CE3858F1}" keepAlive="1" name="Consulta - PRECISION" description="Conexión a la consulta 'PRECISION' en el libro." type="5" refreshedVersion="8" background="1" saveData="1">
    <dbPr connection="Provider=Microsoft.Mashup.OleDb.1;Data Source=$Workbook$;Location=PRECISION;Extended Properties=&quot;&quot;" command="SELECT * FROM [PRECISION]"/>
  </connection>
</connections>
</file>

<file path=xl/sharedStrings.xml><?xml version="1.0" encoding="utf-8"?>
<sst xmlns="http://schemas.openxmlformats.org/spreadsheetml/2006/main" count="267" uniqueCount="136">
  <si>
    <t>Concentración (ppm)</t>
  </si>
  <si>
    <t>Absorbancia 1 (450nm)</t>
  </si>
  <si>
    <t>Absorbancia 2 (450nm)</t>
  </si>
  <si>
    <t xml:space="preserve">BLANCO </t>
  </si>
  <si>
    <t xml:space="preserve">Corrección de Absorbancia </t>
  </si>
  <si>
    <t xml:space="preserve">Promedio Absorbancia </t>
  </si>
  <si>
    <t>%OD</t>
  </si>
  <si>
    <t xml:space="preserve">Pendiente </t>
  </si>
  <si>
    <t>Intercepto</t>
  </si>
  <si>
    <t xml:space="preserve">ID MUESTRA </t>
  </si>
  <si>
    <t>W muestra (g)</t>
  </si>
  <si>
    <t>ABS</t>
  </si>
  <si>
    <t>BLANCO</t>
  </si>
  <si>
    <t>ABS CORREGIDA</t>
  </si>
  <si>
    <t>%OD Estandar</t>
  </si>
  <si>
    <t>LN Concentración [ppm]</t>
  </si>
  <si>
    <t>Concentración [ppm]</t>
  </si>
  <si>
    <t xml:space="preserve">%Error </t>
  </si>
  <si>
    <t xml:space="preserve">Realizo </t>
  </si>
  <si>
    <t>MTR</t>
  </si>
  <si>
    <t xml:space="preserve">Reviso </t>
  </si>
  <si>
    <t>Identificación:</t>
  </si>
  <si>
    <t xml:space="preserve">Revisión: </t>
  </si>
  <si>
    <t>Inicio de vigencia:</t>
  </si>
  <si>
    <t>SOFT-TC-XXX</t>
  </si>
  <si>
    <t xml:space="preserve">Fecha </t>
  </si>
  <si>
    <t xml:space="preserve">ID muestra </t>
  </si>
  <si>
    <t xml:space="preserve">Tipo de muestra </t>
  </si>
  <si>
    <t xml:space="preserve">Tipo de matriz </t>
  </si>
  <si>
    <t xml:space="preserve">Peso de la muestra </t>
  </si>
  <si>
    <t xml:space="preserve">Absorbancia del blanco </t>
  </si>
  <si>
    <t xml:space="preserve">Absorbancia de la muestra </t>
  </si>
  <si>
    <t xml:space="preserve">Intercepto </t>
  </si>
  <si>
    <t xml:space="preserve">Estado </t>
  </si>
  <si>
    <t>Reviso</t>
  </si>
  <si>
    <t xml:space="preserve">MUESTRA DE RUTINA </t>
  </si>
  <si>
    <t xml:space="preserve">DUPLICADO </t>
  </si>
  <si>
    <t xml:space="preserve">TIPO DE MUESTRA </t>
  </si>
  <si>
    <t>TIPO DE MATIZ</t>
  </si>
  <si>
    <t xml:space="preserve">AGUA POTABLE </t>
  </si>
  <si>
    <t xml:space="preserve">MATERIA PRIMA </t>
  </si>
  <si>
    <t>PRODUCTO DE COCO</t>
  </si>
  <si>
    <t xml:space="preserve">CANNABIS </t>
  </si>
  <si>
    <t xml:space="preserve">ESTADO </t>
  </si>
  <si>
    <t xml:space="preserve">ACEPTADO </t>
  </si>
  <si>
    <t>RECHAZADO</t>
  </si>
  <si>
    <t>PRODUCTO TERMINADO</t>
  </si>
  <si>
    <t>Aborbancia corregida</t>
  </si>
  <si>
    <t>SUPERFICIES Y EQUIPOS</t>
  </si>
  <si>
    <t>BEBIDAS</t>
  </si>
  <si>
    <t>Fecha de analisis</t>
  </si>
  <si>
    <t>&lt;1ppm</t>
  </si>
  <si>
    <t>JCV</t>
  </si>
  <si>
    <t>10118-21</t>
  </si>
  <si>
    <t>10119-21</t>
  </si>
  <si>
    <t>10120-21</t>
  </si>
  <si>
    <t>10121-21</t>
  </si>
  <si>
    <t>10122-21</t>
  </si>
  <si>
    <t>10123-21</t>
  </si>
  <si>
    <t>Cuadro de mando para el registro de Alérgenos de Macadamia</t>
  </si>
  <si>
    <t>AOXLAB S.A.S.</t>
  </si>
  <si>
    <t>CACAO Y DERIVADOS</t>
  </si>
  <si>
    <t>Trazabilidad   (FOR-TC-)</t>
  </si>
  <si>
    <t>LOD &lt;0,1</t>
  </si>
  <si>
    <t>LOQ 1,00</t>
  </si>
  <si>
    <t>No.</t>
  </si>
  <si>
    <t>FECHA</t>
  </si>
  <si>
    <t>ID MUESTRA</t>
  </si>
  <si>
    <t>RESULTADO 1</t>
  </si>
  <si>
    <t>RESULTADO 2</t>
  </si>
  <si>
    <t>RPD %</t>
  </si>
  <si>
    <t>PROMEDIO</t>
  </si>
  <si>
    <t>D. S.</t>
  </si>
  <si>
    <t>C. V. %</t>
  </si>
  <si>
    <t>L. A</t>
  </si>
  <si>
    <t>L. C.</t>
  </si>
  <si>
    <t>LA</t>
  </si>
  <si>
    <t>LC</t>
  </si>
  <si>
    <t xml:space="preserve">DETERMINACION DE LOS LÍMITES DE LA CARTA CONTROL DE PRECISIÓN DE MACADAMIA PARA AGUA POTABLE </t>
  </si>
  <si>
    <t>Revisión:</t>
  </si>
  <si>
    <t>AOXLAB S.A.S</t>
  </si>
  <si>
    <t xml:space="preserve">Inicio de vigencia: </t>
  </si>
  <si>
    <t>DOCUMENTO CONTROLADO</t>
  </si>
  <si>
    <t>Nombre</t>
  </si>
  <si>
    <t>Puesto o función</t>
  </si>
  <si>
    <t>Firma</t>
  </si>
  <si>
    <t>Fecha</t>
  </si>
  <si>
    <t>Elaboró:</t>
  </si>
  <si>
    <t>Analista de laboratorio</t>
  </si>
  <si>
    <t>Revisó:</t>
  </si>
  <si>
    <t>Dario Pardo</t>
  </si>
  <si>
    <t>Aprobó:</t>
  </si>
  <si>
    <t>Localización del documento:</t>
  </si>
  <si>
    <t>http://107.190.139.42/~aoxlabsgc/sig/</t>
  </si>
  <si>
    <t>Control de cambios</t>
  </si>
  <si>
    <t>Estado</t>
  </si>
  <si>
    <t>Fecha de inicio de vigencia</t>
  </si>
  <si>
    <t>Revisión</t>
  </si>
  <si>
    <t>Descripción del cambio realizado</t>
  </si>
  <si>
    <t>Realizó</t>
  </si>
  <si>
    <t>Revisó</t>
  </si>
  <si>
    <t>Aprobó</t>
  </si>
  <si>
    <t>Vigente</t>
  </si>
  <si>
    <t>Ninguno (versión original).</t>
  </si>
  <si>
    <t>DPP</t>
  </si>
  <si>
    <r>
      <t xml:space="preserve">Documento controlado, prohibida su reproducción parcial o total sin autorización. </t>
    </r>
    <r>
      <rPr>
        <sz val="10"/>
        <color theme="1"/>
        <rFont val="Arial"/>
        <family val="2"/>
      </rPr>
      <t/>
    </r>
  </si>
  <si>
    <t>Página 1 de 2</t>
  </si>
  <si>
    <t xml:space="preserve">Mariana Toro Rúa </t>
  </si>
  <si>
    <r>
      <t xml:space="preserve">Copia controlada No. : </t>
    </r>
    <r>
      <rPr>
        <b/>
        <u/>
        <sz val="12"/>
        <rFont val="Myriad Pro Light"/>
        <family val="2"/>
      </rPr>
      <t>1</t>
    </r>
  </si>
  <si>
    <t xml:space="preserve">ESTANDAR 4PPM </t>
  </si>
  <si>
    <t>VR. ASIGNADO (mg/L)</t>
  </si>
  <si>
    <t>RESULTADO  (mg/L)</t>
  </si>
  <si>
    <t>E. R. %</t>
  </si>
  <si>
    <t>LCI</t>
  </si>
  <si>
    <t>LAI</t>
  </si>
  <si>
    <t>LAS</t>
  </si>
  <si>
    <t>LCS</t>
  </si>
  <si>
    <t>LÍMITES DE LA CARTA CONTROL DE PRECISIÓN ESTÁNDAR  4.00 mg/L</t>
  </si>
  <si>
    <t>SOFT-TC-086</t>
  </si>
  <si>
    <t>Director Técnico</t>
  </si>
  <si>
    <t>Directora de Calidad</t>
  </si>
  <si>
    <t>Angela Patricia Patiño</t>
  </si>
  <si>
    <t>APPP</t>
  </si>
  <si>
    <t>B Max</t>
  </si>
  <si>
    <t>9999-22</t>
  </si>
  <si>
    <t>1000-22</t>
  </si>
  <si>
    <t>1001-22</t>
  </si>
  <si>
    <t>ESTANDAR</t>
  </si>
  <si>
    <t>MATERIAL DE REFEERNCIA</t>
  </si>
  <si>
    <t>RPD%</t>
  </si>
  <si>
    <t>Índice</t>
  </si>
  <si>
    <t>ID ESTANDAR</t>
  </si>
  <si>
    <t>VR. REFERENCIA (mg/Kg)</t>
  </si>
  <si>
    <t>LN Concentración [mg/Kg]</t>
  </si>
  <si>
    <t>Concentración [mg/Kg]</t>
  </si>
  <si>
    <t>Reporte  [mg/Kg]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</si>
</sst>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1" formatCode="_-* #,##0_-;\-* #,##0_-;_-* &quot;-&quot;_-;_-@_-"/>
    <numFmt numFmtId="164" formatCode="0.000"/>
    <numFmt numFmtId="165" formatCode="0.0%"/>
    <numFmt numFmtId="166" formatCode="0.0000"/>
    <numFmt numFmtId="167" formatCode="yyyy\-mm\-dd;@"/>
    <numFmt numFmtId="168" formatCode="_-* #,##0.00_-;\-* #,##0.00_-;_-* &quot;-&quot;_-;_-@_-"/>
    <numFmt numFmtId="169" formatCode="0.00000000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0000"/>
      <name val="Arial"/>
      <family val="2"/>
    </font>
    <font>
      <sz val="12"/>
      <color theme="1"/>
      <name val="Myriad Pro Light"/>
      <family val="2"/>
    </font>
    <font>
      <b/>
      <sz val="12"/>
      <color theme="1"/>
      <name val="Myriad Pro Light"/>
      <family val="2"/>
    </font>
    <font>
      <b/>
      <sz val="12"/>
      <color rgb="FF2BA1D4"/>
      <name val="Myriad Pro Light"/>
      <family val="2"/>
    </font>
    <font>
      <sz val="18"/>
      <color theme="1"/>
      <name val="Myriad Pro Light"/>
      <family val="2"/>
    </font>
    <font>
      <b/>
      <sz val="18"/>
      <color theme="1"/>
      <name val="Myriad Pro Light"/>
      <family val="2"/>
    </font>
    <font>
      <sz val="22"/>
      <color theme="1"/>
      <name val="Myriad Pro Light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2"/>
      <color rgb="FF000000"/>
      <name val="Myriad Pro Light"/>
      <family val="2"/>
    </font>
    <font>
      <b/>
      <u/>
      <sz val="12"/>
      <name val="Myriad Pro Light"/>
      <family val="2"/>
    </font>
    <font>
      <sz val="12"/>
      <color rgb="FFFF0000"/>
      <name val="Myriad Pro Light"/>
      <family val="2"/>
    </font>
    <font>
      <b/>
      <sz val="12"/>
      <color theme="0"/>
      <name val="Myriad Pro Light"/>
      <family val="2"/>
    </font>
    <font>
      <u/>
      <sz val="12"/>
      <color theme="10"/>
      <name val="Myriad Pro Light"/>
      <family val="2"/>
    </font>
    <font>
      <sz val="12"/>
      <name val="Myriad Pro Light"/>
      <family val="2"/>
    </font>
    <font>
      <sz val="12"/>
      <color rgb="FF000000"/>
      <name val="Myriad Pro Light"/>
      <family val="2"/>
    </font>
    <font>
      <b/>
      <sz val="20"/>
      <color rgb="FF2BA1D4"/>
      <name val="Myriad Pro Light"/>
      <family val="2"/>
    </font>
    <font>
      <b/>
      <sz val="16"/>
      <color theme="0"/>
      <name val="Myriad Pro Light"/>
      <family val="2"/>
    </font>
    <font>
      <sz val="12"/>
      <color theme="1"/>
      <name val="Calibri"/>
      <family val="2"/>
      <scheme val="minor"/>
    </font>
    <font>
      <b/>
      <sz val="18"/>
      <color rgb="FF2BA1D4"/>
      <name val="Myriad Pro Light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BA1D4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36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5" fillId="0" borderId="0" xfId="0" applyFont="1"/>
    <xf numFmtId="0" fontId="8" fillId="0" borderId="0" xfId="0" applyFont="1"/>
    <xf numFmtId="1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0" fontId="10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vertical="center"/>
    </xf>
    <xf numFmtId="166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11" fillId="0" borderId="1" xfId="0" applyFont="1" applyBorder="1" applyAlignment="1" applyProtection="1">
      <alignment vertical="center"/>
      <protection hidden="1"/>
    </xf>
    <xf numFmtId="0" fontId="12" fillId="0" borderId="1" xfId="0" applyFont="1" applyBorder="1" applyAlignment="1" applyProtection="1">
      <alignment vertical="center"/>
      <protection hidden="1"/>
    </xf>
    <xf numFmtId="167" fontId="12" fillId="0" borderId="1" xfId="0" applyNumberFormat="1" applyFont="1" applyBorder="1" applyAlignment="1" applyProtection="1">
      <alignment vertical="center"/>
      <protection locked="0"/>
    </xf>
    <xf numFmtId="0" fontId="12" fillId="0" borderId="1" xfId="0" applyFont="1" applyBorder="1" applyAlignment="1" applyProtection="1">
      <alignment vertical="center"/>
      <protection locked="0"/>
    </xf>
    <xf numFmtId="168" fontId="12" fillId="0" borderId="1" xfId="2" applyNumberFormat="1" applyFont="1" applyBorder="1" applyAlignment="1" applyProtection="1">
      <alignment vertical="center"/>
      <protection locked="0"/>
    </xf>
    <xf numFmtId="2" fontId="12" fillId="0" borderId="1" xfId="0" applyNumberFormat="1" applyFont="1" applyBorder="1" applyAlignment="1" applyProtection="1">
      <alignment vertical="center"/>
      <protection locked="0"/>
    </xf>
    <xf numFmtId="10" fontId="12" fillId="0" borderId="1" xfId="1" applyNumberFormat="1" applyFont="1" applyBorder="1" applyAlignment="1" applyProtection="1">
      <alignment vertical="center"/>
      <protection hidden="1"/>
    </xf>
    <xf numFmtId="167" fontId="12" fillId="0" borderId="1" xfId="0" applyNumberFormat="1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168" fontId="12" fillId="0" borderId="1" xfId="2" applyNumberFormat="1" applyFont="1" applyBorder="1" applyAlignment="1">
      <alignment vertical="center"/>
    </xf>
    <xf numFmtId="2" fontId="12" fillId="0" borderId="1" xfId="0" applyNumberFormat="1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2" fontId="12" fillId="0" borderId="2" xfId="2" applyNumberFormat="1" applyFont="1" applyBorder="1" applyAlignment="1">
      <alignment vertical="center"/>
    </xf>
    <xf numFmtId="167" fontId="12" fillId="0" borderId="1" xfId="0" applyNumberFormat="1" applyFont="1" applyBorder="1" applyAlignment="1" applyProtection="1">
      <alignment horizontal="right" vertical="center"/>
      <protection locked="0"/>
    </xf>
    <xf numFmtId="14" fontId="12" fillId="0" borderId="1" xfId="0" applyNumberFormat="1" applyFont="1" applyBorder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1" fillId="0" borderId="14" xfId="0" applyFont="1" applyBorder="1" applyAlignment="1" applyProtection="1">
      <alignment vertical="center"/>
      <protection hidden="1"/>
    </xf>
    <xf numFmtId="10" fontId="12" fillId="0" borderId="15" xfId="0" applyNumberFormat="1" applyFont="1" applyBorder="1" applyAlignment="1" applyProtection="1">
      <alignment vertical="center"/>
      <protection hidden="1"/>
    </xf>
    <xf numFmtId="0" fontId="11" fillId="0" borderId="16" xfId="0" applyFont="1" applyBorder="1" applyAlignment="1" applyProtection="1">
      <alignment vertical="center"/>
      <protection hidden="1"/>
    </xf>
    <xf numFmtId="166" fontId="12" fillId="0" borderId="17" xfId="0" applyNumberFormat="1" applyFont="1" applyBorder="1" applyAlignment="1" applyProtection="1">
      <alignment vertical="center"/>
      <protection hidden="1"/>
    </xf>
    <xf numFmtId="165" fontId="12" fillId="0" borderId="17" xfId="1" applyNumberFormat="1" applyFont="1" applyBorder="1" applyAlignment="1" applyProtection="1">
      <alignment vertical="center"/>
      <protection hidden="1"/>
    </xf>
    <xf numFmtId="10" fontId="12" fillId="0" borderId="17" xfId="0" applyNumberFormat="1" applyFont="1" applyBorder="1" applyAlignment="1" applyProtection="1">
      <alignment vertical="center"/>
      <protection hidden="1"/>
    </xf>
    <xf numFmtId="0" fontId="11" fillId="0" borderId="18" xfId="0" applyFont="1" applyBorder="1" applyAlignment="1" applyProtection="1">
      <alignment vertical="center"/>
      <protection hidden="1"/>
    </xf>
    <xf numFmtId="10" fontId="12" fillId="0" borderId="19" xfId="0" applyNumberFormat="1" applyFont="1" applyBorder="1" applyAlignment="1" applyProtection="1">
      <alignment vertical="center"/>
      <protection hidden="1"/>
    </xf>
    <xf numFmtId="0" fontId="25" fillId="3" borderId="1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top" wrapText="1"/>
    </xf>
    <xf numFmtId="0" fontId="26" fillId="0" borderId="0" xfId="0" applyFont="1"/>
    <xf numFmtId="0" fontId="12" fillId="0" borderId="16" xfId="0" applyFont="1" applyBorder="1" applyAlignment="1" applyProtection="1">
      <alignment vertical="center"/>
      <protection hidden="1"/>
    </xf>
    <xf numFmtId="2" fontId="12" fillId="0" borderId="20" xfId="0" applyNumberFormat="1" applyFont="1" applyBorder="1" applyAlignment="1" applyProtection="1">
      <alignment vertical="center"/>
      <protection locked="0"/>
    </xf>
    <xf numFmtId="10" fontId="12" fillId="0" borderId="20" xfId="1" applyNumberFormat="1" applyFont="1" applyBorder="1" applyAlignment="1" applyProtection="1">
      <alignment vertical="center"/>
      <protection hidden="1"/>
    </xf>
    <xf numFmtId="0" fontId="12" fillId="0" borderId="22" xfId="0" applyFont="1" applyBorder="1" applyAlignment="1" applyProtection="1">
      <alignment vertical="center"/>
      <protection hidden="1"/>
    </xf>
    <xf numFmtId="10" fontId="12" fillId="0" borderId="23" xfId="0" applyNumberFormat="1" applyFont="1" applyBorder="1" applyAlignment="1" applyProtection="1">
      <alignment vertical="center"/>
      <protection hidden="1"/>
    </xf>
    <xf numFmtId="0" fontId="0" fillId="0" borderId="18" xfId="0" applyBorder="1"/>
    <xf numFmtId="0" fontId="0" fillId="0" borderId="19" xfId="0" applyBorder="1"/>
    <xf numFmtId="164" fontId="8" fillId="0" borderId="0" xfId="0" applyNumberFormat="1" applyFont="1" applyAlignment="1" applyProtection="1">
      <alignment horizontal="center" vertical="center"/>
      <protection hidden="1"/>
    </xf>
    <xf numFmtId="2" fontId="8" fillId="0" borderId="0" xfId="0" applyNumberFormat="1" applyFont="1" applyAlignment="1" applyProtection="1">
      <alignment horizontal="center" vertical="center"/>
      <protection hidden="1"/>
    </xf>
    <xf numFmtId="0" fontId="27" fillId="0" borderId="1" xfId="0" applyFont="1" applyBorder="1" applyAlignment="1">
      <alignment horizontal="center" vertical="center"/>
    </xf>
    <xf numFmtId="14" fontId="27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 applyProtection="1">
      <alignment vertical="center" wrapText="1"/>
      <protection hidden="1"/>
    </xf>
    <xf numFmtId="0" fontId="7" fillId="0" borderId="1" xfId="0" applyFont="1" applyBorder="1" applyAlignment="1" applyProtection="1">
      <alignment vertical="center" wrapText="1"/>
      <protection hidden="1"/>
    </xf>
    <xf numFmtId="0" fontId="15" fillId="0" borderId="0" xfId="0" applyFont="1" applyAlignment="1" applyProtection="1">
      <alignment vertical="center"/>
      <protection hidden="1"/>
    </xf>
    <xf numFmtId="167" fontId="7" fillId="0" borderId="1" xfId="0" applyNumberFormat="1" applyFont="1" applyBorder="1" applyAlignment="1" applyProtection="1">
      <alignment vertical="center" wrapText="1"/>
      <protection hidden="1"/>
    </xf>
    <xf numFmtId="0" fontId="5" fillId="0" borderId="0" xfId="0" applyFont="1" applyAlignment="1" applyProtection="1">
      <alignment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7" fillId="0" borderId="1" xfId="0" applyFont="1" applyBorder="1" applyAlignment="1" applyProtection="1">
      <alignment vertical="center" wrapText="1"/>
      <protection hidden="1"/>
    </xf>
    <xf numFmtId="0" fontId="17" fillId="0" borderId="1" xfId="0" applyFont="1" applyBorder="1" applyAlignment="1" applyProtection="1">
      <alignment horizontal="center" vertical="center" wrapText="1"/>
      <protection hidden="1"/>
    </xf>
    <xf numFmtId="167" fontId="17" fillId="0" borderId="1" xfId="0" applyNumberFormat="1" applyFont="1" applyBorder="1" applyAlignment="1" applyProtection="1">
      <alignment horizontal="center" vertical="center" wrapText="1"/>
      <protection hidden="1"/>
    </xf>
    <xf numFmtId="0" fontId="17" fillId="0" borderId="2" xfId="0" applyFont="1" applyBorder="1" applyAlignment="1" applyProtection="1">
      <alignment horizontal="left" vertical="center" wrapText="1"/>
      <protection hidden="1"/>
    </xf>
    <xf numFmtId="0" fontId="17" fillId="0" borderId="11" xfId="0" applyFont="1" applyBorder="1" applyAlignment="1" applyProtection="1">
      <alignment horizontal="left" vertical="center" wrapText="1"/>
      <protection hidden="1"/>
    </xf>
    <xf numFmtId="0" fontId="17" fillId="0" borderId="5" xfId="0" applyFont="1" applyBorder="1" applyAlignment="1" applyProtection="1">
      <alignment horizontal="left" vertical="center" wrapText="1"/>
      <protection hidden="1"/>
    </xf>
    <xf numFmtId="0" fontId="21" fillId="0" borderId="2" xfId="5" applyFont="1" applyBorder="1" applyAlignment="1" applyProtection="1">
      <alignment horizontal="center" vertical="center" wrapText="1"/>
      <protection hidden="1"/>
    </xf>
    <xf numFmtId="0" fontId="21" fillId="0" borderId="11" xfId="5" applyFont="1" applyBorder="1" applyAlignment="1" applyProtection="1">
      <alignment horizontal="center" vertical="center" wrapText="1"/>
      <protection hidden="1"/>
    </xf>
    <xf numFmtId="0" fontId="21" fillId="0" borderId="5" xfId="5" applyFont="1" applyBorder="1" applyAlignment="1" applyProtection="1">
      <alignment horizontal="center" vertical="center" wrapText="1"/>
      <protection hidden="1"/>
    </xf>
    <xf numFmtId="0" fontId="22" fillId="0" borderId="1" xfId="0" applyFont="1" applyBorder="1" applyAlignment="1" applyProtection="1">
      <alignment horizontal="center" vertical="center" wrapText="1"/>
      <protection hidden="1"/>
    </xf>
    <xf numFmtId="0" fontId="22" fillId="0" borderId="1" xfId="0" applyFont="1" applyBorder="1" applyAlignment="1" applyProtection="1">
      <alignment vertical="center" wrapText="1"/>
      <protection hidden="1"/>
    </xf>
    <xf numFmtId="0" fontId="23" fillId="0" borderId="1" xfId="0" applyFont="1" applyBorder="1" applyAlignment="1" applyProtection="1">
      <alignment horizontal="center" vertical="center" wrapText="1"/>
      <protection hidden="1"/>
    </xf>
    <xf numFmtId="0" fontId="23" fillId="0" borderId="1" xfId="0" applyFont="1" applyBorder="1" applyAlignment="1" applyProtection="1">
      <alignment vertical="center" wrapText="1"/>
      <protection hidden="1"/>
    </xf>
    <xf numFmtId="14" fontId="0" fillId="0" borderId="0" xfId="0" applyNumberFormat="1"/>
    <xf numFmtId="0" fontId="0" fillId="0" borderId="0" xfId="0" applyNumberFormat="1"/>
    <xf numFmtId="165" fontId="0" fillId="0" borderId="0" xfId="1" applyNumberFormat="1" applyFont="1"/>
    <xf numFmtId="169" fontId="0" fillId="0" borderId="0" xfId="1" applyNumberFormat="1" applyFont="1"/>
    <xf numFmtId="0" fontId="17" fillId="0" borderId="1" xfId="0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7" fillId="0" borderId="20" xfId="0" applyFont="1" applyBorder="1" applyAlignment="1" applyProtection="1">
      <alignment horizontal="center" vertical="center" wrapText="1"/>
      <protection hidden="1"/>
    </xf>
    <xf numFmtId="0" fontId="17" fillId="0" borderId="21" xfId="0" applyFont="1" applyBorder="1" applyAlignment="1" applyProtection="1">
      <alignment horizontal="center" vertical="center" wrapText="1"/>
      <protection hidden="1"/>
    </xf>
    <xf numFmtId="0" fontId="19" fillId="0" borderId="1" xfId="0" applyFont="1" applyBorder="1" applyAlignment="1" applyProtection="1">
      <alignment horizontal="center" vertical="center" wrapText="1"/>
      <protection hidden="1"/>
    </xf>
    <xf numFmtId="0" fontId="19" fillId="0" borderId="2" xfId="0" applyFont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7" fillId="0" borderId="2" xfId="0" applyFont="1" applyBorder="1" applyAlignment="1" applyProtection="1">
      <alignment horizontal="center" vertical="center" wrapText="1"/>
      <protection hidden="1"/>
    </xf>
    <xf numFmtId="0" fontId="17" fillId="0" borderId="5" xfId="0" applyFont="1" applyBorder="1" applyAlignment="1" applyProtection="1">
      <alignment horizontal="center" vertical="center" wrapText="1"/>
      <protection hidden="1"/>
    </xf>
    <xf numFmtId="0" fontId="9" fillId="0" borderId="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/>
    </xf>
    <xf numFmtId="0" fontId="24" fillId="2" borderId="11" xfId="0" applyFont="1" applyFill="1" applyBorder="1" applyAlignment="1">
      <alignment horizontal="center"/>
    </xf>
    <xf numFmtId="0" fontId="24" fillId="2" borderId="5" xfId="0" applyFont="1" applyFill="1" applyBorder="1" applyAlignment="1">
      <alignment horizontal="center"/>
    </xf>
    <xf numFmtId="0" fontId="2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/>
    </xf>
    <xf numFmtId="0" fontId="11" fillId="0" borderId="2" xfId="0" applyFont="1" applyBorder="1" applyAlignment="1" applyProtection="1">
      <alignment horizontal="center" vertical="center" wrapText="1"/>
      <protection hidden="1"/>
    </xf>
    <xf numFmtId="0" fontId="11" fillId="0" borderId="11" xfId="0" applyFont="1" applyBorder="1" applyAlignment="1" applyProtection="1">
      <alignment horizontal="center" vertical="center" wrapText="1"/>
      <protection hidden="1"/>
    </xf>
    <xf numFmtId="0" fontId="11" fillId="0" borderId="5" xfId="0" applyFont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14" fontId="5" fillId="0" borderId="1" xfId="0" applyNumberFormat="1" applyFont="1" applyBorder="1" applyAlignment="1">
      <alignment horizontal="center" vertical="center"/>
    </xf>
  </cellXfs>
  <cellStyles count="6">
    <cellStyle name="Hipervínculo" xfId="5" builtinId="8"/>
    <cellStyle name="Millares [0] 2" xfId="2" xr:uid="{7C91F1DF-C3DA-4A39-8DDD-647BDDBCEC81}"/>
    <cellStyle name="Normal" xfId="0" builtinId="0"/>
    <cellStyle name="Normal 2" xfId="3" xr:uid="{B6A2C59B-9BC9-4319-87D4-F823A5551F69}"/>
    <cellStyle name="Porcentaje" xfId="1" builtinId="5"/>
    <cellStyle name="Porcentaje 2" xfId="4" xr:uid="{CA95F1FB-FDD7-4C97-9319-4C39B902F06F}"/>
  </cellStyles>
  <dxfs count="4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numFmt numFmtId="165" formatCode="0.0%"/>
    </dxf>
    <dxf>
      <numFmt numFmtId="165" formatCode="0.0%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numFmt numFmtId="165" formatCode="0.0%"/>
    </dxf>
    <dxf>
      <numFmt numFmtId="165" formatCode="0.0%"/>
    </dxf>
    <dxf>
      <numFmt numFmtId="165" formatCode="0.0%"/>
    </dxf>
    <dxf>
      <numFmt numFmtId="0" formatCode="General"/>
    </dxf>
    <dxf>
      <numFmt numFmtId="0" formatCode="General"/>
    </dxf>
    <dxf>
      <numFmt numFmtId="170" formatCode="yyyy/mm/dd"/>
    </dxf>
    <dxf>
      <numFmt numFmtId="0" formatCode="General"/>
    </dxf>
    <dxf>
      <numFmt numFmtId="0" formatCode="General"/>
    </dxf>
    <dxf>
      <numFmt numFmtId="170" formatCode="yyyy/mm/dd"/>
    </dxf>
    <dxf>
      <font>
        <strike val="0"/>
        <outline val="0"/>
        <shadow val="0"/>
        <u val="none"/>
        <vertAlign val="baseline"/>
        <sz val="18"/>
        <color theme="1"/>
        <name val="Myriad Pro Light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Myriad Pro Light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Myriad Pro Light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Myriad Pro Light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Myriad Pro Light"/>
        <family val="2"/>
        <scheme val="none"/>
      </font>
      <numFmt numFmtId="2" formatCode="0.00"/>
      <alignment horizontal="center" vertical="center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8"/>
        <color theme="1"/>
        <name val="Myriad Pro Light"/>
        <family val="2"/>
        <scheme val="none"/>
      </font>
      <numFmt numFmtId="2" formatCode="0.00"/>
      <alignment horizontal="center" vertical="center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8"/>
        <color theme="1"/>
        <name val="Myriad Pro Light"/>
        <family val="2"/>
        <scheme val="none"/>
      </font>
      <numFmt numFmtId="164" formatCode="0.000"/>
      <alignment horizontal="center" vertical="center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8"/>
        <color theme="1"/>
        <name val="Myriad Pro Light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Myriad Pro Light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Myriad Pro Light"/>
        <family val="2"/>
        <scheme val="none"/>
      </font>
      <numFmt numFmtId="2" formatCode="0.00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Myriad Pro Light"/>
        <family val="2"/>
        <scheme val="none"/>
      </font>
      <numFmt numFmtId="164" formatCode="0.000"/>
      <alignment horizontal="center" vertical="center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8"/>
        <color theme="1"/>
        <name val="Myriad Pro Light"/>
        <family val="2"/>
        <scheme val="none"/>
      </font>
      <numFmt numFmtId="164" formatCode="0.000"/>
      <alignment horizontal="center" vertical="center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8"/>
        <color theme="1"/>
        <name val="Myriad Pro Light"/>
        <family val="2"/>
        <scheme val="none"/>
      </font>
      <numFmt numFmtId="166" formatCode="0.00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Myriad Pro Light"/>
        <family val="2"/>
        <scheme val="none"/>
      </font>
      <numFmt numFmtId="166" formatCode="0.00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Myriad Pro Light"/>
        <family val="2"/>
        <scheme val="none"/>
      </font>
      <numFmt numFmtId="166" formatCode="0.00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Myriad Pro Light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Myriad Pro Light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Myriad Pro Light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Myriad Pro Light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Myriad Pro Light"/>
        <family val="2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Myriad Pro Light"/>
        <family val="2"/>
        <scheme val="none"/>
      </font>
      <fill>
        <patternFill patternType="solid">
          <fgColor indexed="64"/>
          <bgColor rgb="FF2BA1D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2BA1D4"/>
        </patternFill>
      </fill>
    </dxf>
    <dxf>
      <fill>
        <patternFill>
          <bgColor rgb="FFB6DEF0"/>
        </patternFill>
      </fill>
    </dxf>
    <dxf>
      <fill>
        <patternFill>
          <bgColor rgb="FFA5D7ED"/>
        </patternFill>
      </fill>
    </dxf>
    <dxf>
      <fill>
        <patternFill>
          <bgColor rgb="FF9FE6FF"/>
        </patternFill>
      </fill>
    </dxf>
  </dxfs>
  <tableStyles count="4" defaultTableStyle="TableStyleMedium2" defaultPivotStyle="PivotStyleLight16">
    <tableStyle name="Estilo de tabla 1" pivot="0" count="1" xr9:uid="{DC440470-E244-40D0-B9F3-79D68DFBD18B}">
      <tableStyleElement type="wholeTable" dxfId="46"/>
    </tableStyle>
    <tableStyle name="Estilo de tabla 2" pivot="0" count="2" xr9:uid="{FB5658B8-86B0-4FEC-90E8-C3C8E2D7B161}">
      <tableStyleElement type="firstRowStripe" dxfId="45"/>
      <tableStyleElement type="secondRowStripe" dxfId="44"/>
    </tableStyle>
    <tableStyle name="Estilo de tabla 3" pivot="0" count="1" xr9:uid="{F5542806-ACBA-4AF9-9B67-9D7C874D9513}">
      <tableStyleElement type="headerRow" dxfId="43"/>
    </tableStyle>
    <tableStyle name="Invisible" pivot="0" table="0" count="0" xr9:uid="{0A2FEE3E-6BDC-4E6C-8101-AD3E5001C3F6}"/>
  </tableStyles>
  <colors>
    <mruColors>
      <color rgb="FF2BA1D4"/>
      <color rgb="FFB6DEF0"/>
      <color rgb="FFA5D7ED"/>
      <color rgb="FFCDF2FF"/>
      <color rgb="FFB3EBFF"/>
      <color rgb="FFBDEEFF"/>
      <color rgb="FF8BE1FF"/>
      <color rgb="FF9FE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13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5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11" Type="http://schemas.openxmlformats.org/officeDocument/2006/relationships/theme" Target="theme/theme1.xml"/><Relationship Id="rId5" Type="http://schemas.openxmlformats.org/officeDocument/2006/relationships/chartsheet" Target="chartsheets/sheet2.xml"/><Relationship Id="rId15" Type="http://schemas.openxmlformats.org/officeDocument/2006/relationships/calcChain" Target="calcChain.xml"/><Relationship Id="rId10" Type="http://schemas.openxmlformats.org/officeDocument/2006/relationships/worksheet" Target="worksheets/sheet8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7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strRef>
          <c:f>EXACTITUD!$A$1</c:f>
          <c:strCache>
            <c:ptCount val="1"/>
            <c:pt idx="0">
              <c:v>GRÁFICO DE EXACTITUD DEL ESTANDAR MATERIA PRIMA  ENTRE 2022-01-15 Y 2022-01-16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EXACTITUD!$E$2</c:f>
              <c:strCache>
                <c:ptCount val="1"/>
                <c:pt idx="0">
                  <c:v>Reporte  [mg/Kg]</c:v>
                </c:pt>
              </c:strCache>
            </c:strRef>
          </c:tx>
          <c:spPr>
            <a:ln w="28575" cap="rnd">
              <a:solidFill>
                <a:srgbClr val="FFFF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9525">
                <a:solidFill>
                  <a:srgbClr val="FFFF00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002060"/>
                </a:solidFill>
                <a:ln w="9525">
                  <a:solidFill>
                    <a:srgbClr val="00206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00206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0A15-4D0C-B5CF-E2B4EAB0DEE0}"/>
              </c:ext>
            </c:extLst>
          </c:dPt>
          <c:cat>
            <c:numRef>
              <c:f>EXACTITUD!$B$3:$B$4</c:f>
              <c:numCache>
                <c:formatCode>m/d/yyyy</c:formatCode>
                <c:ptCount val="2"/>
                <c:pt idx="0">
                  <c:v>44576</c:v>
                </c:pt>
                <c:pt idx="1">
                  <c:v>44577</c:v>
                </c:pt>
              </c:numCache>
            </c:numRef>
          </c:cat>
          <c:val>
            <c:numRef>
              <c:f>EXACTITUD!$E$3:$E$4</c:f>
              <c:numCache>
                <c:formatCode>General</c:formatCode>
                <c:ptCount val="2"/>
                <c:pt idx="0">
                  <c:v>11.259090923362775</c:v>
                </c:pt>
                <c:pt idx="1">
                  <c:v>11.259090923362775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15-4D0C-B5CF-E2B4EAB0DEE0}"/>
            </c:ext>
          </c:extLst>
        </c:ser>
        <c:ser>
          <c:idx val="1"/>
          <c:order val="1"/>
          <c:tx>
            <c:strRef>
              <c:f>EXACTITUD!$F$2</c:f>
              <c:strCache>
                <c:ptCount val="1"/>
                <c:pt idx="0">
                  <c:v>VR. REFERENCIA (mg/Kg)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EXACTITUD!$B$3:$B$4</c:f>
              <c:numCache>
                <c:formatCode>m/d/yyyy</c:formatCode>
                <c:ptCount val="2"/>
                <c:pt idx="0">
                  <c:v>44576</c:v>
                </c:pt>
                <c:pt idx="1">
                  <c:v>44577</c:v>
                </c:pt>
              </c:numCache>
            </c:numRef>
          </c:cat>
          <c:val>
            <c:numRef>
              <c:f>EXACTITUD!$F$3:$F$4</c:f>
              <c:numCache>
                <c:formatCode>General</c:formatCode>
                <c:ptCount val="2"/>
                <c:pt idx="0">
                  <c:v>11</c:v>
                </c:pt>
                <c:pt idx="1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15-4D0C-B5CF-E2B4EAB0DEE0}"/>
            </c:ext>
          </c:extLst>
        </c:ser>
        <c:ser>
          <c:idx val="2"/>
          <c:order val="2"/>
          <c:tx>
            <c:strRef>
              <c:f>EXACTITUD!$G$2</c:f>
              <c:strCache>
                <c:ptCount val="1"/>
                <c:pt idx="0">
                  <c:v>LCI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EXACTITUD!$B$3:$B$4</c:f>
              <c:numCache>
                <c:formatCode>m/d/yyyy</c:formatCode>
                <c:ptCount val="2"/>
                <c:pt idx="0">
                  <c:v>44576</c:v>
                </c:pt>
                <c:pt idx="1">
                  <c:v>44577</c:v>
                </c:pt>
              </c:numCache>
            </c:numRef>
          </c:cat>
          <c:val>
            <c:numRef>
              <c:f>EXACTITUD!$G$3:$G$4</c:f>
              <c:numCache>
                <c:formatCode>General</c:formatCode>
                <c:ptCount val="2"/>
                <c:pt idx="0">
                  <c:v>9</c:v>
                </c:pt>
                <c:pt idx="1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15-4D0C-B5CF-E2B4EAB0DEE0}"/>
            </c:ext>
          </c:extLst>
        </c:ser>
        <c:ser>
          <c:idx val="3"/>
          <c:order val="3"/>
          <c:tx>
            <c:strRef>
              <c:f>EXACTITUD!$H$2</c:f>
              <c:strCache>
                <c:ptCount val="1"/>
                <c:pt idx="0">
                  <c:v>LAI</c:v>
                </c:pt>
              </c:strCache>
            </c:strRef>
          </c:tx>
          <c:spPr>
            <a:ln w="28575" cap="rnd">
              <a:solidFill>
                <a:srgbClr val="FFFF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9525">
                <a:solidFill>
                  <a:srgbClr val="FFFF00"/>
                </a:solidFill>
              </a:ln>
              <a:effectLst/>
            </c:spPr>
          </c:marker>
          <c:cat>
            <c:numRef>
              <c:f>EXACTITUD!$B$3:$B$4</c:f>
              <c:numCache>
                <c:formatCode>m/d/yyyy</c:formatCode>
                <c:ptCount val="2"/>
                <c:pt idx="0">
                  <c:v>44576</c:v>
                </c:pt>
                <c:pt idx="1">
                  <c:v>44577</c:v>
                </c:pt>
              </c:numCache>
            </c:numRef>
          </c:cat>
          <c:val>
            <c:numRef>
              <c:f>EXACTITUD!$H$3:$H$4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A15-4D0C-B5CF-E2B4EAB0DEE0}"/>
            </c:ext>
          </c:extLst>
        </c:ser>
        <c:ser>
          <c:idx val="4"/>
          <c:order val="4"/>
          <c:tx>
            <c:strRef>
              <c:f>EXACTITUD!$I$2</c:f>
              <c:strCache>
                <c:ptCount val="1"/>
                <c:pt idx="0">
                  <c:v>LAS</c:v>
                </c:pt>
              </c:strCache>
            </c:strRef>
          </c:tx>
          <c:spPr>
            <a:ln w="28575" cap="rnd">
              <a:solidFill>
                <a:srgbClr val="FFFF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9525">
                <a:solidFill>
                  <a:srgbClr val="FFFF00"/>
                </a:solidFill>
              </a:ln>
              <a:effectLst/>
            </c:spPr>
          </c:marker>
          <c:cat>
            <c:numRef>
              <c:f>EXACTITUD!$B$3:$B$4</c:f>
              <c:numCache>
                <c:formatCode>m/d/yyyy</c:formatCode>
                <c:ptCount val="2"/>
                <c:pt idx="0">
                  <c:v>44576</c:v>
                </c:pt>
                <c:pt idx="1">
                  <c:v>44577</c:v>
                </c:pt>
              </c:numCache>
            </c:numRef>
          </c:cat>
          <c:val>
            <c:numRef>
              <c:f>EXACTITUD!$I$3:$I$4</c:f>
              <c:numCache>
                <c:formatCode>General</c:formatCode>
                <c:ptCount val="2"/>
                <c:pt idx="0">
                  <c:v>11</c:v>
                </c:pt>
                <c:pt idx="1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A15-4D0C-B5CF-E2B4EAB0DEE0}"/>
            </c:ext>
          </c:extLst>
        </c:ser>
        <c:ser>
          <c:idx val="5"/>
          <c:order val="5"/>
          <c:tx>
            <c:strRef>
              <c:f>EXACTITUD!$J$2</c:f>
              <c:strCache>
                <c:ptCount val="1"/>
                <c:pt idx="0">
                  <c:v>LCS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EXACTITUD!$B$3:$B$4</c:f>
              <c:numCache>
                <c:formatCode>m/d/yyyy</c:formatCode>
                <c:ptCount val="2"/>
                <c:pt idx="0">
                  <c:v>44576</c:v>
                </c:pt>
                <c:pt idx="1">
                  <c:v>44577</c:v>
                </c:pt>
              </c:numCache>
            </c:numRef>
          </c:cat>
          <c:val>
            <c:numRef>
              <c:f>EXACTITUD!$J$3:$J$4</c:f>
              <c:numCache>
                <c:formatCode>General</c:formatCode>
                <c:ptCount val="2"/>
                <c:pt idx="0">
                  <c:v>12</c:v>
                </c:pt>
                <c:pt idx="1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A15-4D0C-B5CF-E2B4EAB0D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180320"/>
        <c:axId val="1392782896"/>
      </c:lineChart>
      <c:dateAx>
        <c:axId val="104518032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92782896"/>
        <c:crosses val="autoZero"/>
        <c:auto val="1"/>
        <c:lblOffset val="100"/>
        <c:baseTimeUnit val="days"/>
      </c:dateAx>
      <c:valAx>
        <c:axId val="1392782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45180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strRef>
          <c:f>PRECISION!$A$1</c:f>
          <c:strCache>
            <c:ptCount val="1"/>
            <c:pt idx="0">
              <c:v>GRÁFICO DE PRECISIÓN DEL ENSAYO EN MATERIA PRIMA  ENTRE 2022-01-16 Y 2022-01-15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PRECISION!$E$2</c:f>
              <c:strCache>
                <c:ptCount val="1"/>
                <c:pt idx="0">
                  <c:v>RPD%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PRECISION!$B$3:$B$4</c:f>
              <c:numCache>
                <c:formatCode>m/d/yyyy</c:formatCode>
                <c:ptCount val="2"/>
                <c:pt idx="0">
                  <c:v>44576</c:v>
                </c:pt>
                <c:pt idx="1">
                  <c:v>44577</c:v>
                </c:pt>
              </c:numCache>
            </c:numRef>
          </c:cat>
          <c:val>
            <c:numRef>
              <c:f>PRECISION!$E$3:$E$4</c:f>
              <c:numCache>
                <c:formatCode>0.0%</c:formatCode>
                <c:ptCount val="2"/>
                <c:pt idx="0">
                  <c:v>0.23802942464927765</c:v>
                </c:pt>
                <c:pt idx="1">
                  <c:v>0.23802942464927765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44-4192-AA6B-48FA6AC4EE69}"/>
            </c:ext>
          </c:extLst>
        </c:ser>
        <c:ser>
          <c:idx val="1"/>
          <c:order val="1"/>
          <c:tx>
            <c:strRef>
              <c:f>PRECISION!$F$2</c:f>
              <c:strCache>
                <c:ptCount val="1"/>
                <c:pt idx="0">
                  <c:v>LA</c:v>
                </c:pt>
              </c:strCache>
            </c:strRef>
          </c:tx>
          <c:spPr>
            <a:ln w="28575" cap="rnd">
              <a:solidFill>
                <a:srgbClr val="FFFF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9525">
                <a:solidFill>
                  <a:srgbClr val="FFFF00"/>
                </a:solidFill>
              </a:ln>
              <a:effectLst/>
            </c:spPr>
          </c:marker>
          <c:cat>
            <c:numRef>
              <c:f>PRECISION!$B$3:$B$4</c:f>
              <c:numCache>
                <c:formatCode>m/d/yyyy</c:formatCode>
                <c:ptCount val="2"/>
                <c:pt idx="0">
                  <c:v>44576</c:v>
                </c:pt>
                <c:pt idx="1">
                  <c:v>44577</c:v>
                </c:pt>
              </c:numCache>
            </c:numRef>
          </c:cat>
          <c:val>
            <c:numRef>
              <c:f>PRECISION!$F$3:$F$4</c:f>
              <c:numCache>
                <c:formatCode>0.0%</c:formatCode>
                <c:ptCount val="2"/>
                <c:pt idx="0">
                  <c:v>0.4</c:v>
                </c:pt>
                <c:pt idx="1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44-4192-AA6B-48FA6AC4EE69}"/>
            </c:ext>
          </c:extLst>
        </c:ser>
        <c:ser>
          <c:idx val="2"/>
          <c:order val="2"/>
          <c:tx>
            <c:strRef>
              <c:f>PRECISION!$G$2</c:f>
              <c:strCache>
                <c:ptCount val="1"/>
                <c:pt idx="0">
                  <c:v>LC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PRECISION!$B$3:$B$4</c:f>
              <c:numCache>
                <c:formatCode>m/d/yyyy</c:formatCode>
                <c:ptCount val="2"/>
                <c:pt idx="0">
                  <c:v>44576</c:v>
                </c:pt>
                <c:pt idx="1">
                  <c:v>44577</c:v>
                </c:pt>
              </c:numCache>
            </c:numRef>
          </c:cat>
          <c:val>
            <c:numRef>
              <c:f>PRECISION!$G$3:$G$4</c:f>
              <c:numCache>
                <c:formatCode>0.0%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44-4192-AA6B-48FA6AC4EE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2729648"/>
        <c:axId val="1392743792"/>
      </c:lineChart>
      <c:dateAx>
        <c:axId val="139272964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92743792"/>
        <c:crosses val="autoZero"/>
        <c:auto val="1"/>
        <c:lblOffset val="100"/>
        <c:baseTimeUnit val="days"/>
      </c:dateAx>
      <c:valAx>
        <c:axId val="139274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92729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Curva</a:t>
            </a:r>
            <a:r>
              <a:rPr lang="es-CO" baseline="0"/>
              <a:t> de calibración 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4262416493851282"/>
          <c:y val="0.12327354496160757"/>
          <c:w val="0.81626435197974501"/>
          <c:h val="0.74598328789477009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1"/>
            <c:dispEq val="1"/>
            <c:trendlineLbl>
              <c:layout>
                <c:manualLayout>
                  <c:x val="1.0865238436727439E-3"/>
                  <c:y val="0.1519953977369195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'Curva de Calibración 2021-10-19'!$A$4:$A$7</c:f>
              <c:numCache>
                <c:formatCode>General</c:formatCode>
                <c:ptCount val="4"/>
                <c:pt idx="0">
                  <c:v>1</c:v>
                </c:pt>
                <c:pt idx="1">
                  <c:v>4</c:v>
                </c:pt>
                <c:pt idx="2">
                  <c:v>10</c:v>
                </c:pt>
                <c:pt idx="3">
                  <c:v>40</c:v>
                </c:pt>
              </c:numCache>
            </c:numRef>
          </c:xVal>
          <c:yVal>
            <c:numRef>
              <c:f>'Curva de Calibración 2021-10-19'!$G$4:$G$7</c:f>
              <c:numCache>
                <c:formatCode>0.00</c:formatCode>
                <c:ptCount val="4"/>
                <c:pt idx="0">
                  <c:v>5.9556441564914033</c:v>
                </c:pt>
                <c:pt idx="1">
                  <c:v>35.384998754049349</c:v>
                </c:pt>
                <c:pt idx="2">
                  <c:v>63.244455519561441</c:v>
                </c:pt>
                <c:pt idx="3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EB-4600-A3CB-4BCBE2A17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9308216"/>
        <c:axId val="569311168"/>
      </c:scatterChart>
      <c:valAx>
        <c:axId val="5693082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69311168"/>
        <c:crosses val="autoZero"/>
        <c:crossBetween val="midCat"/>
      </c:valAx>
      <c:valAx>
        <c:axId val="569311168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693082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97B1579-C71B-45D2-A527-398E824763D8}">
  <sheetPr/>
  <sheetViews>
    <sheetView zoomScale="99" workbookViewId="0" zoomToFit="1"/>
  </sheetViews>
  <sheetProtection algorithmName="SHA-512" hashValue="+CtROFf+WhtQJAZ4/RGyyeT/qTBWdBaVXPV9uOaeakHHDbmCifOScWbXUsYKal/0oS4HhevHTMjkaYs3JYNdPQ==" saltValue="aW0h2dCYz/lg6Bjt4jYY5A==" spinCount="100000" content="1" objects="1"/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19C9477-B9C7-436B-931D-935990E07716}">
  <sheetPr/>
  <sheetViews>
    <sheetView zoomScale="99" workbookViewId="0" zoomToFit="1"/>
  </sheetViews>
  <sheetProtection algorithmName="SHA-512" hashValue="1wLq97tlulw5oL+C/ylqUa5aBG8DcGMZqu2BItBnE5FV1piidHnYKakxKIqFYUWV6MY9bGwp6bG66VvXyB+8aA==" saltValue="YbB1ew/CJX9BQ+1fScqgZQ==" spinCount="100000" content="1" objects="1"/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Relationship Id="rId4" Type="http://schemas.openxmlformats.org/officeDocument/2006/relationships/image" Target="../media/image4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273846</xdr:colOff>
      <xdr:row>16</xdr:row>
      <xdr:rowOff>166687</xdr:rowOff>
    </xdr:from>
    <xdr:to>
      <xdr:col>5</xdr:col>
      <xdr:colOff>1333502</xdr:colOff>
      <xdr:row>16</xdr:row>
      <xdr:rowOff>571500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E304454-15EE-4D90-A914-561802CD2A8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2" y="3917156"/>
          <a:ext cx="1059656" cy="40481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154781</xdr:colOff>
      <xdr:row>0</xdr:row>
      <xdr:rowOff>83343</xdr:rowOff>
    </xdr:from>
    <xdr:to>
      <xdr:col>1</xdr:col>
      <xdr:colOff>827530</xdr:colOff>
      <xdr:row>2</xdr:row>
      <xdr:rowOff>83344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E8FB51A-77B7-450A-8726-3A2B9D62D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781" y="83343"/>
          <a:ext cx="1625249" cy="392907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</xdr:colOff>
      <xdr:row>15</xdr:row>
      <xdr:rowOff>226219</xdr:rowOff>
    </xdr:from>
    <xdr:to>
      <xdr:col>5</xdr:col>
      <xdr:colOff>1435329</xdr:colOff>
      <xdr:row>15</xdr:row>
      <xdr:rowOff>547687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9898DE4-791E-5806-8B15-5969144FF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1781" y="3167063"/>
          <a:ext cx="1387704" cy="321468"/>
        </a:xfrm>
        <a:prstGeom prst="rect">
          <a:avLst/>
        </a:prstGeom>
      </xdr:spPr>
    </xdr:pic>
    <xdr:clientData/>
  </xdr:twoCellAnchor>
  <xdr:twoCellAnchor editAs="oneCell">
    <xdr:from>
      <xdr:col>5</xdr:col>
      <xdr:colOff>202406</xdr:colOff>
      <xdr:row>17</xdr:row>
      <xdr:rowOff>83344</xdr:rowOff>
    </xdr:from>
    <xdr:to>
      <xdr:col>5</xdr:col>
      <xdr:colOff>1373477</xdr:colOff>
      <xdr:row>17</xdr:row>
      <xdr:rowOff>631031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A8AD00E-31F0-7FAB-22ED-0991934C6A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6562" y="4560094"/>
          <a:ext cx="1171071" cy="5476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857250</xdr:colOff>
      <xdr:row>0</xdr:row>
      <xdr:rowOff>146869</xdr:rowOff>
    </xdr:from>
    <xdr:to>
      <xdr:col>3</xdr:col>
      <xdr:colOff>319012</xdr:colOff>
      <xdr:row>2</xdr:row>
      <xdr:rowOff>287073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4513C37-35F5-4A3D-B255-20B9D9D9E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46869"/>
          <a:ext cx="3394226" cy="8222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3712" cy="6080606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4E4A82D-D360-127B-BFF5-7F485D1B0A3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3712" cy="6080606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F8086DB-E647-D423-4C9F-EAD2DB03927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676274</xdr:colOff>
      <xdr:row>0</xdr:row>
      <xdr:rowOff>261169</xdr:rowOff>
    </xdr:from>
    <xdr:to>
      <xdr:col>7</xdr:col>
      <xdr:colOff>290162</xdr:colOff>
      <xdr:row>3</xdr:row>
      <xdr:rowOff>323850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1C05267-3D03-4C7E-8C1A-EBA8531CB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4" y="261169"/>
          <a:ext cx="2861913" cy="89135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676275</xdr:colOff>
      <xdr:row>0</xdr:row>
      <xdr:rowOff>261169</xdr:rowOff>
    </xdr:from>
    <xdr:to>
      <xdr:col>8</xdr:col>
      <xdr:colOff>219076</xdr:colOff>
      <xdr:row>3</xdr:row>
      <xdr:rowOff>155880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336CAB3-07B3-4730-958A-EB7985A4C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261169"/>
          <a:ext cx="2200276" cy="68528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390525</xdr:colOff>
      <xdr:row>1</xdr:row>
      <xdr:rowOff>128586</xdr:rowOff>
    </xdr:from>
    <xdr:to>
      <xdr:col>20</xdr:col>
      <xdr:colOff>35719</xdr:colOff>
      <xdr:row>19</xdr:row>
      <xdr:rowOff>35719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578AF47-CCEC-4200-A91F-4C77E457D7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</cdr:x>
      <cdr:y>0.89534</cdr:y>
    </cdr:from>
    <cdr:to>
      <cdr:x>0.8625</cdr:x>
      <cdr:y>0.95416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F84D38E6-3938-4DDB-A94A-1BCB487133A6}"/>
            </a:ext>
          </a:extLst>
        </cdr:cNvPr>
        <cdr:cNvSpPr txBox="1"/>
      </cdr:nvSpPr>
      <cdr:spPr>
        <a:xfrm xmlns:a="http://schemas.openxmlformats.org/drawingml/2006/main">
          <a:off x="1828800" y="2976306"/>
          <a:ext cx="2114550" cy="1955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O" sz="1100"/>
            <a:t>Concentración</a:t>
          </a:r>
          <a:r>
            <a:rPr lang="es-CO" sz="1100" baseline="0"/>
            <a:t> (ppm)</a:t>
          </a:r>
          <a:endParaRPr lang="es-CO" sz="1100"/>
        </a:p>
      </cdr:txBody>
    </cdr:sp>
  </cdr:relSizeAnchor>
  <cdr:relSizeAnchor xmlns:cdr="http://schemas.openxmlformats.org/drawingml/2006/chartDrawing">
    <cdr:from>
      <cdr:x>0.02917</cdr:x>
      <cdr:y>0.27507</cdr:y>
    </cdr:from>
    <cdr:to>
      <cdr:x>0.11042</cdr:x>
      <cdr:y>0.55014</cdr:y>
    </cdr:to>
    <cdr:sp macro="" textlink="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FDF92C17-7E6E-4B57-A7B8-EA5C6092DE71}"/>
            </a:ext>
          </a:extLst>
        </cdr:cNvPr>
        <cdr:cNvSpPr txBox="1"/>
      </cdr:nvSpPr>
      <cdr:spPr>
        <a:xfrm xmlns:a="http://schemas.openxmlformats.org/drawingml/2006/main">
          <a:off x="133349" y="914401"/>
          <a:ext cx="371475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CO" sz="1100"/>
        </a:p>
      </cdr:txBody>
    </cdr:sp>
  </cdr:relSizeAnchor>
  <cdr:relSizeAnchor xmlns:cdr="http://schemas.openxmlformats.org/drawingml/2006/chartDrawing">
    <cdr:from>
      <cdr:x>0.0125</cdr:x>
      <cdr:y>0.51289</cdr:y>
    </cdr:from>
    <cdr:to>
      <cdr:x>0.18542</cdr:x>
      <cdr:y>0.67908</cdr:y>
    </cdr:to>
    <cdr:sp macro="" textlink="">
      <cdr:nvSpPr>
        <cdr:cNvPr id="4" name="CuadroTexto 3">
          <a:extLst xmlns:a="http://schemas.openxmlformats.org/drawingml/2006/main">
            <a:ext uri="{FF2B5EF4-FFF2-40B4-BE49-F238E27FC236}">
              <a16:creationId xmlns:a16="http://schemas.microsoft.com/office/drawing/2014/main" id="{8E961946-870D-4662-B07B-0050161672C9}"/>
            </a:ext>
          </a:extLst>
        </cdr:cNvPr>
        <cdr:cNvSpPr txBox="1"/>
      </cdr:nvSpPr>
      <cdr:spPr>
        <a:xfrm xmlns:a="http://schemas.openxmlformats.org/drawingml/2006/main">
          <a:off x="57150" y="1704977"/>
          <a:ext cx="7905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O" sz="1100"/>
            <a:t>% OD Estandar</a:t>
          </a:r>
        </a:p>
      </cdr:txBody>
    </cdr:sp>
  </cdr:relSizeAnchor>
</c:userShape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2" xr16:uid="{5D201C81-7022-41F4-A1AA-0E00C835F0FF}" autoFormatId="16" applyNumberFormats="0" applyBorderFormats="0" applyFontFormats="0" applyPatternFormats="0" applyAlignmentFormats="0" applyWidthHeightFormats="0">
  <queryTableRefresh nextId="17">
    <queryTableFields count="10">
      <queryTableField id="10" name="Índice" tableColumnId="10"/>
      <queryTableField id="1" name="Fecha " tableColumnId="1"/>
      <queryTableField id="2" name="ID muestra " tableColumnId="2"/>
      <queryTableField id="3" name="Tipo de matriz " tableColumnId="3"/>
      <queryTableField id="4" name="Reporte  [mg/Kg]" tableColumnId="4"/>
      <queryTableField id="12" name="VR. REFERENCIA (mg/Kg)" tableColumnId="11"/>
      <queryTableField id="13" name="LCI" tableColumnId="12"/>
      <queryTableField id="14" name="LAI" tableColumnId="13"/>
      <queryTableField id="15" name="LAS" tableColumnId="14"/>
      <queryTableField id="16" name="LCS" tableColumnId="15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2" connectionId="6" xr16:uid="{EA467722-B78D-4AB0-84EC-1CC9977CA333}" autoFormatId="16" applyNumberFormats="0" applyBorderFormats="0" applyFontFormats="0" applyPatternFormats="0" applyAlignmentFormats="0" applyWidthHeightFormats="0">
  <queryTableRefresh nextId="15">
    <queryTableFields count="7">
      <queryTableField id="5" name="Índice" tableColumnId="5"/>
      <queryTableField id="1" name="Fecha " tableColumnId="1"/>
      <queryTableField id="2" name="ID muestra " tableColumnId="2"/>
      <queryTableField id="3" name="Tipo de matriz " tableColumnId="3"/>
      <queryTableField id="4" name="RPD%" tableColumnId="4"/>
      <queryTableField id="13" name="LA" tableColumnId="12"/>
      <queryTableField id="14" name="LC" tableColumnId="13"/>
    </queryTableFields>
    <queryTableDeletedFields count="2">
      <deletedField name="LA"/>
      <deletedField name="LC"/>
    </queryTableDeleted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D449D3C-A318-4A8C-8566-1506BC4EF965}" name="Tabla1" displayName="Tabla1" ref="A7:S108" totalsRowShown="0" headerRowDxfId="42" dataDxfId="40" headerRowBorderDxfId="41">
  <autoFilter ref="A7:S108" xr:uid="{7D449D3C-A318-4A8C-8566-1506BC4EF965}"/>
  <tableColumns count="19">
    <tableColumn id="1" xr3:uid="{C64FC804-EBE3-46BA-A49D-AD958BB93308}" name="Fecha " dataDxfId="39"/>
    <tableColumn id="2" xr3:uid="{3D906844-883C-4E41-8776-6710669B776B}" name="ID muestra " dataDxfId="38"/>
    <tableColumn id="3" xr3:uid="{1BDF8C16-DE50-4D8E-9EC1-F63A29BBDFA2}" name="Tipo de muestra " dataDxfId="37"/>
    <tableColumn id="5" xr3:uid="{3843F547-7399-46E1-8DB9-138ECD1DAA71}" name="Tipo de matriz " dataDxfId="36"/>
    <tableColumn id="7" xr3:uid="{CDBC3843-7FDA-4BC2-8781-B593214462D1}" name="Peso de la muestra " dataDxfId="35"/>
    <tableColumn id="8" xr3:uid="{283C776F-C0E6-4127-9E2E-6EFE04D1E9A2}" name="Absorbancia del blanco " dataDxfId="34"/>
    <tableColumn id="9" xr3:uid="{07D89975-0BC0-49F6-80CB-FAF0AAA53A82}" name="Absorbancia de la muestra " dataDxfId="33"/>
    <tableColumn id="10" xr3:uid="{17DFA16E-E311-4BFE-B661-390D89321AD3}" name="Aborbancia corregida" dataDxfId="32">
      <calculatedColumnFormula>Tabla1[[#This Row],[Absorbancia de la muestra ]]-Tabla1[[#This Row],[Absorbancia del blanco ]]</calculatedColumnFormula>
    </tableColumn>
    <tableColumn id="4" xr3:uid="{16060DE1-77EF-43AC-AA6C-C86142DF4723}" name="B Max" dataDxfId="31"/>
    <tableColumn id="11" xr3:uid="{9E0669D1-73B4-43B2-AF9D-D1C71CCD4C53}" name="%OD" dataDxfId="30">
      <calculatedColumnFormula>(Tabla1[[#This Row],[Aborbancia corregida]]/Tabla1[[#This Row],[B Max]])*100</calculatedColumnFormula>
    </tableColumn>
    <tableColumn id="12" xr3:uid="{09BCB8F0-B6C4-462C-8F0E-B57E6244E5E4}" name="Pendiente " dataDxfId="29"/>
    <tableColumn id="13" xr3:uid="{D7DC2C41-375A-452D-83DC-20BB62D27E02}" name="Intercepto " dataDxfId="28"/>
    <tableColumn id="14" xr3:uid="{4C46FDEA-7A66-445D-BD84-416C950493BF}" name="LN Concentración [mg/Kg]" dataDxfId="27">
      <calculatedColumnFormula>(Tabla1[[#This Row],[%OD]]-Tabla1[[#This Row],[Intercepto ]])/Tabla1[[#This Row],[Pendiente ]]</calculatedColumnFormula>
    </tableColumn>
    <tableColumn id="15" xr3:uid="{62F11F11-95CB-4B48-A3AD-082CC57A3C24}" name="Concentración [mg/Kg]" dataDxfId="26">
      <calculatedColumnFormula>EXP(Tabla1[[#This Row],[LN Concentración '[mg/Kg']]])</calculatedColumnFormula>
    </tableColumn>
    <tableColumn id="20" xr3:uid="{7CA9C2BC-8927-4D69-8506-7CE62B941B18}" name="Reporte  [mg/Kg]" dataDxfId="25">
      <calculatedColumnFormula>IF(ISNUMBER(Tabla1[[#This Row],[Concentración '[mg/Kg']]]),IF(Tabla1[[#This Row],[Concentración '[mg/Kg']]]&gt;1,Tabla1[[#This Row],[Concentración '[mg/Kg']]],"&lt; " &amp;1),"")</calculatedColumnFormula>
    </tableColumn>
    <tableColumn id="16" xr3:uid="{E8EF118F-57CD-44C5-985B-A7276F4A691F}" name="Realizo " dataDxfId="24"/>
    <tableColumn id="17" xr3:uid="{D91AC07C-F161-4D8C-9493-7841A67C3C97}" name="Estado " dataDxfId="23"/>
    <tableColumn id="18" xr3:uid="{94C1B304-2AFD-4784-A3F2-31B18CCA888C}" name="Reviso" dataDxfId="22"/>
    <tableColumn id="19" xr3:uid="{38BB0319-DD11-4EDC-8966-525BA3E029DE}" name="Trazabilidad   (FOR-TC-)" dataDxfId="21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2AFBC9A0-0E3B-4BEB-ABB3-46068BC7E4A8}" name="Tabla411" displayName="Tabla411" ref="B12:B18" totalsRowShown="0">
  <autoFilter ref="B12:B18" xr:uid="{7B7129DD-39E0-4993-95AB-0E290DCC6226}"/>
  <tableColumns count="1">
    <tableColumn id="1" xr3:uid="{003FEB19-506E-42E4-8400-4F208FFB9CF7}" name="TIPO DE MUESTRA 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ECE0D95C-F791-4D21-8A2D-627C23192A63}" name="Tabla312" displayName="Tabla312" ref="D12:D14" totalsRowShown="0">
  <autoFilter ref="D12:D14" xr:uid="{7FDE1F5F-487A-4C75-99B2-9FD49670EEBA}"/>
  <tableColumns count="1">
    <tableColumn id="1" xr3:uid="{74F34E53-A43D-4EFE-B400-92A126B2DFED}" name="ESTADO 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DFB8A1E9-C7EF-430A-917D-B5D8C8388123}" name="Tabla2913" displayName="Tabla2913" ref="E9:G27" totalsRowShown="0">
  <autoFilter ref="E9:G27" xr:uid="{98DB472C-784F-4379-8ABE-1D43002AC1EF}"/>
  <sortState xmlns:xlrd2="http://schemas.microsoft.com/office/spreadsheetml/2017/richdata2" ref="E10:G27">
    <sortCondition ref="E9:E27"/>
  </sortState>
  <tableColumns count="3">
    <tableColumn id="1" xr3:uid="{D0633E34-E78C-4A48-AEA4-669825484603}" name="TIPO DE MATIZ"/>
    <tableColumn id="2" xr3:uid="{4CD1E166-703A-4E1F-98E0-BE97E5B18443}" name="LA"/>
    <tableColumn id="3" xr3:uid="{0F2D2072-1DEE-4D15-A4B9-9C50D82DF1CA}" name="LC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5C95CC9-8415-4434-A486-5D2A6A53EAEF}" name="EXACTITUD" displayName="EXACTITUD" ref="A2:J4" tableType="queryTable" totalsRowShown="0">
  <autoFilter ref="A2:J4" xr:uid="{15C95CC9-8415-4434-A486-5D2A6A53EAEF}"/>
  <tableColumns count="10">
    <tableColumn id="10" xr3:uid="{160D9E32-562F-415D-A373-518069EF29F0}" uniqueName="10" name="Índice" queryTableFieldId="10"/>
    <tableColumn id="1" xr3:uid="{E8A743AB-45BD-497C-B41A-5F3618270EB2}" uniqueName="1" name="Fecha " queryTableFieldId="1" dataDxfId="20"/>
    <tableColumn id="2" xr3:uid="{9D0D7F4E-A565-448B-8726-60AF0B88A700}" uniqueName="2" name="ID muestra " queryTableFieldId="2" dataDxfId="19"/>
    <tableColumn id="3" xr3:uid="{5B765239-E03D-4BCF-A3BD-1D73503F0CA9}" uniqueName="3" name="Tipo de matriz " queryTableFieldId="3" dataDxfId="18"/>
    <tableColumn id="4" xr3:uid="{BFBCFDBC-3858-432C-B7B1-B8F8377B2A6F}" uniqueName="4" name="Reporte  [mg/Kg]" queryTableFieldId="4"/>
    <tableColumn id="11" xr3:uid="{B1391D0D-4AD9-470E-8BC6-29762F8B0698}" uniqueName="11" name="VR. REFERENCIA (mg/Kg)" queryTableFieldId="12"/>
    <tableColumn id="12" xr3:uid="{F9925263-DC5D-4167-B1BE-ADF3F7091385}" uniqueName="12" name="LCI" queryTableFieldId="13"/>
    <tableColumn id="13" xr3:uid="{9E2608A3-1E2E-4AC4-B093-2D11AC265D86}" uniqueName="13" name="LAI" queryTableFieldId="14"/>
    <tableColumn id="14" xr3:uid="{6970158C-05BD-4B18-815A-3DCA1C32918F}" uniqueName="14" name="LAS" queryTableFieldId="15"/>
    <tableColumn id="15" xr3:uid="{129C591D-9A09-43D5-B3EC-780ED03A96CE}" uniqueName="15" name="LCS" queryTableFieldId="16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BE546AB-6AE3-41C2-BB00-EF08625312AB}" name="PRECISION" displayName="PRECISION" ref="A2:G4" tableType="queryTable" totalsRowShown="0">
  <autoFilter ref="A2:G4" xr:uid="{7BE546AB-6AE3-41C2-BB00-EF08625312AB}"/>
  <tableColumns count="7">
    <tableColumn id="5" xr3:uid="{B9BAE79C-6A68-4118-A419-65E84CB020D8}" uniqueName="5" name="Índice" queryTableFieldId="5" dataCellStyle="Porcentaje"/>
    <tableColumn id="1" xr3:uid="{D98AEC1F-CC4B-44ED-84B7-FE2F2CBC49E8}" uniqueName="1" name="Fecha " queryTableFieldId="1" dataDxfId="17"/>
    <tableColumn id="2" xr3:uid="{7A4C8C79-E93B-4D74-A442-A5AC786CC274}" uniqueName="2" name="ID muestra " queryTableFieldId="2" dataDxfId="16"/>
    <tableColumn id="3" xr3:uid="{C94EC369-4C3E-43EC-823F-380D1612660C}" uniqueName="3" name="Tipo de matriz " queryTableFieldId="3" dataDxfId="15"/>
    <tableColumn id="4" xr3:uid="{4997238A-769C-4964-9AEC-0083E2638EDF}" uniqueName="4" name="RPD%" queryTableFieldId="4" dataDxfId="14" dataCellStyle="Porcentaje"/>
    <tableColumn id="12" xr3:uid="{6589C424-2F14-4723-8BB6-EEEBC190930D}" uniqueName="12" name="LA" queryTableFieldId="13" dataDxfId="13" dataCellStyle="Porcentaje"/>
    <tableColumn id="13" xr3:uid="{DB8D5015-9E5B-46CD-BDF5-85667BC5B5D0}" uniqueName="13" name="LC" queryTableFieldId="14" dataDxfId="12" dataCellStyle="Porcentaje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EB1F338-1FB7-44D6-96B3-D91CDDBD37E2}" name="Tabla2" displayName="Tabla2" ref="C12:C21" totalsRowShown="0">
  <autoFilter ref="C12:C21" xr:uid="{8EB1F338-1FB7-44D6-96B3-D91CDDBD37E2}"/>
  <tableColumns count="1">
    <tableColumn id="1" xr3:uid="{6BF101EF-B717-44D7-886A-AD0E3BCABE62}" name="TIPO DE MATIZ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B7129DD-39E0-4993-95AB-0E290DCC6226}" name="Tabla4" displayName="Tabla4" ref="B12:B17" totalsRowShown="0">
  <autoFilter ref="B12:B17" xr:uid="{7B7129DD-39E0-4993-95AB-0E290DCC6226}"/>
  <tableColumns count="1">
    <tableColumn id="1" xr3:uid="{E6567293-36D9-44E1-9F0E-13B35674CA45}" name="TIPO DE MUESTRA 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FDE1F5F-487A-4C75-99B2-9FD49670EEBA}" name="Tabla3" displayName="Tabla3" ref="D12:D14" totalsRowShown="0">
  <autoFilter ref="D12:D14" xr:uid="{7FDE1F5F-487A-4C75-99B2-9FD49670EEBA}"/>
  <tableColumns count="1">
    <tableColumn id="1" xr3:uid="{5B110273-89AF-4D97-B26C-B9A34A87D610}" name="ESTADO 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8DB472C-784F-4379-8ABE-1D43002AC1EF}" name="Tabla29" displayName="Tabla29" ref="E9:G27" totalsRowShown="0">
  <autoFilter ref="E9:G27" xr:uid="{98DB472C-784F-4379-8ABE-1D43002AC1EF}"/>
  <sortState xmlns:xlrd2="http://schemas.microsoft.com/office/spreadsheetml/2017/richdata2" ref="E10:G27">
    <sortCondition ref="E9:E27"/>
  </sortState>
  <tableColumns count="3">
    <tableColumn id="1" xr3:uid="{1855B397-D7A2-40A8-AEE1-B8322D1C592E}" name="TIPO DE MATIZ"/>
    <tableColumn id="2" xr3:uid="{20FC1374-B76C-44F9-8E82-D98CA47EE084}" name="LA" dataDxfId="6" dataCellStyle="Porcentaje"/>
    <tableColumn id="3" xr3:uid="{BBB33CDD-6C9E-45BE-8A76-3D310EB33E47}" name="LC" dataDxfId="5" dataCellStyle="Porcentaje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3F12E8FF-FCC9-4346-8834-863A016D309A}" name="Tabla13" displayName="Tabla13" ref="B3:G4" totalsRowShown="0">
  <autoFilter ref="B3:G4" xr:uid="{3F12E8FF-FCC9-4346-8834-863A016D309A}"/>
  <tableColumns count="6">
    <tableColumn id="1" xr3:uid="{2091DF6C-B905-46EE-8B67-2FB246D6C6AB}" name="ID ESTANDAR"/>
    <tableColumn id="2" xr3:uid="{39E0F667-780B-4F58-8C99-A6F4AA588F9A}" name="VR. REFERENCIA (mg/Kg)"/>
    <tableColumn id="3" xr3:uid="{8E03563B-C7F1-4C9E-8C40-217F4035E9E1}" name="LCI"/>
    <tableColumn id="4" xr3:uid="{9162BDF6-298C-4EFD-9856-153F3A897CFE}" name="LAI"/>
    <tableColumn id="5" xr3:uid="{5EC9F801-142D-4987-9A38-AD8B827CC4F2}" name="LAS"/>
    <tableColumn id="6" xr3:uid="{EFDA01B8-E049-4B5A-85B5-B5EF02BA8BB5}" name="LCS"/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8D2DCF2-D383-4D11-9274-850197F7ACC0}" name="Tabla210" displayName="Tabla210" ref="C12:C30" totalsRowShown="0">
  <autoFilter ref="C12:C30" xr:uid="{8EB1F338-1FB7-44D6-96B3-D91CDDBD37E2}"/>
  <tableColumns count="1">
    <tableColumn id="1" xr3:uid="{E8C4E757-915D-45D4-842D-29F8A6EF02DA}" name="TIPO DE MATIZ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107.190.139.42/~aoxlabsgc/sig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7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5.xml"/><Relationship Id="rId6" Type="http://schemas.openxmlformats.org/officeDocument/2006/relationships/table" Target="../tables/table7.xml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7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6.xml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DD3C1-CFDF-4C71-97C0-B9D39862DD78}">
  <sheetPr>
    <pageSetUpPr fitToPage="1"/>
  </sheetPr>
  <dimension ref="A1:G36"/>
  <sheetViews>
    <sheetView view="pageBreakPreview" zoomScale="80" zoomScaleNormal="100" zoomScaleSheetLayoutView="80" workbookViewId="0">
      <selection sqref="A1:XFD1048576"/>
    </sheetView>
  </sheetViews>
  <sheetFormatPr baseColWidth="10" defaultRowHeight="14.25" x14ac:dyDescent="0.25"/>
  <cols>
    <col min="1" max="1" width="14.28515625" style="62" customWidth="1"/>
    <col min="2" max="2" width="15" style="62" customWidth="1"/>
    <col min="3" max="3" width="20.140625" style="62" customWidth="1"/>
    <col min="4" max="4" width="23.28515625" style="62" customWidth="1"/>
    <col min="5" max="5" width="26" style="62" customWidth="1"/>
    <col min="6" max="6" width="21.7109375" style="62" customWidth="1"/>
    <col min="7" max="7" width="15.28515625" style="62" customWidth="1"/>
    <col min="8" max="16384" width="11.42578125" style="62"/>
  </cols>
  <sheetData>
    <row r="1" spans="1:7" ht="14.25" customHeight="1" x14ac:dyDescent="0.25">
      <c r="A1" s="91"/>
      <c r="B1" s="92"/>
      <c r="C1" s="93" t="s">
        <v>59</v>
      </c>
      <c r="D1" s="93"/>
      <c r="E1" s="93"/>
      <c r="F1" s="60" t="s">
        <v>21</v>
      </c>
      <c r="G1" s="61" t="s">
        <v>118</v>
      </c>
    </row>
    <row r="2" spans="1:7" ht="17.25" customHeight="1" x14ac:dyDescent="0.25">
      <c r="A2" s="91"/>
      <c r="B2" s="92"/>
      <c r="C2" s="93"/>
      <c r="D2" s="93"/>
      <c r="E2" s="93"/>
      <c r="F2" s="60" t="s">
        <v>79</v>
      </c>
      <c r="G2" s="61">
        <v>1</v>
      </c>
    </row>
    <row r="3" spans="1:7" ht="15.75" x14ac:dyDescent="0.25">
      <c r="A3" s="91"/>
      <c r="B3" s="92"/>
      <c r="C3" s="94" t="s">
        <v>80</v>
      </c>
      <c r="D3" s="94"/>
      <c r="E3" s="94"/>
      <c r="F3" s="60" t="s">
        <v>81</v>
      </c>
      <c r="G3" s="63">
        <v>44826</v>
      </c>
    </row>
    <row r="4" spans="1:7" ht="15.75" x14ac:dyDescent="0.25">
      <c r="A4" s="64"/>
      <c r="B4" s="64"/>
      <c r="C4" s="64"/>
      <c r="D4" s="64"/>
      <c r="E4" s="64"/>
      <c r="F4" s="64"/>
      <c r="G4" s="64"/>
    </row>
    <row r="5" spans="1:7" ht="15.75" x14ac:dyDescent="0.25">
      <c r="A5" s="64"/>
      <c r="B5" s="64"/>
      <c r="C5" s="64"/>
      <c r="D5" s="64"/>
      <c r="E5" s="64"/>
      <c r="F5" s="64"/>
      <c r="G5" s="64"/>
    </row>
    <row r="6" spans="1:7" ht="15.75" x14ac:dyDescent="0.25">
      <c r="A6" s="64"/>
      <c r="B6" s="64"/>
      <c r="C6" s="64"/>
      <c r="D6" s="64"/>
      <c r="E6" s="64"/>
      <c r="F6" s="64"/>
      <c r="G6" s="64"/>
    </row>
    <row r="7" spans="1:7" ht="15.75" x14ac:dyDescent="0.25">
      <c r="A7" s="64"/>
      <c r="B7" s="64"/>
      <c r="C7" s="64"/>
      <c r="D7" s="64"/>
      <c r="E7" s="64"/>
      <c r="F7" s="64"/>
      <c r="G7" s="64"/>
    </row>
    <row r="8" spans="1:7" ht="15.75" x14ac:dyDescent="0.25">
      <c r="A8" s="88" t="s">
        <v>82</v>
      </c>
      <c r="B8" s="88"/>
      <c r="C8" s="88"/>
      <c r="D8" s="88"/>
      <c r="E8" s="88"/>
      <c r="F8" s="88"/>
      <c r="G8" s="88"/>
    </row>
    <row r="9" spans="1:7" ht="15.75" x14ac:dyDescent="0.25">
      <c r="A9" s="95"/>
      <c r="B9" s="95"/>
      <c r="C9" s="95"/>
      <c r="D9" s="95"/>
      <c r="E9" s="95"/>
      <c r="F9" s="95"/>
      <c r="G9" s="95"/>
    </row>
    <row r="10" spans="1:7" ht="15.75" x14ac:dyDescent="0.25">
      <c r="A10" s="88" t="str">
        <f>C1</f>
        <v>Cuadro de mando para el registro de Alérgenos de Macadamia</v>
      </c>
      <c r="B10" s="88"/>
      <c r="C10" s="88"/>
      <c r="D10" s="88"/>
      <c r="E10" s="88"/>
      <c r="F10" s="88"/>
      <c r="G10" s="88"/>
    </row>
    <row r="11" spans="1:7" ht="15.75" x14ac:dyDescent="0.25">
      <c r="A11" s="65"/>
      <c r="B11" s="64"/>
      <c r="C11" s="64"/>
      <c r="D11" s="64"/>
      <c r="E11" s="64"/>
      <c r="F11" s="64"/>
      <c r="G11" s="64"/>
    </row>
    <row r="12" spans="1:7" ht="15.75" x14ac:dyDescent="0.25">
      <c r="A12" s="96" t="s">
        <v>108</v>
      </c>
      <c r="B12" s="96"/>
      <c r="C12" s="96"/>
      <c r="D12" s="96"/>
      <c r="E12" s="96"/>
      <c r="F12" s="96"/>
      <c r="G12" s="96"/>
    </row>
    <row r="13" spans="1:7" ht="15.75" x14ac:dyDescent="0.25">
      <c r="A13" s="64"/>
      <c r="B13" s="64"/>
      <c r="C13" s="64"/>
      <c r="D13" s="64"/>
      <c r="E13" s="64"/>
      <c r="F13" s="64"/>
      <c r="G13" s="64"/>
    </row>
    <row r="14" spans="1:7" ht="15.75" x14ac:dyDescent="0.25">
      <c r="A14" s="64"/>
      <c r="B14" s="64"/>
      <c r="C14" s="64"/>
      <c r="D14" s="64"/>
      <c r="E14" s="64"/>
      <c r="F14" s="64"/>
      <c r="G14" s="64"/>
    </row>
    <row r="15" spans="1:7" ht="15.75" x14ac:dyDescent="0.25">
      <c r="A15" s="66"/>
      <c r="B15" s="97" t="s">
        <v>83</v>
      </c>
      <c r="C15" s="98"/>
      <c r="D15" s="97" t="s">
        <v>84</v>
      </c>
      <c r="E15" s="98"/>
      <c r="F15" s="67" t="s">
        <v>85</v>
      </c>
      <c r="G15" s="67" t="s">
        <v>86</v>
      </c>
    </row>
    <row r="16" spans="1:7" ht="57" customHeight="1" x14ac:dyDescent="0.25">
      <c r="A16" s="66" t="s">
        <v>87</v>
      </c>
      <c r="B16" s="86" t="s">
        <v>107</v>
      </c>
      <c r="C16" s="87"/>
      <c r="D16" s="86" t="s">
        <v>88</v>
      </c>
      <c r="E16" s="87"/>
      <c r="F16" s="67"/>
      <c r="G16" s="68">
        <v>44816</v>
      </c>
    </row>
    <row r="17" spans="1:7" ht="57" customHeight="1" x14ac:dyDescent="0.25">
      <c r="A17" s="66" t="s">
        <v>89</v>
      </c>
      <c r="B17" s="86" t="s">
        <v>90</v>
      </c>
      <c r="C17" s="87"/>
      <c r="D17" s="86" t="s">
        <v>119</v>
      </c>
      <c r="E17" s="87"/>
      <c r="F17" s="67"/>
      <c r="G17" s="68">
        <v>44826</v>
      </c>
    </row>
    <row r="18" spans="1:7" ht="57" customHeight="1" x14ac:dyDescent="0.25">
      <c r="A18" s="66" t="s">
        <v>91</v>
      </c>
      <c r="B18" s="86" t="s">
        <v>121</v>
      </c>
      <c r="C18" s="87"/>
      <c r="D18" s="86" t="s">
        <v>120</v>
      </c>
      <c r="E18" s="87"/>
      <c r="F18" s="67"/>
      <c r="G18" s="68">
        <v>44826</v>
      </c>
    </row>
    <row r="19" spans="1:7" ht="14.25" customHeight="1" x14ac:dyDescent="0.25">
      <c r="A19" s="69" t="s">
        <v>92</v>
      </c>
      <c r="B19" s="70"/>
      <c r="C19" s="71"/>
      <c r="D19" s="72" t="s">
        <v>93</v>
      </c>
      <c r="E19" s="73"/>
      <c r="F19" s="73"/>
      <c r="G19" s="74"/>
    </row>
    <row r="20" spans="1:7" ht="15.75" x14ac:dyDescent="0.25">
      <c r="A20" s="64"/>
      <c r="B20" s="64"/>
      <c r="C20" s="64"/>
      <c r="D20" s="64"/>
      <c r="E20" s="64"/>
      <c r="F20" s="64"/>
      <c r="G20" s="64"/>
    </row>
    <row r="21" spans="1:7" ht="15.75" x14ac:dyDescent="0.25">
      <c r="A21" s="64"/>
      <c r="B21" s="64"/>
      <c r="C21" s="64"/>
      <c r="D21" s="64"/>
      <c r="E21" s="64"/>
      <c r="F21" s="64"/>
      <c r="G21" s="64"/>
    </row>
    <row r="22" spans="1:7" ht="15.75" x14ac:dyDescent="0.25">
      <c r="A22" s="88" t="s">
        <v>94</v>
      </c>
      <c r="B22" s="88"/>
      <c r="C22" s="88"/>
      <c r="D22" s="88"/>
      <c r="E22" s="88"/>
      <c r="F22" s="88"/>
      <c r="G22" s="88"/>
    </row>
    <row r="23" spans="1:7" ht="15.75" x14ac:dyDescent="0.25">
      <c r="A23" s="64"/>
      <c r="B23" s="64"/>
      <c r="C23" s="64"/>
      <c r="D23" s="64"/>
      <c r="E23" s="64"/>
      <c r="F23" s="64"/>
      <c r="G23" s="64"/>
    </row>
    <row r="24" spans="1:7" x14ac:dyDescent="0.25">
      <c r="A24" s="83" t="s">
        <v>95</v>
      </c>
      <c r="B24" s="89" t="s">
        <v>96</v>
      </c>
      <c r="C24" s="83" t="s">
        <v>97</v>
      </c>
      <c r="D24" s="83" t="s">
        <v>98</v>
      </c>
      <c r="E24" s="83" t="s">
        <v>99</v>
      </c>
      <c r="F24" s="83" t="s">
        <v>100</v>
      </c>
      <c r="G24" s="83" t="s">
        <v>101</v>
      </c>
    </row>
    <row r="25" spans="1:7" ht="29.25" customHeight="1" x14ac:dyDescent="0.25">
      <c r="A25" s="83"/>
      <c r="B25" s="90"/>
      <c r="C25" s="83"/>
      <c r="D25" s="83"/>
      <c r="E25" s="83"/>
      <c r="F25" s="83"/>
      <c r="G25" s="83"/>
    </row>
    <row r="26" spans="1:7" ht="26.25" customHeight="1" x14ac:dyDescent="0.25">
      <c r="A26" s="75" t="s">
        <v>102</v>
      </c>
      <c r="B26" s="68">
        <f>G18</f>
        <v>44826</v>
      </c>
      <c r="C26" s="75">
        <v>1</v>
      </c>
      <c r="D26" s="76" t="s">
        <v>103</v>
      </c>
      <c r="E26" s="75" t="s">
        <v>19</v>
      </c>
      <c r="F26" s="75" t="s">
        <v>104</v>
      </c>
      <c r="G26" s="75" t="s">
        <v>122</v>
      </c>
    </row>
    <row r="27" spans="1:7" ht="15.75" x14ac:dyDescent="0.25">
      <c r="A27" s="77"/>
      <c r="B27" s="77"/>
      <c r="C27" s="77"/>
      <c r="D27" s="78"/>
      <c r="E27" s="77"/>
      <c r="F27" s="77"/>
      <c r="G27" s="77"/>
    </row>
    <row r="28" spans="1:7" ht="15.75" x14ac:dyDescent="0.25">
      <c r="A28" s="77"/>
      <c r="B28" s="77"/>
      <c r="C28" s="77"/>
      <c r="D28" s="78"/>
      <c r="E28" s="77"/>
      <c r="F28" s="77"/>
      <c r="G28" s="77"/>
    </row>
    <row r="29" spans="1:7" ht="15.75" x14ac:dyDescent="0.25">
      <c r="A29" s="77"/>
      <c r="B29" s="77"/>
      <c r="C29" s="77"/>
      <c r="D29" s="78"/>
      <c r="E29" s="77"/>
      <c r="F29" s="77"/>
      <c r="G29" s="77"/>
    </row>
    <row r="30" spans="1:7" ht="15.75" x14ac:dyDescent="0.25">
      <c r="A30" s="64"/>
      <c r="B30" s="64"/>
      <c r="C30" s="64"/>
      <c r="D30" s="64"/>
      <c r="E30" s="64"/>
      <c r="F30" s="64"/>
      <c r="G30" s="64"/>
    </row>
    <row r="31" spans="1:7" ht="15.75" x14ac:dyDescent="0.25">
      <c r="A31" s="64"/>
      <c r="B31" s="64"/>
      <c r="C31" s="64"/>
      <c r="D31" s="64"/>
      <c r="E31" s="64"/>
      <c r="F31" s="64"/>
      <c r="G31" s="64"/>
    </row>
    <row r="32" spans="1:7" ht="15.75" x14ac:dyDescent="0.25">
      <c r="A32" s="64"/>
      <c r="B32" s="64"/>
      <c r="C32" s="64"/>
      <c r="D32" s="64"/>
      <c r="E32" s="64"/>
      <c r="F32" s="64"/>
      <c r="G32" s="64"/>
    </row>
    <row r="33" spans="1:7" ht="15.75" x14ac:dyDescent="0.25">
      <c r="A33" s="64"/>
      <c r="B33" s="64"/>
      <c r="C33" s="64"/>
      <c r="D33" s="64"/>
      <c r="E33" s="64"/>
      <c r="F33" s="64"/>
      <c r="G33" s="64"/>
    </row>
    <row r="34" spans="1:7" ht="15.75" x14ac:dyDescent="0.25">
      <c r="A34" s="64"/>
      <c r="B34" s="64"/>
      <c r="C34" s="64"/>
      <c r="D34" s="64"/>
      <c r="E34" s="64"/>
      <c r="F34" s="64"/>
      <c r="G34" s="64"/>
    </row>
    <row r="35" spans="1:7" ht="15.75" x14ac:dyDescent="0.25">
      <c r="A35" s="64"/>
      <c r="B35" s="64"/>
      <c r="C35" s="64"/>
      <c r="D35" s="64"/>
      <c r="E35" s="64"/>
      <c r="F35" s="64"/>
      <c r="G35" s="64"/>
    </row>
    <row r="36" spans="1:7" ht="15.75" x14ac:dyDescent="0.25">
      <c r="A36" s="84" t="s">
        <v>105</v>
      </c>
      <c r="B36" s="84"/>
      <c r="C36" s="84"/>
      <c r="D36" s="84"/>
      <c r="E36" s="84"/>
      <c r="F36" s="85" t="s">
        <v>106</v>
      </c>
      <c r="G36" s="85"/>
    </row>
  </sheetData>
  <sheetProtection algorithmName="SHA-512" hashValue="WX89Cf6ATBVkSz5viCTyEAh47W/YhcNhgR7yyKs5zT62H8U0ZsNoG8ylCh595JoYwd9DwjCO841dQ3DFQ3SZdQ==" saltValue="9b8vlqktma8YHZ2k+uHC8w==" spinCount="100000" sheet="1" objects="1" scenarios="1" selectLockedCells="1" selectUnlockedCells="1"/>
  <mergeCells count="25">
    <mergeCell ref="B17:C17"/>
    <mergeCell ref="D17:E17"/>
    <mergeCell ref="A1:B3"/>
    <mergeCell ref="C1:E2"/>
    <mergeCell ref="C3:E3"/>
    <mergeCell ref="A8:G8"/>
    <mergeCell ref="A9:G9"/>
    <mergeCell ref="A10:G10"/>
    <mergeCell ref="A12:G12"/>
    <mergeCell ref="B15:C15"/>
    <mergeCell ref="D15:E15"/>
    <mergeCell ref="B16:C16"/>
    <mergeCell ref="D16:E16"/>
    <mergeCell ref="F24:F25"/>
    <mergeCell ref="G24:G25"/>
    <mergeCell ref="A36:E36"/>
    <mergeCell ref="F36:G36"/>
    <mergeCell ref="B18:C18"/>
    <mergeCell ref="D18:E18"/>
    <mergeCell ref="A22:G22"/>
    <mergeCell ref="A24:A25"/>
    <mergeCell ref="B24:B25"/>
    <mergeCell ref="C24:C25"/>
    <mergeCell ref="D24:D25"/>
    <mergeCell ref="E24:E25"/>
  </mergeCells>
  <hyperlinks>
    <hyperlink ref="D19" r:id="rId1" xr:uid="{63D16F53-2255-47C3-8F53-802D7AB40160}"/>
  </hyperlinks>
  <pageMargins left="0.70866141732283472" right="0.70866141732283472" top="0.74803149606299213" bottom="0.74803149606299213" header="0.31496062992125984" footer="0.31496062992125984"/>
  <pageSetup paperSize="122" scale="64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C2388-ED67-4C20-923C-13EB55C2BA00}">
  <dimension ref="A1:S108"/>
  <sheetViews>
    <sheetView tabSelected="1" topLeftCell="H1" zoomScale="70" zoomScaleNormal="70" workbookViewId="0">
      <selection activeCell="S7" sqref="S7"/>
    </sheetView>
  </sheetViews>
  <sheetFormatPr baseColWidth="10" defaultRowHeight="26.25" customHeight="1" x14ac:dyDescent="0.35"/>
  <cols>
    <col min="1" max="1" width="17.28515625" style="3" customWidth="1"/>
    <col min="2" max="2" width="19.5703125" style="3" customWidth="1"/>
    <col min="3" max="3" width="22" style="3" customWidth="1"/>
    <col min="4" max="4" width="22.85546875" style="3" customWidth="1"/>
    <col min="5" max="5" width="24.5703125" style="3" customWidth="1"/>
    <col min="6" max="6" width="23.7109375" style="3" customWidth="1"/>
    <col min="7" max="7" width="28.5703125" style="3" customWidth="1"/>
    <col min="8" max="8" width="27.140625" style="3" customWidth="1"/>
    <col min="9" max="9" width="20.85546875" style="3" customWidth="1"/>
    <col min="10" max="10" width="19.140625" style="3" customWidth="1"/>
    <col min="11" max="11" width="14.85546875" style="3" customWidth="1"/>
    <col min="12" max="12" width="27" style="3" customWidth="1"/>
    <col min="13" max="13" width="25.42578125" style="3" customWidth="1"/>
    <col min="14" max="14" width="24.85546875" style="3" customWidth="1"/>
    <col min="15" max="15" width="14" style="3" customWidth="1"/>
    <col min="16" max="16" width="23.5703125" style="3" customWidth="1"/>
    <col min="17" max="17" width="16.85546875" style="3" customWidth="1"/>
    <col min="18" max="18" width="23.28515625" style="3" customWidth="1"/>
    <col min="19" max="19" width="32.7109375" style="3" customWidth="1"/>
    <col min="20" max="20" width="13.7109375" style="3" customWidth="1"/>
    <col min="21" max="21" width="15" style="3" customWidth="1"/>
    <col min="22" max="16384" width="11.42578125" style="3"/>
  </cols>
  <sheetData>
    <row r="1" spans="1:19" ht="26.25" customHeight="1" x14ac:dyDescent="0.35">
      <c r="A1" s="112"/>
      <c r="B1" s="112"/>
      <c r="C1" s="112"/>
      <c r="D1" s="112"/>
      <c r="E1" s="99" t="str">
        <f>Control!C1</f>
        <v>Cuadro de mando para el registro de Alérgenos de Macadamia</v>
      </c>
      <c r="F1" s="100"/>
      <c r="G1" s="100"/>
      <c r="H1" s="100"/>
      <c r="I1" s="100"/>
      <c r="J1" s="100"/>
      <c r="K1" s="100"/>
      <c r="L1" s="100"/>
      <c r="M1" s="100"/>
      <c r="N1" s="100"/>
      <c r="O1" s="101"/>
      <c r="P1" s="113" t="s">
        <v>21</v>
      </c>
      <c r="Q1" s="113"/>
      <c r="R1" s="58" t="str">
        <f>Control!G1</f>
        <v>SOFT-TC-086</v>
      </c>
    </row>
    <row r="2" spans="1:19" ht="26.25" customHeight="1" x14ac:dyDescent="0.35">
      <c r="A2" s="112"/>
      <c r="B2" s="112"/>
      <c r="C2" s="112"/>
      <c r="D2" s="112"/>
      <c r="E2" s="102"/>
      <c r="F2" s="103"/>
      <c r="G2" s="103"/>
      <c r="H2" s="103"/>
      <c r="I2" s="103"/>
      <c r="J2" s="103"/>
      <c r="K2" s="103"/>
      <c r="L2" s="103"/>
      <c r="M2" s="103"/>
      <c r="N2" s="103"/>
      <c r="O2" s="104"/>
      <c r="P2" s="113" t="s">
        <v>22</v>
      </c>
      <c r="Q2" s="113"/>
      <c r="R2" s="111">
        <f>Control!G2</f>
        <v>1</v>
      </c>
    </row>
    <row r="3" spans="1:19" ht="26.25" customHeight="1" x14ac:dyDescent="0.35">
      <c r="A3" s="112"/>
      <c r="B3" s="112"/>
      <c r="C3" s="112"/>
      <c r="D3" s="112"/>
      <c r="E3" s="105"/>
      <c r="F3" s="106"/>
      <c r="G3" s="106"/>
      <c r="H3" s="106"/>
      <c r="I3" s="106"/>
      <c r="J3" s="106"/>
      <c r="K3" s="106"/>
      <c r="L3" s="106"/>
      <c r="M3" s="106"/>
      <c r="N3" s="106"/>
      <c r="O3" s="107"/>
      <c r="P3" s="113"/>
      <c r="Q3" s="113"/>
      <c r="R3" s="111"/>
    </row>
    <row r="4" spans="1:19" ht="25.5" customHeight="1" x14ac:dyDescent="0.4">
      <c r="A4" s="112"/>
      <c r="B4" s="112"/>
      <c r="C4" s="112"/>
      <c r="D4" s="112"/>
      <c r="E4" s="108" t="s">
        <v>60</v>
      </c>
      <c r="F4" s="109"/>
      <c r="G4" s="109"/>
      <c r="H4" s="109"/>
      <c r="I4" s="109"/>
      <c r="J4" s="109"/>
      <c r="K4" s="109"/>
      <c r="L4" s="109"/>
      <c r="M4" s="109"/>
      <c r="N4" s="109"/>
      <c r="O4" s="110"/>
      <c r="P4" s="113" t="s">
        <v>23</v>
      </c>
      <c r="Q4" s="113"/>
      <c r="R4" s="59">
        <f>Control!G3</f>
        <v>44826</v>
      </c>
    </row>
    <row r="5" spans="1:19" ht="18.75" hidden="1" customHeight="1" x14ac:dyDescent="0.35"/>
    <row r="6" spans="1:19" ht="20.25" hidden="1" customHeight="1" x14ac:dyDescent="0.35">
      <c r="F6" s="3" t="s">
        <v>63</v>
      </c>
      <c r="G6" s="3" t="s">
        <v>64</v>
      </c>
    </row>
    <row r="7" spans="1:19" s="7" customFormat="1" ht="63" customHeight="1" x14ac:dyDescent="0.4">
      <c r="A7" s="46" t="s">
        <v>25</v>
      </c>
      <c r="B7" s="46" t="s">
        <v>26</v>
      </c>
      <c r="C7" s="46" t="s">
        <v>27</v>
      </c>
      <c r="D7" s="46" t="s">
        <v>28</v>
      </c>
      <c r="E7" s="46" t="s">
        <v>29</v>
      </c>
      <c r="F7" s="47" t="s">
        <v>30</v>
      </c>
      <c r="G7" s="47" t="s">
        <v>31</v>
      </c>
      <c r="H7" s="46" t="s">
        <v>47</v>
      </c>
      <c r="I7" s="46" t="s">
        <v>123</v>
      </c>
      <c r="J7" s="46" t="s">
        <v>6</v>
      </c>
      <c r="K7" s="46" t="s">
        <v>7</v>
      </c>
      <c r="L7" s="46" t="s">
        <v>32</v>
      </c>
      <c r="M7" s="47" t="s">
        <v>133</v>
      </c>
      <c r="N7" s="47" t="s">
        <v>134</v>
      </c>
      <c r="O7" s="47" t="s">
        <v>135</v>
      </c>
      <c r="P7" s="46" t="s">
        <v>18</v>
      </c>
      <c r="Q7" s="46" t="s">
        <v>33</v>
      </c>
      <c r="R7" s="46" t="s">
        <v>34</v>
      </c>
      <c r="S7" s="47" t="s">
        <v>62</v>
      </c>
    </row>
    <row r="8" spans="1:19" ht="26.25" customHeight="1" x14ac:dyDescent="0.35">
      <c r="A8" s="4">
        <v>44576</v>
      </c>
      <c r="B8" s="5" t="s">
        <v>124</v>
      </c>
      <c r="C8" s="5" t="s">
        <v>35</v>
      </c>
      <c r="D8" s="5" t="s">
        <v>40</v>
      </c>
      <c r="E8" s="6">
        <v>1.0013000000000001</v>
      </c>
      <c r="F8" s="6">
        <v>7.2999999999999995E-2</v>
      </c>
      <c r="G8" s="6">
        <v>0.56699999999999995</v>
      </c>
      <c r="H8" s="56">
        <f>Tabla1[[#This Row],[Absorbancia de la muestra ]]-Tabla1[[#This Row],[Absorbancia del blanco ]]</f>
        <v>0.49399999999999994</v>
      </c>
      <c r="I8" s="56">
        <v>2.0070000000000001</v>
      </c>
      <c r="J8" s="57">
        <f>(Tabla1[[#This Row],[Aborbancia corregida]]/Tabla1[[#This Row],[B Max]])*100</f>
        <v>24.613851519681113</v>
      </c>
      <c r="K8" s="5">
        <v>10</v>
      </c>
      <c r="L8" s="5">
        <v>1</v>
      </c>
      <c r="M8" s="56">
        <f>(Tabla1[[#This Row],[%OD]]-Tabla1[[#This Row],[Intercepto ]])/Tabla1[[#This Row],[Pendiente ]]</f>
        <v>2.3613851519681113</v>
      </c>
      <c r="N8" s="57">
        <f>EXP(Tabla1[[#This Row],[LN Concentración '[mg/Kg']]])</f>
        <v>10.605631694518216</v>
      </c>
      <c r="O8" s="57">
        <f>IF(ISNUMBER(Tabla1[[#This Row],[Concentración '[mg/Kg']]]),IF(Tabla1[[#This Row],[Concentración '[mg/Kg']]]&gt;1,Tabla1[[#This Row],[Concentración '[mg/Kg']]],"&lt; " &amp;1),"")</f>
        <v>10.605631694518216</v>
      </c>
      <c r="P8" s="5"/>
      <c r="Q8" s="5" t="s">
        <v>44</v>
      </c>
      <c r="R8" s="5"/>
      <c r="S8" s="5"/>
    </row>
    <row r="9" spans="1:19" ht="26.25" customHeight="1" x14ac:dyDescent="0.35">
      <c r="A9" s="4">
        <v>44576</v>
      </c>
      <c r="B9" s="5" t="s">
        <v>124</v>
      </c>
      <c r="C9" s="5" t="s">
        <v>36</v>
      </c>
      <c r="D9" s="5" t="s">
        <v>40</v>
      </c>
      <c r="E9" s="6">
        <v>1.0015000000000001</v>
      </c>
      <c r="F9" s="6">
        <v>7.2999999999999995E-2</v>
      </c>
      <c r="G9" s="6">
        <v>0.61499999999999999</v>
      </c>
      <c r="H9" s="56">
        <f>Tabla1[[#This Row],[Absorbancia de la muestra ]]-Tabla1[[#This Row],[Absorbancia del blanco ]]</f>
        <v>0.54200000000000004</v>
      </c>
      <c r="I9" s="56">
        <v>2.0070000000000001</v>
      </c>
      <c r="J9" s="57">
        <f>(Tabla1[[#This Row],[Aborbancia corregida]]/Tabla1[[#This Row],[B Max]])*100</f>
        <v>27.005480817140011</v>
      </c>
      <c r="K9" s="5">
        <v>10</v>
      </c>
      <c r="L9" s="5">
        <v>1</v>
      </c>
      <c r="M9" s="56">
        <f>(Tabla1[[#This Row],[%OD]]-Tabla1[[#This Row],[Intercepto ]])/Tabla1[[#This Row],[Pendiente ]]</f>
        <v>2.6005480817140012</v>
      </c>
      <c r="N9" s="57">
        <f>EXP(Tabla1[[#This Row],[LN Concentración '[mg/Kg']]])</f>
        <v>13.471119286200409</v>
      </c>
      <c r="O9" s="57">
        <f>IF(ISNUMBER(Tabla1[[#This Row],[Concentración '[mg/Kg']]]),IF(Tabla1[[#This Row],[Concentración '[mg/Kg']]]&gt;1,Tabla1[[#This Row],[Concentración '[mg/Kg']]],"&lt; " &amp;1),"")</f>
        <v>13.471119286200409</v>
      </c>
      <c r="P9" s="5"/>
      <c r="Q9" s="5" t="s">
        <v>44</v>
      </c>
      <c r="R9" s="5"/>
      <c r="S9" s="5"/>
    </row>
    <row r="10" spans="1:19" ht="26.25" customHeight="1" x14ac:dyDescent="0.35">
      <c r="A10" s="4">
        <v>44576</v>
      </c>
      <c r="B10" s="5" t="s">
        <v>125</v>
      </c>
      <c r="C10" s="5" t="s">
        <v>127</v>
      </c>
      <c r="D10" s="5" t="s">
        <v>40</v>
      </c>
      <c r="E10" s="6">
        <v>1.0016</v>
      </c>
      <c r="F10" s="6">
        <v>7.2999999999999995E-2</v>
      </c>
      <c r="G10" s="6">
        <v>0.57899999999999996</v>
      </c>
      <c r="H10" s="56">
        <f>Tabla1[[#This Row],[Absorbancia de la muestra ]]-Tabla1[[#This Row],[Absorbancia del blanco ]]</f>
        <v>0.50600000000000001</v>
      </c>
      <c r="I10" s="56">
        <v>2.0070000000000001</v>
      </c>
      <c r="J10" s="57">
        <f>(Tabla1[[#This Row],[Aborbancia corregida]]/Tabla1[[#This Row],[B Max]])*100</f>
        <v>25.211758844045839</v>
      </c>
      <c r="K10" s="5">
        <v>10</v>
      </c>
      <c r="L10" s="5">
        <v>1</v>
      </c>
      <c r="M10" s="56">
        <f>(Tabla1[[#This Row],[%OD]]-Tabla1[[#This Row],[Intercepto ]])/Tabla1[[#This Row],[Pendiente ]]</f>
        <v>2.4211758844045841</v>
      </c>
      <c r="N10" s="57">
        <f>EXP(Tabla1[[#This Row],[LN Concentración '[mg/Kg']]])</f>
        <v>11.259090923362775</v>
      </c>
      <c r="O10" s="57">
        <f>IF(ISNUMBER(Tabla1[[#This Row],[Concentración '[mg/Kg']]]),IF(Tabla1[[#This Row],[Concentración '[mg/Kg']]]&gt;1,Tabla1[[#This Row],[Concentración '[mg/Kg']]],"&lt; " &amp;1),"")</f>
        <v>11.259090923362775</v>
      </c>
      <c r="P10" s="5"/>
      <c r="Q10" s="5" t="s">
        <v>44</v>
      </c>
      <c r="R10" s="5"/>
      <c r="S10" s="5"/>
    </row>
    <row r="11" spans="1:19" ht="26.25" customHeight="1" x14ac:dyDescent="0.35">
      <c r="A11" s="4">
        <v>44577</v>
      </c>
      <c r="B11" s="5" t="s">
        <v>126</v>
      </c>
      <c r="C11" s="5" t="s">
        <v>35</v>
      </c>
      <c r="D11" s="5" t="s">
        <v>40</v>
      </c>
      <c r="E11" s="6">
        <v>1.0013000000000001</v>
      </c>
      <c r="F11" s="6">
        <v>7.2999999999999995E-2</v>
      </c>
      <c r="G11" s="6">
        <v>0.56699999999999995</v>
      </c>
      <c r="H11" s="56">
        <f>Tabla1[[#This Row],[Absorbancia de la muestra ]]-Tabla1[[#This Row],[Absorbancia del blanco ]]</f>
        <v>0.49399999999999994</v>
      </c>
      <c r="I11" s="56">
        <v>2.0070000000000001</v>
      </c>
      <c r="J11" s="57">
        <f>(Tabla1[[#This Row],[Aborbancia corregida]]/Tabla1[[#This Row],[B Max]])*100</f>
        <v>24.613851519681113</v>
      </c>
      <c r="K11" s="5">
        <v>10</v>
      </c>
      <c r="L11" s="5">
        <v>1</v>
      </c>
      <c r="M11" s="56">
        <f>(Tabla1[[#This Row],[%OD]]-Tabla1[[#This Row],[Intercepto ]])/Tabla1[[#This Row],[Pendiente ]]</f>
        <v>2.3613851519681113</v>
      </c>
      <c r="N11" s="57">
        <f>EXP(Tabla1[[#This Row],[LN Concentración '[mg/Kg']]])</f>
        <v>10.605631694518216</v>
      </c>
      <c r="O11" s="57">
        <f>IF(ISNUMBER(Tabla1[[#This Row],[Concentración '[mg/Kg']]]),IF(Tabla1[[#This Row],[Concentración '[mg/Kg']]]&gt;1,Tabla1[[#This Row],[Concentración '[mg/Kg']]],"&lt; " &amp;1),"")</f>
        <v>10.605631694518216</v>
      </c>
      <c r="P11" s="5"/>
      <c r="Q11" s="5" t="s">
        <v>44</v>
      </c>
      <c r="R11" s="5"/>
      <c r="S11" s="5"/>
    </row>
    <row r="12" spans="1:19" ht="26.25" customHeight="1" x14ac:dyDescent="0.35">
      <c r="A12" s="4">
        <v>44577</v>
      </c>
      <c r="B12" s="5" t="s">
        <v>126</v>
      </c>
      <c r="C12" s="5" t="s">
        <v>36</v>
      </c>
      <c r="D12" s="5" t="s">
        <v>40</v>
      </c>
      <c r="E12" s="6">
        <v>1.0015000000000001</v>
      </c>
      <c r="F12" s="6">
        <v>7.2999999999999995E-2</v>
      </c>
      <c r="G12" s="6">
        <v>0.61499999999999999</v>
      </c>
      <c r="H12" s="56">
        <f>Tabla1[[#This Row],[Absorbancia de la muestra ]]-Tabla1[[#This Row],[Absorbancia del blanco ]]</f>
        <v>0.54200000000000004</v>
      </c>
      <c r="I12" s="56">
        <v>2.0070000000000001</v>
      </c>
      <c r="J12" s="57">
        <f>(Tabla1[[#This Row],[Aborbancia corregida]]/Tabla1[[#This Row],[B Max]])*100</f>
        <v>27.005480817140011</v>
      </c>
      <c r="K12" s="5">
        <v>10</v>
      </c>
      <c r="L12" s="5">
        <v>1</v>
      </c>
      <c r="M12" s="56">
        <f>(Tabla1[[#This Row],[%OD]]-Tabla1[[#This Row],[Intercepto ]])/Tabla1[[#This Row],[Pendiente ]]</f>
        <v>2.6005480817140012</v>
      </c>
      <c r="N12" s="57">
        <f>EXP(Tabla1[[#This Row],[LN Concentración '[mg/Kg']]])</f>
        <v>13.471119286200409</v>
      </c>
      <c r="O12" s="57">
        <f>IF(ISNUMBER(Tabla1[[#This Row],[Concentración '[mg/Kg']]]),IF(Tabla1[[#This Row],[Concentración '[mg/Kg']]]&gt;1,Tabla1[[#This Row],[Concentración '[mg/Kg']]],"&lt; " &amp;1),"")</f>
        <v>13.471119286200409</v>
      </c>
      <c r="P12" s="5"/>
      <c r="Q12" s="5" t="s">
        <v>44</v>
      </c>
      <c r="R12" s="5"/>
      <c r="S12" s="5"/>
    </row>
    <row r="13" spans="1:19" ht="26.25" customHeight="1" x14ac:dyDescent="0.35">
      <c r="A13" s="4">
        <v>44577</v>
      </c>
      <c r="B13" s="5" t="s">
        <v>125</v>
      </c>
      <c r="C13" s="5" t="s">
        <v>127</v>
      </c>
      <c r="D13" s="5" t="s">
        <v>40</v>
      </c>
      <c r="E13" s="6">
        <v>1.0016</v>
      </c>
      <c r="F13" s="6">
        <v>7.2999999999999995E-2</v>
      </c>
      <c r="G13" s="6">
        <v>0.57899999999999996</v>
      </c>
      <c r="H13" s="56">
        <f>Tabla1[[#This Row],[Absorbancia de la muestra ]]-Tabla1[[#This Row],[Absorbancia del blanco ]]</f>
        <v>0.50600000000000001</v>
      </c>
      <c r="I13" s="56">
        <v>2.0070000000000001</v>
      </c>
      <c r="J13" s="57">
        <f>(Tabla1[[#This Row],[Aborbancia corregida]]/Tabla1[[#This Row],[B Max]])*100</f>
        <v>25.211758844045839</v>
      </c>
      <c r="K13" s="5">
        <v>10</v>
      </c>
      <c r="L13" s="5">
        <v>1</v>
      </c>
      <c r="M13" s="56">
        <f>(Tabla1[[#This Row],[%OD]]-Tabla1[[#This Row],[Intercepto ]])/Tabla1[[#This Row],[Pendiente ]]</f>
        <v>2.4211758844045841</v>
      </c>
      <c r="N13" s="57">
        <f>EXP(Tabla1[[#This Row],[LN Concentración '[mg/Kg']]])</f>
        <v>11.259090923362775</v>
      </c>
      <c r="O13" s="57">
        <f>IF(ISNUMBER(Tabla1[[#This Row],[Concentración '[mg/Kg']]]),IF(Tabla1[[#This Row],[Concentración '[mg/Kg']]]&gt;1,Tabla1[[#This Row],[Concentración '[mg/Kg']]],"&lt; " &amp;1),"")</f>
        <v>11.259090923362775</v>
      </c>
      <c r="P13" s="5"/>
      <c r="Q13" s="5" t="s">
        <v>44</v>
      </c>
      <c r="R13" s="5"/>
      <c r="S13" s="5"/>
    </row>
    <row r="14" spans="1:19" ht="26.25" customHeight="1" x14ac:dyDescent="0.35">
      <c r="A14" s="4"/>
      <c r="B14" s="5"/>
      <c r="C14" s="5"/>
      <c r="D14" s="5"/>
      <c r="E14" s="6"/>
      <c r="F14" s="6"/>
      <c r="G14" s="6"/>
      <c r="H14" s="56">
        <f>Tabla1[[#This Row],[Absorbancia de la muestra ]]-Tabla1[[#This Row],[Absorbancia del blanco ]]</f>
        <v>0</v>
      </c>
      <c r="I14" s="56"/>
      <c r="J14" s="57" t="e">
        <f>(Tabla1[[#This Row],[Aborbancia corregida]]/Tabla1[[#This Row],[B Max]])*100</f>
        <v>#DIV/0!</v>
      </c>
      <c r="K14" s="5"/>
      <c r="L14" s="5"/>
      <c r="M14" s="56" t="e">
        <f>(Tabla1[[#This Row],[%OD]]-Tabla1[[#This Row],[Intercepto ]])/Tabla1[[#This Row],[Pendiente ]]</f>
        <v>#DIV/0!</v>
      </c>
      <c r="N14" s="57" t="e">
        <f>EXP(Tabla1[[#This Row],[LN Concentración '[mg/Kg']]])</f>
        <v>#DIV/0!</v>
      </c>
      <c r="O14" s="57" t="str">
        <f>IF(ISNUMBER(Tabla1[[#This Row],[Concentración '[mg/Kg']]]),IF(Tabla1[[#This Row],[Concentración '[mg/Kg']]]&gt;1,Tabla1[[#This Row],[Concentración '[mg/Kg']]],"&lt; " &amp;1),"")</f>
        <v/>
      </c>
      <c r="P14" s="5"/>
      <c r="Q14" s="5"/>
      <c r="R14" s="5"/>
      <c r="S14" s="5"/>
    </row>
    <row r="15" spans="1:19" ht="26.25" customHeight="1" x14ac:dyDescent="0.35">
      <c r="A15" s="4"/>
      <c r="B15" s="5"/>
      <c r="C15" s="5"/>
      <c r="D15" s="5"/>
      <c r="E15" s="6"/>
      <c r="F15" s="6"/>
      <c r="G15" s="6"/>
      <c r="H15" s="56">
        <f>Tabla1[[#This Row],[Absorbancia de la muestra ]]-Tabla1[[#This Row],[Absorbancia del blanco ]]</f>
        <v>0</v>
      </c>
      <c r="I15" s="56"/>
      <c r="J15" s="57" t="e">
        <f>(Tabla1[[#This Row],[Aborbancia corregida]]/Tabla1[[#This Row],[B Max]])*100</f>
        <v>#DIV/0!</v>
      </c>
      <c r="K15" s="5"/>
      <c r="L15" s="5"/>
      <c r="M15" s="56" t="e">
        <f>(Tabla1[[#This Row],[%OD]]-Tabla1[[#This Row],[Intercepto ]])/Tabla1[[#This Row],[Pendiente ]]</f>
        <v>#DIV/0!</v>
      </c>
      <c r="N15" s="57" t="e">
        <f>EXP(Tabla1[[#This Row],[LN Concentración '[mg/Kg']]])</f>
        <v>#DIV/0!</v>
      </c>
      <c r="O15" s="57" t="str">
        <f>IF(ISNUMBER(Tabla1[[#This Row],[Concentración '[mg/Kg']]]),IF(Tabla1[[#This Row],[Concentración '[mg/Kg']]]&gt;1,Tabla1[[#This Row],[Concentración '[mg/Kg']]],"&lt; " &amp;1),"")</f>
        <v/>
      </c>
      <c r="P15" s="5"/>
      <c r="Q15" s="5"/>
      <c r="R15" s="5"/>
      <c r="S15" s="5"/>
    </row>
    <row r="16" spans="1:19" ht="26.25" customHeight="1" x14ac:dyDescent="0.35">
      <c r="A16" s="4"/>
      <c r="B16" s="5"/>
      <c r="C16" s="5"/>
      <c r="D16" s="5"/>
      <c r="E16" s="6"/>
      <c r="F16" s="6"/>
      <c r="G16" s="6"/>
      <c r="H16" s="56">
        <f>Tabla1[[#This Row],[Absorbancia de la muestra ]]-Tabla1[[#This Row],[Absorbancia del blanco ]]</f>
        <v>0</v>
      </c>
      <c r="I16" s="56"/>
      <c r="J16" s="57" t="e">
        <f>(Tabla1[[#This Row],[Aborbancia corregida]]/Tabla1[[#This Row],[B Max]])*100</f>
        <v>#DIV/0!</v>
      </c>
      <c r="K16" s="5"/>
      <c r="L16" s="5"/>
      <c r="M16" s="56" t="e">
        <f>(Tabla1[[#This Row],[%OD]]-Tabla1[[#This Row],[Intercepto ]])/Tabla1[[#This Row],[Pendiente ]]</f>
        <v>#DIV/0!</v>
      </c>
      <c r="N16" s="57" t="e">
        <f>EXP(Tabla1[[#This Row],[LN Concentración '[mg/Kg']]])</f>
        <v>#DIV/0!</v>
      </c>
      <c r="O16" s="57" t="str">
        <f>IF(ISNUMBER(Tabla1[[#This Row],[Concentración '[mg/Kg']]]),IF(Tabla1[[#This Row],[Concentración '[mg/Kg']]]&gt;1,Tabla1[[#This Row],[Concentración '[mg/Kg']]],"&lt; " &amp;1),"")</f>
        <v/>
      </c>
      <c r="P16" s="5"/>
      <c r="Q16" s="5"/>
      <c r="R16" s="5"/>
      <c r="S16" s="5"/>
    </row>
    <row r="17" spans="1:19" ht="26.25" customHeight="1" x14ac:dyDescent="0.35">
      <c r="A17" s="4"/>
      <c r="B17" s="5"/>
      <c r="C17" s="5"/>
      <c r="D17" s="5"/>
      <c r="E17" s="6"/>
      <c r="F17" s="6"/>
      <c r="G17" s="6"/>
      <c r="H17" s="56">
        <f>Tabla1[[#This Row],[Absorbancia de la muestra ]]-Tabla1[[#This Row],[Absorbancia del blanco ]]</f>
        <v>0</v>
      </c>
      <c r="I17" s="56"/>
      <c r="J17" s="57" t="e">
        <f>(Tabla1[[#This Row],[Aborbancia corregida]]/Tabla1[[#This Row],[B Max]])*100</f>
        <v>#DIV/0!</v>
      </c>
      <c r="K17" s="5"/>
      <c r="L17" s="5"/>
      <c r="M17" s="56" t="e">
        <f>(Tabla1[[#This Row],[%OD]]-Tabla1[[#This Row],[Intercepto ]])/Tabla1[[#This Row],[Pendiente ]]</f>
        <v>#DIV/0!</v>
      </c>
      <c r="N17" s="57" t="e">
        <f>EXP(Tabla1[[#This Row],[LN Concentración '[mg/Kg']]])</f>
        <v>#DIV/0!</v>
      </c>
      <c r="O17" s="57" t="str">
        <f>IF(ISNUMBER(Tabla1[[#This Row],[Concentración '[mg/Kg']]]),IF(Tabla1[[#This Row],[Concentración '[mg/Kg']]]&gt;1,Tabla1[[#This Row],[Concentración '[mg/Kg']]],"&lt; " &amp;1),"")</f>
        <v/>
      </c>
      <c r="P17" s="5"/>
      <c r="Q17" s="5"/>
      <c r="R17" s="5"/>
      <c r="S17" s="5"/>
    </row>
    <row r="18" spans="1:19" ht="26.25" customHeight="1" x14ac:dyDescent="0.35">
      <c r="A18" s="4"/>
      <c r="B18" s="5"/>
      <c r="C18" s="5"/>
      <c r="D18" s="5"/>
      <c r="E18" s="6"/>
      <c r="F18" s="6"/>
      <c r="G18" s="6"/>
      <c r="H18" s="56">
        <f>Tabla1[[#This Row],[Absorbancia de la muestra ]]-Tabla1[[#This Row],[Absorbancia del blanco ]]</f>
        <v>0</v>
      </c>
      <c r="I18" s="56"/>
      <c r="J18" s="57" t="e">
        <f>(Tabla1[[#This Row],[Aborbancia corregida]]/Tabla1[[#This Row],[B Max]])*100</f>
        <v>#DIV/0!</v>
      </c>
      <c r="K18" s="5"/>
      <c r="L18" s="5"/>
      <c r="M18" s="56" t="e">
        <f>(Tabla1[[#This Row],[%OD]]-Tabla1[[#This Row],[Intercepto ]])/Tabla1[[#This Row],[Pendiente ]]</f>
        <v>#DIV/0!</v>
      </c>
      <c r="N18" s="57" t="e">
        <f>EXP(Tabla1[[#This Row],[LN Concentración '[mg/Kg']]])</f>
        <v>#DIV/0!</v>
      </c>
      <c r="O18" s="57" t="str">
        <f>IF(ISNUMBER(Tabla1[[#This Row],[Concentración '[mg/Kg']]]),IF(Tabla1[[#This Row],[Concentración '[mg/Kg']]]&gt;1,Tabla1[[#This Row],[Concentración '[mg/Kg']]],"&lt; " &amp;1),"")</f>
        <v/>
      </c>
      <c r="P18" s="5"/>
      <c r="Q18" s="5"/>
      <c r="R18" s="5"/>
      <c r="S18" s="5"/>
    </row>
    <row r="19" spans="1:19" ht="26.25" customHeight="1" x14ac:dyDescent="0.35">
      <c r="A19" s="4"/>
      <c r="B19" s="5"/>
      <c r="C19" s="5"/>
      <c r="D19" s="5"/>
      <c r="E19" s="6"/>
      <c r="F19" s="6"/>
      <c r="G19" s="6"/>
      <c r="H19" s="56">
        <f>Tabla1[[#This Row],[Absorbancia de la muestra ]]-Tabla1[[#This Row],[Absorbancia del blanco ]]</f>
        <v>0</v>
      </c>
      <c r="I19" s="56"/>
      <c r="J19" s="57" t="e">
        <f>(Tabla1[[#This Row],[Aborbancia corregida]]/Tabla1[[#This Row],[B Max]])*100</f>
        <v>#DIV/0!</v>
      </c>
      <c r="K19" s="5"/>
      <c r="L19" s="5"/>
      <c r="M19" s="56" t="e">
        <f>(Tabla1[[#This Row],[%OD]]-Tabla1[[#This Row],[Intercepto ]])/Tabla1[[#This Row],[Pendiente ]]</f>
        <v>#DIV/0!</v>
      </c>
      <c r="N19" s="57" t="e">
        <f>EXP(Tabla1[[#This Row],[LN Concentración '[mg/Kg']]])</f>
        <v>#DIV/0!</v>
      </c>
      <c r="O19" s="57" t="str">
        <f>IF(ISNUMBER(Tabla1[[#This Row],[Concentración '[mg/Kg']]]),IF(Tabla1[[#This Row],[Concentración '[mg/Kg']]]&gt;1,Tabla1[[#This Row],[Concentración '[mg/Kg']]],"&lt; " &amp;1),"")</f>
        <v/>
      </c>
      <c r="P19" s="5"/>
      <c r="Q19" s="5"/>
      <c r="R19" s="5"/>
      <c r="S19" s="5"/>
    </row>
    <row r="20" spans="1:19" ht="26.25" customHeight="1" x14ac:dyDescent="0.35">
      <c r="A20" s="4"/>
      <c r="B20" s="5"/>
      <c r="C20" s="5"/>
      <c r="D20" s="5"/>
      <c r="E20" s="6"/>
      <c r="F20" s="6"/>
      <c r="G20" s="6"/>
      <c r="H20" s="56">
        <f>Tabla1[[#This Row],[Absorbancia de la muestra ]]-Tabla1[[#This Row],[Absorbancia del blanco ]]</f>
        <v>0</v>
      </c>
      <c r="I20" s="56"/>
      <c r="J20" s="57" t="e">
        <f>(Tabla1[[#This Row],[Aborbancia corregida]]/Tabla1[[#This Row],[B Max]])*100</f>
        <v>#DIV/0!</v>
      </c>
      <c r="K20" s="5"/>
      <c r="L20" s="5"/>
      <c r="M20" s="56" t="e">
        <f>(Tabla1[[#This Row],[%OD]]-Tabla1[[#This Row],[Intercepto ]])/Tabla1[[#This Row],[Pendiente ]]</f>
        <v>#DIV/0!</v>
      </c>
      <c r="N20" s="57" t="e">
        <f>EXP(Tabla1[[#This Row],[LN Concentración '[mg/Kg']]])</f>
        <v>#DIV/0!</v>
      </c>
      <c r="O20" s="57" t="str">
        <f>IF(ISNUMBER(Tabla1[[#This Row],[Concentración '[mg/Kg']]]),IF(Tabla1[[#This Row],[Concentración '[mg/Kg']]]&gt;1,Tabla1[[#This Row],[Concentración '[mg/Kg']]],"&lt; " &amp;1),"")</f>
        <v/>
      </c>
      <c r="P20" s="5"/>
      <c r="Q20" s="5"/>
      <c r="R20" s="5"/>
      <c r="S20" s="5"/>
    </row>
    <row r="21" spans="1:19" ht="26.25" customHeight="1" x14ac:dyDescent="0.35">
      <c r="A21" s="4"/>
      <c r="B21" s="5"/>
      <c r="C21" s="5"/>
      <c r="D21" s="5"/>
      <c r="E21" s="6"/>
      <c r="F21" s="6"/>
      <c r="G21" s="6"/>
      <c r="H21" s="56">
        <f>Tabla1[[#This Row],[Absorbancia de la muestra ]]-Tabla1[[#This Row],[Absorbancia del blanco ]]</f>
        <v>0</v>
      </c>
      <c r="I21" s="56"/>
      <c r="J21" s="57" t="e">
        <f>(Tabla1[[#This Row],[Aborbancia corregida]]/Tabla1[[#This Row],[B Max]])*100</f>
        <v>#DIV/0!</v>
      </c>
      <c r="K21" s="5"/>
      <c r="L21" s="5"/>
      <c r="M21" s="56" t="e">
        <f>(Tabla1[[#This Row],[%OD]]-Tabla1[[#This Row],[Intercepto ]])/Tabla1[[#This Row],[Pendiente ]]</f>
        <v>#DIV/0!</v>
      </c>
      <c r="N21" s="57" t="e">
        <f>EXP(Tabla1[[#This Row],[LN Concentración '[mg/Kg']]])</f>
        <v>#DIV/0!</v>
      </c>
      <c r="O21" s="57" t="str">
        <f>IF(ISNUMBER(Tabla1[[#This Row],[Concentración '[mg/Kg']]]),IF(Tabla1[[#This Row],[Concentración '[mg/Kg']]]&gt;1,Tabla1[[#This Row],[Concentración '[mg/Kg']]],"&lt; " &amp;1),"")</f>
        <v/>
      </c>
      <c r="P21" s="5"/>
      <c r="Q21" s="5"/>
      <c r="R21" s="5"/>
      <c r="S21" s="5"/>
    </row>
    <row r="22" spans="1:19" ht="26.25" customHeight="1" x14ac:dyDescent="0.35">
      <c r="A22" s="4"/>
      <c r="B22" s="5"/>
      <c r="C22" s="5"/>
      <c r="D22" s="5"/>
      <c r="E22" s="6"/>
      <c r="F22" s="6"/>
      <c r="G22" s="6"/>
      <c r="H22" s="56">
        <f>Tabla1[[#This Row],[Absorbancia de la muestra ]]-Tabla1[[#This Row],[Absorbancia del blanco ]]</f>
        <v>0</v>
      </c>
      <c r="I22" s="56"/>
      <c r="J22" s="57" t="e">
        <f>(Tabla1[[#This Row],[Aborbancia corregida]]/Tabla1[[#This Row],[B Max]])*100</f>
        <v>#DIV/0!</v>
      </c>
      <c r="K22" s="5"/>
      <c r="L22" s="5"/>
      <c r="M22" s="56" t="e">
        <f>(Tabla1[[#This Row],[%OD]]-Tabla1[[#This Row],[Intercepto ]])/Tabla1[[#This Row],[Pendiente ]]</f>
        <v>#DIV/0!</v>
      </c>
      <c r="N22" s="57" t="e">
        <f>EXP(Tabla1[[#This Row],[LN Concentración '[mg/Kg']]])</f>
        <v>#DIV/0!</v>
      </c>
      <c r="O22" s="57" t="str">
        <f>IF(ISNUMBER(Tabla1[[#This Row],[Concentración '[mg/Kg']]]),IF(Tabla1[[#This Row],[Concentración '[mg/Kg']]]&gt;1,Tabla1[[#This Row],[Concentración '[mg/Kg']]],"&lt; " &amp;1),"")</f>
        <v/>
      </c>
      <c r="P22" s="5"/>
      <c r="Q22" s="5"/>
      <c r="R22" s="5"/>
      <c r="S22" s="5"/>
    </row>
    <row r="23" spans="1:19" ht="26.25" customHeight="1" x14ac:dyDescent="0.35">
      <c r="A23" s="4"/>
      <c r="B23" s="5"/>
      <c r="C23" s="5"/>
      <c r="D23" s="5"/>
      <c r="E23" s="6"/>
      <c r="F23" s="6"/>
      <c r="G23" s="6"/>
      <c r="H23" s="56">
        <f>Tabla1[[#This Row],[Absorbancia de la muestra ]]-Tabla1[[#This Row],[Absorbancia del blanco ]]</f>
        <v>0</v>
      </c>
      <c r="I23" s="56"/>
      <c r="J23" s="57" t="e">
        <f>(Tabla1[[#This Row],[Aborbancia corregida]]/Tabla1[[#This Row],[B Max]])*100</f>
        <v>#DIV/0!</v>
      </c>
      <c r="K23" s="5"/>
      <c r="L23" s="5"/>
      <c r="M23" s="56" t="e">
        <f>(Tabla1[[#This Row],[%OD]]-Tabla1[[#This Row],[Intercepto ]])/Tabla1[[#This Row],[Pendiente ]]</f>
        <v>#DIV/0!</v>
      </c>
      <c r="N23" s="57" t="e">
        <f>EXP(Tabla1[[#This Row],[LN Concentración '[mg/Kg']]])</f>
        <v>#DIV/0!</v>
      </c>
      <c r="O23" s="57" t="str">
        <f>IF(ISNUMBER(Tabla1[[#This Row],[Concentración '[mg/Kg']]]),IF(Tabla1[[#This Row],[Concentración '[mg/Kg']]]&gt;1,Tabla1[[#This Row],[Concentración '[mg/Kg']]],"&lt; " &amp;1),"")</f>
        <v/>
      </c>
      <c r="P23" s="5"/>
      <c r="Q23" s="5"/>
      <c r="R23" s="5"/>
      <c r="S23" s="5"/>
    </row>
    <row r="24" spans="1:19" ht="26.25" customHeight="1" x14ac:dyDescent="0.35">
      <c r="A24" s="4"/>
      <c r="B24" s="5"/>
      <c r="C24" s="5"/>
      <c r="D24" s="5"/>
      <c r="E24" s="6"/>
      <c r="F24" s="6"/>
      <c r="G24" s="6"/>
      <c r="H24" s="56">
        <f>Tabla1[[#This Row],[Absorbancia de la muestra ]]-Tabla1[[#This Row],[Absorbancia del blanco ]]</f>
        <v>0</v>
      </c>
      <c r="I24" s="56"/>
      <c r="J24" s="57" t="e">
        <f>(Tabla1[[#This Row],[Aborbancia corregida]]/Tabla1[[#This Row],[B Max]])*100</f>
        <v>#DIV/0!</v>
      </c>
      <c r="K24" s="5"/>
      <c r="L24" s="5"/>
      <c r="M24" s="56" t="e">
        <f>(Tabla1[[#This Row],[%OD]]-Tabla1[[#This Row],[Intercepto ]])/Tabla1[[#This Row],[Pendiente ]]</f>
        <v>#DIV/0!</v>
      </c>
      <c r="N24" s="57" t="e">
        <f>EXP(Tabla1[[#This Row],[LN Concentración '[mg/Kg']]])</f>
        <v>#DIV/0!</v>
      </c>
      <c r="O24" s="57" t="str">
        <f>IF(ISNUMBER(Tabla1[[#This Row],[Concentración '[mg/Kg']]]),IF(Tabla1[[#This Row],[Concentración '[mg/Kg']]]&gt;1,Tabla1[[#This Row],[Concentración '[mg/Kg']]],"&lt; " &amp;1),"")</f>
        <v/>
      </c>
      <c r="P24" s="5"/>
      <c r="Q24" s="5"/>
      <c r="R24" s="5"/>
      <c r="S24" s="5"/>
    </row>
    <row r="25" spans="1:19" ht="26.25" customHeight="1" x14ac:dyDescent="0.35">
      <c r="A25" s="4"/>
      <c r="B25" s="5"/>
      <c r="C25" s="5"/>
      <c r="D25" s="5"/>
      <c r="E25" s="6"/>
      <c r="F25" s="6"/>
      <c r="G25" s="6"/>
      <c r="H25" s="56">
        <f>Tabla1[[#This Row],[Absorbancia de la muestra ]]-Tabla1[[#This Row],[Absorbancia del blanco ]]</f>
        <v>0</v>
      </c>
      <c r="I25" s="56"/>
      <c r="J25" s="57" t="e">
        <f>(Tabla1[[#This Row],[Aborbancia corregida]]/Tabla1[[#This Row],[B Max]])*100</f>
        <v>#DIV/0!</v>
      </c>
      <c r="K25" s="5"/>
      <c r="L25" s="5"/>
      <c r="M25" s="56" t="e">
        <f>(Tabla1[[#This Row],[%OD]]-Tabla1[[#This Row],[Intercepto ]])/Tabla1[[#This Row],[Pendiente ]]</f>
        <v>#DIV/0!</v>
      </c>
      <c r="N25" s="57" t="e">
        <f>EXP(Tabla1[[#This Row],[LN Concentración '[mg/Kg']]])</f>
        <v>#DIV/0!</v>
      </c>
      <c r="O25" s="57" t="str">
        <f>IF(ISNUMBER(Tabla1[[#This Row],[Concentración '[mg/Kg']]]),IF(Tabla1[[#This Row],[Concentración '[mg/Kg']]]&gt;1,Tabla1[[#This Row],[Concentración '[mg/Kg']]],"&lt; " &amp;1),"")</f>
        <v/>
      </c>
      <c r="P25" s="5"/>
      <c r="Q25" s="5"/>
      <c r="R25" s="5"/>
      <c r="S25" s="5"/>
    </row>
    <row r="26" spans="1:19" ht="26.25" customHeight="1" x14ac:dyDescent="0.35">
      <c r="A26" s="4"/>
      <c r="B26" s="5"/>
      <c r="C26" s="5"/>
      <c r="D26" s="5"/>
      <c r="E26" s="6"/>
      <c r="F26" s="6"/>
      <c r="G26" s="6"/>
      <c r="H26" s="56">
        <f>Tabla1[[#This Row],[Absorbancia de la muestra ]]-Tabla1[[#This Row],[Absorbancia del blanco ]]</f>
        <v>0</v>
      </c>
      <c r="I26" s="56"/>
      <c r="J26" s="57" t="e">
        <f>(Tabla1[[#This Row],[Aborbancia corregida]]/Tabla1[[#This Row],[B Max]])*100</f>
        <v>#DIV/0!</v>
      </c>
      <c r="K26" s="5"/>
      <c r="L26" s="5"/>
      <c r="M26" s="56" t="e">
        <f>(Tabla1[[#This Row],[%OD]]-Tabla1[[#This Row],[Intercepto ]])/Tabla1[[#This Row],[Pendiente ]]</f>
        <v>#DIV/0!</v>
      </c>
      <c r="N26" s="57" t="e">
        <f>EXP(Tabla1[[#This Row],[LN Concentración '[mg/Kg']]])</f>
        <v>#DIV/0!</v>
      </c>
      <c r="O26" s="57" t="str">
        <f>IF(ISNUMBER(Tabla1[[#This Row],[Concentración '[mg/Kg']]]),IF(Tabla1[[#This Row],[Concentración '[mg/Kg']]]&gt;1,Tabla1[[#This Row],[Concentración '[mg/Kg']]],"&lt; " &amp;1),"")</f>
        <v/>
      </c>
      <c r="P26" s="5"/>
      <c r="Q26" s="5"/>
      <c r="R26" s="5"/>
      <c r="S26" s="5"/>
    </row>
    <row r="27" spans="1:19" ht="26.25" customHeight="1" x14ac:dyDescent="0.35">
      <c r="A27" s="4"/>
      <c r="B27" s="5"/>
      <c r="C27" s="5"/>
      <c r="D27" s="5"/>
      <c r="E27" s="6"/>
      <c r="F27" s="6"/>
      <c r="G27" s="6"/>
      <c r="H27" s="56">
        <f>Tabla1[[#This Row],[Absorbancia de la muestra ]]-Tabla1[[#This Row],[Absorbancia del blanco ]]</f>
        <v>0</v>
      </c>
      <c r="I27" s="56"/>
      <c r="J27" s="57" t="e">
        <f>(Tabla1[[#This Row],[Aborbancia corregida]]/Tabla1[[#This Row],[B Max]])*100</f>
        <v>#DIV/0!</v>
      </c>
      <c r="K27" s="5"/>
      <c r="L27" s="5"/>
      <c r="M27" s="56" t="e">
        <f>(Tabla1[[#This Row],[%OD]]-Tabla1[[#This Row],[Intercepto ]])/Tabla1[[#This Row],[Pendiente ]]</f>
        <v>#DIV/0!</v>
      </c>
      <c r="N27" s="57" t="e">
        <f>EXP(Tabla1[[#This Row],[LN Concentración '[mg/Kg']]])</f>
        <v>#DIV/0!</v>
      </c>
      <c r="O27" s="57" t="str">
        <f>IF(ISNUMBER(Tabla1[[#This Row],[Concentración '[mg/Kg']]]),IF(Tabla1[[#This Row],[Concentración '[mg/Kg']]]&gt;1,Tabla1[[#This Row],[Concentración '[mg/Kg']]],"&lt; " &amp;1),"")</f>
        <v/>
      </c>
      <c r="P27" s="5"/>
      <c r="Q27" s="5"/>
      <c r="R27" s="5"/>
      <c r="S27" s="5"/>
    </row>
    <row r="28" spans="1:19" ht="26.25" customHeight="1" x14ac:dyDescent="0.35">
      <c r="A28" s="4"/>
      <c r="B28" s="5"/>
      <c r="C28" s="5"/>
      <c r="D28" s="5"/>
      <c r="E28" s="6"/>
      <c r="F28" s="6"/>
      <c r="G28" s="6"/>
      <c r="H28" s="56">
        <f>Tabla1[[#This Row],[Absorbancia de la muestra ]]-Tabla1[[#This Row],[Absorbancia del blanco ]]</f>
        <v>0</v>
      </c>
      <c r="I28" s="56"/>
      <c r="J28" s="57" t="e">
        <f>(Tabla1[[#This Row],[Aborbancia corregida]]/Tabla1[[#This Row],[B Max]])*100</f>
        <v>#DIV/0!</v>
      </c>
      <c r="K28" s="5"/>
      <c r="L28" s="5"/>
      <c r="M28" s="56" t="e">
        <f>(Tabla1[[#This Row],[%OD]]-Tabla1[[#This Row],[Intercepto ]])/Tabla1[[#This Row],[Pendiente ]]</f>
        <v>#DIV/0!</v>
      </c>
      <c r="N28" s="57" t="e">
        <f>EXP(Tabla1[[#This Row],[LN Concentración '[mg/Kg']]])</f>
        <v>#DIV/0!</v>
      </c>
      <c r="O28" s="57" t="str">
        <f>IF(ISNUMBER(Tabla1[[#This Row],[Concentración '[mg/Kg']]]),IF(Tabla1[[#This Row],[Concentración '[mg/Kg']]]&gt;1,Tabla1[[#This Row],[Concentración '[mg/Kg']]],"&lt; " &amp;1),"")</f>
        <v/>
      </c>
      <c r="P28" s="5"/>
      <c r="Q28" s="5"/>
      <c r="R28" s="5"/>
      <c r="S28" s="5"/>
    </row>
    <row r="29" spans="1:19" ht="26.25" customHeight="1" x14ac:dyDescent="0.35">
      <c r="A29" s="4"/>
      <c r="B29" s="5"/>
      <c r="C29" s="5"/>
      <c r="D29" s="5"/>
      <c r="E29" s="6"/>
      <c r="F29" s="6"/>
      <c r="G29" s="6"/>
      <c r="H29" s="56">
        <f>Tabla1[[#This Row],[Absorbancia de la muestra ]]-Tabla1[[#This Row],[Absorbancia del blanco ]]</f>
        <v>0</v>
      </c>
      <c r="I29" s="56"/>
      <c r="J29" s="57" t="e">
        <f>(Tabla1[[#This Row],[Aborbancia corregida]]/Tabla1[[#This Row],[B Max]])*100</f>
        <v>#DIV/0!</v>
      </c>
      <c r="K29" s="5"/>
      <c r="L29" s="5"/>
      <c r="M29" s="56" t="e">
        <f>(Tabla1[[#This Row],[%OD]]-Tabla1[[#This Row],[Intercepto ]])/Tabla1[[#This Row],[Pendiente ]]</f>
        <v>#DIV/0!</v>
      </c>
      <c r="N29" s="57" t="e">
        <f>EXP(Tabla1[[#This Row],[LN Concentración '[mg/Kg']]])</f>
        <v>#DIV/0!</v>
      </c>
      <c r="O29" s="57" t="str">
        <f>IF(ISNUMBER(Tabla1[[#This Row],[Concentración '[mg/Kg']]]),IF(Tabla1[[#This Row],[Concentración '[mg/Kg']]]&gt;1,Tabla1[[#This Row],[Concentración '[mg/Kg']]],"&lt; " &amp;1),"")</f>
        <v/>
      </c>
      <c r="P29" s="5"/>
      <c r="Q29" s="5"/>
      <c r="R29" s="5"/>
      <c r="S29" s="5"/>
    </row>
    <row r="30" spans="1:19" ht="26.25" customHeight="1" x14ac:dyDescent="0.35">
      <c r="A30" s="4"/>
      <c r="B30" s="5"/>
      <c r="C30" s="5"/>
      <c r="D30" s="5"/>
      <c r="E30" s="6"/>
      <c r="F30" s="6"/>
      <c r="G30" s="6"/>
      <c r="H30" s="56">
        <f>Tabla1[[#This Row],[Absorbancia de la muestra ]]-Tabla1[[#This Row],[Absorbancia del blanco ]]</f>
        <v>0</v>
      </c>
      <c r="I30" s="56"/>
      <c r="J30" s="57" t="e">
        <f>(Tabla1[[#This Row],[Aborbancia corregida]]/Tabla1[[#This Row],[B Max]])*100</f>
        <v>#DIV/0!</v>
      </c>
      <c r="K30" s="5"/>
      <c r="L30" s="5"/>
      <c r="M30" s="56" t="e">
        <f>(Tabla1[[#This Row],[%OD]]-Tabla1[[#This Row],[Intercepto ]])/Tabla1[[#This Row],[Pendiente ]]</f>
        <v>#DIV/0!</v>
      </c>
      <c r="N30" s="57" t="e">
        <f>EXP(Tabla1[[#This Row],[LN Concentración '[mg/Kg']]])</f>
        <v>#DIV/0!</v>
      </c>
      <c r="O30" s="57" t="str">
        <f>IF(ISNUMBER(Tabla1[[#This Row],[Concentración '[mg/Kg']]]),IF(Tabla1[[#This Row],[Concentración '[mg/Kg']]]&gt;1,Tabla1[[#This Row],[Concentración '[mg/Kg']]],"&lt; " &amp;1),"")</f>
        <v/>
      </c>
      <c r="P30" s="5"/>
      <c r="Q30" s="5"/>
      <c r="R30" s="5"/>
      <c r="S30" s="5"/>
    </row>
    <row r="31" spans="1:19" ht="26.25" customHeight="1" x14ac:dyDescent="0.35">
      <c r="A31" s="4"/>
      <c r="B31" s="5"/>
      <c r="C31" s="5"/>
      <c r="D31" s="5"/>
      <c r="E31" s="6"/>
      <c r="F31" s="6"/>
      <c r="G31" s="6"/>
      <c r="H31" s="56">
        <f>Tabla1[[#This Row],[Absorbancia de la muestra ]]-Tabla1[[#This Row],[Absorbancia del blanco ]]</f>
        <v>0</v>
      </c>
      <c r="I31" s="56"/>
      <c r="J31" s="57" t="e">
        <f>(Tabla1[[#This Row],[Aborbancia corregida]]/Tabla1[[#This Row],[B Max]])*100</f>
        <v>#DIV/0!</v>
      </c>
      <c r="K31" s="5"/>
      <c r="L31" s="5"/>
      <c r="M31" s="56" t="e">
        <f>(Tabla1[[#This Row],[%OD]]-Tabla1[[#This Row],[Intercepto ]])/Tabla1[[#This Row],[Pendiente ]]</f>
        <v>#DIV/0!</v>
      </c>
      <c r="N31" s="57" t="e">
        <f>EXP(Tabla1[[#This Row],[LN Concentración '[mg/Kg']]])</f>
        <v>#DIV/0!</v>
      </c>
      <c r="O31" s="57" t="str">
        <f>IF(ISNUMBER(Tabla1[[#This Row],[Concentración '[mg/Kg']]]),IF(Tabla1[[#This Row],[Concentración '[mg/Kg']]]&gt;1,Tabla1[[#This Row],[Concentración '[mg/Kg']]],"&lt; " &amp;1),"")</f>
        <v/>
      </c>
      <c r="P31" s="5"/>
      <c r="Q31" s="5"/>
      <c r="R31" s="5"/>
      <c r="S31" s="5"/>
    </row>
    <row r="32" spans="1:19" ht="26.25" customHeight="1" x14ac:dyDescent="0.35">
      <c r="A32" s="4"/>
      <c r="B32" s="5"/>
      <c r="C32" s="5"/>
      <c r="D32" s="5"/>
      <c r="E32" s="6"/>
      <c r="F32" s="6"/>
      <c r="G32" s="6"/>
      <c r="H32" s="56">
        <f>Tabla1[[#This Row],[Absorbancia de la muestra ]]-Tabla1[[#This Row],[Absorbancia del blanco ]]</f>
        <v>0</v>
      </c>
      <c r="I32" s="56"/>
      <c r="J32" s="57" t="e">
        <f>(Tabla1[[#This Row],[Aborbancia corregida]]/Tabla1[[#This Row],[B Max]])*100</f>
        <v>#DIV/0!</v>
      </c>
      <c r="K32" s="5"/>
      <c r="L32" s="5"/>
      <c r="M32" s="56" t="e">
        <f>(Tabla1[[#This Row],[%OD]]-Tabla1[[#This Row],[Intercepto ]])/Tabla1[[#This Row],[Pendiente ]]</f>
        <v>#DIV/0!</v>
      </c>
      <c r="N32" s="57" t="e">
        <f>EXP(Tabla1[[#This Row],[LN Concentración '[mg/Kg']]])</f>
        <v>#DIV/0!</v>
      </c>
      <c r="O32" s="57" t="str">
        <f>IF(ISNUMBER(Tabla1[[#This Row],[Concentración '[mg/Kg']]]),IF(Tabla1[[#This Row],[Concentración '[mg/Kg']]]&gt;1,Tabla1[[#This Row],[Concentración '[mg/Kg']]],"&lt; " &amp;1),"")</f>
        <v/>
      </c>
      <c r="P32" s="5"/>
      <c r="Q32" s="5"/>
      <c r="R32" s="5"/>
      <c r="S32" s="5"/>
    </row>
    <row r="33" spans="1:19" ht="26.25" customHeight="1" x14ac:dyDescent="0.35">
      <c r="A33" s="4"/>
      <c r="B33" s="5"/>
      <c r="C33" s="5"/>
      <c r="D33" s="5"/>
      <c r="E33" s="6"/>
      <c r="F33" s="6"/>
      <c r="G33" s="6"/>
      <c r="H33" s="56">
        <f>Tabla1[[#This Row],[Absorbancia de la muestra ]]-Tabla1[[#This Row],[Absorbancia del blanco ]]</f>
        <v>0</v>
      </c>
      <c r="I33" s="56"/>
      <c r="J33" s="57" t="e">
        <f>(Tabla1[[#This Row],[Aborbancia corregida]]/Tabla1[[#This Row],[B Max]])*100</f>
        <v>#DIV/0!</v>
      </c>
      <c r="K33" s="5"/>
      <c r="L33" s="5"/>
      <c r="M33" s="56" t="e">
        <f>(Tabla1[[#This Row],[%OD]]-Tabla1[[#This Row],[Intercepto ]])/Tabla1[[#This Row],[Pendiente ]]</f>
        <v>#DIV/0!</v>
      </c>
      <c r="N33" s="57" t="e">
        <f>EXP(Tabla1[[#This Row],[LN Concentración '[mg/Kg']]])</f>
        <v>#DIV/0!</v>
      </c>
      <c r="O33" s="57" t="str">
        <f>IF(ISNUMBER(Tabla1[[#This Row],[Concentración '[mg/Kg']]]),IF(Tabla1[[#This Row],[Concentración '[mg/Kg']]]&gt;1,Tabla1[[#This Row],[Concentración '[mg/Kg']]],"&lt; " &amp;1),"")</f>
        <v/>
      </c>
      <c r="P33" s="5"/>
      <c r="Q33" s="5"/>
      <c r="R33" s="5"/>
      <c r="S33" s="5"/>
    </row>
    <row r="34" spans="1:19" ht="26.25" customHeight="1" x14ac:dyDescent="0.35">
      <c r="A34" s="4"/>
      <c r="B34" s="5"/>
      <c r="C34" s="5"/>
      <c r="D34" s="5"/>
      <c r="E34" s="6"/>
      <c r="F34" s="6"/>
      <c r="G34" s="6"/>
      <c r="H34" s="56">
        <f>Tabla1[[#This Row],[Absorbancia de la muestra ]]-Tabla1[[#This Row],[Absorbancia del blanco ]]</f>
        <v>0</v>
      </c>
      <c r="I34" s="56"/>
      <c r="J34" s="57" t="e">
        <f>(Tabla1[[#This Row],[Aborbancia corregida]]/Tabla1[[#This Row],[B Max]])*100</f>
        <v>#DIV/0!</v>
      </c>
      <c r="K34" s="5"/>
      <c r="L34" s="5"/>
      <c r="M34" s="56" t="e">
        <f>(Tabla1[[#This Row],[%OD]]-Tabla1[[#This Row],[Intercepto ]])/Tabla1[[#This Row],[Pendiente ]]</f>
        <v>#DIV/0!</v>
      </c>
      <c r="N34" s="57" t="e">
        <f>EXP(Tabla1[[#This Row],[LN Concentración '[mg/Kg']]])</f>
        <v>#DIV/0!</v>
      </c>
      <c r="O34" s="57" t="str">
        <f>IF(ISNUMBER(Tabla1[[#This Row],[Concentración '[mg/Kg']]]),IF(Tabla1[[#This Row],[Concentración '[mg/Kg']]]&gt;1,Tabla1[[#This Row],[Concentración '[mg/Kg']]],"&lt; " &amp;1),"")</f>
        <v/>
      </c>
      <c r="P34" s="5"/>
      <c r="Q34" s="5"/>
      <c r="R34" s="5"/>
      <c r="S34" s="5"/>
    </row>
    <row r="35" spans="1:19" ht="26.25" customHeight="1" x14ac:dyDescent="0.35">
      <c r="A35" s="4"/>
      <c r="B35" s="5"/>
      <c r="C35" s="5"/>
      <c r="D35" s="5"/>
      <c r="E35" s="6"/>
      <c r="F35" s="6"/>
      <c r="G35" s="6"/>
      <c r="H35" s="56">
        <f>Tabla1[[#This Row],[Absorbancia de la muestra ]]-Tabla1[[#This Row],[Absorbancia del blanco ]]</f>
        <v>0</v>
      </c>
      <c r="I35" s="56"/>
      <c r="J35" s="57" t="e">
        <f>(Tabla1[[#This Row],[Aborbancia corregida]]/Tabla1[[#This Row],[B Max]])*100</f>
        <v>#DIV/0!</v>
      </c>
      <c r="K35" s="5"/>
      <c r="L35" s="5"/>
      <c r="M35" s="56" t="e">
        <f>(Tabla1[[#This Row],[%OD]]-Tabla1[[#This Row],[Intercepto ]])/Tabla1[[#This Row],[Pendiente ]]</f>
        <v>#DIV/0!</v>
      </c>
      <c r="N35" s="57" t="e">
        <f>EXP(Tabla1[[#This Row],[LN Concentración '[mg/Kg']]])</f>
        <v>#DIV/0!</v>
      </c>
      <c r="O35" s="57" t="str">
        <f>IF(ISNUMBER(Tabla1[[#This Row],[Concentración '[mg/Kg']]]),IF(Tabla1[[#This Row],[Concentración '[mg/Kg']]]&gt;1,Tabla1[[#This Row],[Concentración '[mg/Kg']]],"&lt; " &amp;1),"")</f>
        <v/>
      </c>
      <c r="P35" s="5"/>
      <c r="Q35" s="5"/>
      <c r="R35" s="5"/>
      <c r="S35" s="5"/>
    </row>
    <row r="36" spans="1:19" ht="26.25" customHeight="1" x14ac:dyDescent="0.35">
      <c r="A36" s="4"/>
      <c r="B36" s="5"/>
      <c r="C36" s="5"/>
      <c r="D36" s="5"/>
      <c r="E36" s="6"/>
      <c r="F36" s="6"/>
      <c r="G36" s="6"/>
      <c r="H36" s="56">
        <f>Tabla1[[#This Row],[Absorbancia de la muestra ]]-Tabla1[[#This Row],[Absorbancia del blanco ]]</f>
        <v>0</v>
      </c>
      <c r="I36" s="56"/>
      <c r="J36" s="57" t="e">
        <f>(Tabla1[[#This Row],[Aborbancia corregida]]/Tabla1[[#This Row],[B Max]])*100</f>
        <v>#DIV/0!</v>
      </c>
      <c r="K36" s="5"/>
      <c r="L36" s="5"/>
      <c r="M36" s="56" t="e">
        <f>(Tabla1[[#This Row],[%OD]]-Tabla1[[#This Row],[Intercepto ]])/Tabla1[[#This Row],[Pendiente ]]</f>
        <v>#DIV/0!</v>
      </c>
      <c r="N36" s="57" t="e">
        <f>EXP(Tabla1[[#This Row],[LN Concentración '[mg/Kg']]])</f>
        <v>#DIV/0!</v>
      </c>
      <c r="O36" s="57" t="str">
        <f>IF(ISNUMBER(Tabla1[[#This Row],[Concentración '[mg/Kg']]]),IF(Tabla1[[#This Row],[Concentración '[mg/Kg']]]&gt;1,Tabla1[[#This Row],[Concentración '[mg/Kg']]],"&lt; " &amp;1),"")</f>
        <v/>
      </c>
      <c r="P36" s="5"/>
      <c r="Q36" s="5"/>
      <c r="R36" s="5"/>
      <c r="S36" s="5"/>
    </row>
    <row r="37" spans="1:19" ht="26.25" customHeight="1" x14ac:dyDescent="0.35">
      <c r="A37" s="4"/>
      <c r="B37" s="5"/>
      <c r="C37" s="5"/>
      <c r="D37" s="5"/>
      <c r="E37" s="6"/>
      <c r="F37" s="6"/>
      <c r="G37" s="6"/>
      <c r="H37" s="56">
        <f>Tabla1[[#This Row],[Absorbancia de la muestra ]]-Tabla1[[#This Row],[Absorbancia del blanco ]]</f>
        <v>0</v>
      </c>
      <c r="I37" s="56"/>
      <c r="J37" s="57" t="e">
        <f>(Tabla1[[#This Row],[Aborbancia corregida]]/Tabla1[[#This Row],[B Max]])*100</f>
        <v>#DIV/0!</v>
      </c>
      <c r="K37" s="5"/>
      <c r="L37" s="5"/>
      <c r="M37" s="56" t="e">
        <f>(Tabla1[[#This Row],[%OD]]-Tabla1[[#This Row],[Intercepto ]])/Tabla1[[#This Row],[Pendiente ]]</f>
        <v>#DIV/0!</v>
      </c>
      <c r="N37" s="57" t="e">
        <f>EXP(Tabla1[[#This Row],[LN Concentración '[mg/Kg']]])</f>
        <v>#DIV/0!</v>
      </c>
      <c r="O37" s="57" t="str">
        <f>IF(ISNUMBER(Tabla1[[#This Row],[Concentración '[mg/Kg']]]),IF(Tabla1[[#This Row],[Concentración '[mg/Kg']]]&gt;1,Tabla1[[#This Row],[Concentración '[mg/Kg']]],"&lt; " &amp;1),"")</f>
        <v/>
      </c>
      <c r="P37" s="5"/>
      <c r="Q37" s="5"/>
      <c r="R37" s="5"/>
      <c r="S37" s="5"/>
    </row>
    <row r="38" spans="1:19" ht="26.25" customHeight="1" x14ac:dyDescent="0.35">
      <c r="A38" s="4"/>
      <c r="B38" s="5"/>
      <c r="C38" s="5"/>
      <c r="D38" s="5"/>
      <c r="E38" s="6"/>
      <c r="F38" s="6"/>
      <c r="G38" s="6"/>
      <c r="H38" s="56">
        <f>Tabla1[[#This Row],[Absorbancia de la muestra ]]-Tabla1[[#This Row],[Absorbancia del blanco ]]</f>
        <v>0</v>
      </c>
      <c r="I38" s="56"/>
      <c r="J38" s="57" t="e">
        <f>(Tabla1[[#This Row],[Aborbancia corregida]]/Tabla1[[#This Row],[B Max]])*100</f>
        <v>#DIV/0!</v>
      </c>
      <c r="K38" s="5"/>
      <c r="L38" s="5"/>
      <c r="M38" s="56" t="e">
        <f>(Tabla1[[#This Row],[%OD]]-Tabla1[[#This Row],[Intercepto ]])/Tabla1[[#This Row],[Pendiente ]]</f>
        <v>#DIV/0!</v>
      </c>
      <c r="N38" s="57" t="e">
        <f>EXP(Tabla1[[#This Row],[LN Concentración '[mg/Kg']]])</f>
        <v>#DIV/0!</v>
      </c>
      <c r="O38" s="57" t="str">
        <f>IF(ISNUMBER(Tabla1[[#This Row],[Concentración '[mg/Kg']]]),IF(Tabla1[[#This Row],[Concentración '[mg/Kg']]]&gt;1,Tabla1[[#This Row],[Concentración '[mg/Kg']]],"&lt; " &amp;1),"")</f>
        <v/>
      </c>
      <c r="P38" s="5"/>
      <c r="Q38" s="5"/>
      <c r="R38" s="5"/>
      <c r="S38" s="5"/>
    </row>
    <row r="39" spans="1:19" ht="26.25" customHeight="1" x14ac:dyDescent="0.35">
      <c r="A39" s="4"/>
      <c r="B39" s="5"/>
      <c r="C39" s="5"/>
      <c r="D39" s="5"/>
      <c r="E39" s="6"/>
      <c r="F39" s="6"/>
      <c r="G39" s="6"/>
      <c r="H39" s="56">
        <f>Tabla1[[#This Row],[Absorbancia de la muestra ]]-Tabla1[[#This Row],[Absorbancia del blanco ]]</f>
        <v>0</v>
      </c>
      <c r="I39" s="56"/>
      <c r="J39" s="57" t="e">
        <f>(Tabla1[[#This Row],[Aborbancia corregida]]/Tabla1[[#This Row],[B Max]])*100</f>
        <v>#DIV/0!</v>
      </c>
      <c r="K39" s="5"/>
      <c r="L39" s="5"/>
      <c r="M39" s="56" t="e">
        <f>(Tabla1[[#This Row],[%OD]]-Tabla1[[#This Row],[Intercepto ]])/Tabla1[[#This Row],[Pendiente ]]</f>
        <v>#DIV/0!</v>
      </c>
      <c r="N39" s="57" t="e">
        <f>EXP(Tabla1[[#This Row],[LN Concentración '[mg/Kg']]])</f>
        <v>#DIV/0!</v>
      </c>
      <c r="O39" s="57" t="str">
        <f>IF(ISNUMBER(Tabla1[[#This Row],[Concentración '[mg/Kg']]]),IF(Tabla1[[#This Row],[Concentración '[mg/Kg']]]&gt;1,Tabla1[[#This Row],[Concentración '[mg/Kg']]],"&lt; " &amp;1),"")</f>
        <v/>
      </c>
      <c r="P39" s="5"/>
      <c r="Q39" s="5"/>
      <c r="R39" s="5"/>
      <c r="S39" s="5"/>
    </row>
    <row r="40" spans="1:19" ht="26.25" customHeight="1" x14ac:dyDescent="0.35">
      <c r="A40" s="4"/>
      <c r="B40" s="5"/>
      <c r="C40" s="5"/>
      <c r="D40" s="5"/>
      <c r="E40" s="6"/>
      <c r="F40" s="6"/>
      <c r="G40" s="6"/>
      <c r="H40" s="56">
        <f>Tabla1[[#This Row],[Absorbancia de la muestra ]]-Tabla1[[#This Row],[Absorbancia del blanco ]]</f>
        <v>0</v>
      </c>
      <c r="I40" s="56"/>
      <c r="J40" s="57" t="e">
        <f>(Tabla1[[#This Row],[Aborbancia corregida]]/Tabla1[[#This Row],[B Max]])*100</f>
        <v>#DIV/0!</v>
      </c>
      <c r="K40" s="5"/>
      <c r="L40" s="5"/>
      <c r="M40" s="56" t="e">
        <f>(Tabla1[[#This Row],[%OD]]-Tabla1[[#This Row],[Intercepto ]])/Tabla1[[#This Row],[Pendiente ]]</f>
        <v>#DIV/0!</v>
      </c>
      <c r="N40" s="57" t="e">
        <f>EXP(Tabla1[[#This Row],[LN Concentración '[mg/Kg']]])</f>
        <v>#DIV/0!</v>
      </c>
      <c r="O40" s="57" t="str">
        <f>IF(ISNUMBER(Tabla1[[#This Row],[Concentración '[mg/Kg']]]),IF(Tabla1[[#This Row],[Concentración '[mg/Kg']]]&gt;1,Tabla1[[#This Row],[Concentración '[mg/Kg']]],"&lt; " &amp;1),"")</f>
        <v/>
      </c>
      <c r="P40" s="5"/>
      <c r="Q40" s="5"/>
      <c r="R40" s="5"/>
      <c r="S40" s="5"/>
    </row>
    <row r="41" spans="1:19" ht="26.25" customHeight="1" x14ac:dyDescent="0.35">
      <c r="A41" s="4"/>
      <c r="B41" s="5"/>
      <c r="C41" s="5"/>
      <c r="D41" s="5"/>
      <c r="E41" s="6"/>
      <c r="F41" s="6"/>
      <c r="G41" s="6"/>
      <c r="H41" s="56">
        <f>Tabla1[[#This Row],[Absorbancia de la muestra ]]-Tabla1[[#This Row],[Absorbancia del blanco ]]</f>
        <v>0</v>
      </c>
      <c r="I41" s="56"/>
      <c r="J41" s="57" t="e">
        <f>(Tabla1[[#This Row],[Aborbancia corregida]]/Tabla1[[#This Row],[B Max]])*100</f>
        <v>#DIV/0!</v>
      </c>
      <c r="K41" s="5"/>
      <c r="L41" s="5"/>
      <c r="M41" s="56" t="e">
        <f>(Tabla1[[#This Row],[%OD]]-Tabla1[[#This Row],[Intercepto ]])/Tabla1[[#This Row],[Pendiente ]]</f>
        <v>#DIV/0!</v>
      </c>
      <c r="N41" s="57" t="e">
        <f>EXP(Tabla1[[#This Row],[LN Concentración '[mg/Kg']]])</f>
        <v>#DIV/0!</v>
      </c>
      <c r="O41" s="57" t="str">
        <f>IF(ISNUMBER(Tabla1[[#This Row],[Concentración '[mg/Kg']]]),IF(Tabla1[[#This Row],[Concentración '[mg/Kg']]]&gt;1,Tabla1[[#This Row],[Concentración '[mg/Kg']]],"&lt; " &amp;1),"")</f>
        <v/>
      </c>
      <c r="P41" s="5"/>
      <c r="Q41" s="5"/>
      <c r="R41" s="5"/>
      <c r="S41" s="5"/>
    </row>
    <row r="42" spans="1:19" ht="26.25" customHeight="1" x14ac:dyDescent="0.35">
      <c r="A42" s="4"/>
      <c r="B42" s="5"/>
      <c r="C42" s="5"/>
      <c r="D42" s="5"/>
      <c r="E42" s="6"/>
      <c r="F42" s="6"/>
      <c r="G42" s="6"/>
      <c r="H42" s="56">
        <f>Tabla1[[#This Row],[Absorbancia de la muestra ]]-Tabla1[[#This Row],[Absorbancia del blanco ]]</f>
        <v>0</v>
      </c>
      <c r="I42" s="56"/>
      <c r="J42" s="57" t="e">
        <f>(Tabla1[[#This Row],[Aborbancia corregida]]/Tabla1[[#This Row],[B Max]])*100</f>
        <v>#DIV/0!</v>
      </c>
      <c r="K42" s="5"/>
      <c r="L42" s="5"/>
      <c r="M42" s="56" t="e">
        <f>(Tabla1[[#This Row],[%OD]]-Tabla1[[#This Row],[Intercepto ]])/Tabla1[[#This Row],[Pendiente ]]</f>
        <v>#DIV/0!</v>
      </c>
      <c r="N42" s="57" t="e">
        <f>EXP(Tabla1[[#This Row],[LN Concentración '[mg/Kg']]])</f>
        <v>#DIV/0!</v>
      </c>
      <c r="O42" s="57" t="str">
        <f>IF(ISNUMBER(Tabla1[[#This Row],[Concentración '[mg/Kg']]]),IF(Tabla1[[#This Row],[Concentración '[mg/Kg']]]&gt;1,Tabla1[[#This Row],[Concentración '[mg/Kg']]],"&lt; " &amp;1),"")</f>
        <v/>
      </c>
      <c r="P42" s="5"/>
      <c r="Q42" s="5"/>
      <c r="R42" s="5"/>
      <c r="S42" s="5"/>
    </row>
    <row r="43" spans="1:19" ht="26.25" customHeight="1" x14ac:dyDescent="0.35">
      <c r="A43" s="4"/>
      <c r="B43" s="5"/>
      <c r="C43" s="5"/>
      <c r="D43" s="5"/>
      <c r="E43" s="6"/>
      <c r="F43" s="6"/>
      <c r="G43" s="6"/>
      <c r="H43" s="56">
        <f>Tabla1[[#This Row],[Absorbancia de la muestra ]]-Tabla1[[#This Row],[Absorbancia del blanco ]]</f>
        <v>0</v>
      </c>
      <c r="I43" s="56"/>
      <c r="J43" s="57" t="e">
        <f>(Tabla1[[#This Row],[Aborbancia corregida]]/Tabla1[[#This Row],[B Max]])*100</f>
        <v>#DIV/0!</v>
      </c>
      <c r="K43" s="5"/>
      <c r="L43" s="5"/>
      <c r="M43" s="56" t="e">
        <f>(Tabla1[[#This Row],[%OD]]-Tabla1[[#This Row],[Intercepto ]])/Tabla1[[#This Row],[Pendiente ]]</f>
        <v>#DIV/0!</v>
      </c>
      <c r="N43" s="57" t="e">
        <f>EXP(Tabla1[[#This Row],[LN Concentración '[mg/Kg']]])</f>
        <v>#DIV/0!</v>
      </c>
      <c r="O43" s="57" t="str">
        <f>IF(ISNUMBER(Tabla1[[#This Row],[Concentración '[mg/Kg']]]),IF(Tabla1[[#This Row],[Concentración '[mg/Kg']]]&gt;1,Tabla1[[#This Row],[Concentración '[mg/Kg']]],"&lt; " &amp;1),"")</f>
        <v/>
      </c>
      <c r="P43" s="5"/>
      <c r="Q43" s="5"/>
      <c r="R43" s="5"/>
      <c r="S43" s="5"/>
    </row>
    <row r="44" spans="1:19" ht="26.25" customHeight="1" x14ac:dyDescent="0.35">
      <c r="A44" s="4"/>
      <c r="B44" s="5"/>
      <c r="C44" s="5"/>
      <c r="D44" s="5"/>
      <c r="E44" s="6"/>
      <c r="F44" s="6"/>
      <c r="G44" s="6"/>
      <c r="H44" s="56">
        <f>Tabla1[[#This Row],[Absorbancia de la muestra ]]-Tabla1[[#This Row],[Absorbancia del blanco ]]</f>
        <v>0</v>
      </c>
      <c r="I44" s="56"/>
      <c r="J44" s="57" t="e">
        <f>(Tabla1[[#This Row],[Aborbancia corregida]]/Tabla1[[#This Row],[B Max]])*100</f>
        <v>#DIV/0!</v>
      </c>
      <c r="K44" s="5"/>
      <c r="L44" s="5"/>
      <c r="M44" s="56" t="e">
        <f>(Tabla1[[#This Row],[%OD]]-Tabla1[[#This Row],[Intercepto ]])/Tabla1[[#This Row],[Pendiente ]]</f>
        <v>#DIV/0!</v>
      </c>
      <c r="N44" s="57" t="e">
        <f>EXP(Tabla1[[#This Row],[LN Concentración '[mg/Kg']]])</f>
        <v>#DIV/0!</v>
      </c>
      <c r="O44" s="57" t="str">
        <f>IF(ISNUMBER(Tabla1[[#This Row],[Concentración '[mg/Kg']]]),IF(Tabla1[[#This Row],[Concentración '[mg/Kg']]]&gt;1,Tabla1[[#This Row],[Concentración '[mg/Kg']]],"&lt; " &amp;1),"")</f>
        <v/>
      </c>
      <c r="P44" s="5"/>
      <c r="Q44" s="5"/>
      <c r="R44" s="5"/>
      <c r="S44" s="5"/>
    </row>
    <row r="45" spans="1:19" ht="26.25" customHeight="1" x14ac:dyDescent="0.35">
      <c r="A45" s="4"/>
      <c r="B45" s="5"/>
      <c r="C45" s="5"/>
      <c r="D45" s="5"/>
      <c r="E45" s="6"/>
      <c r="F45" s="6"/>
      <c r="G45" s="6"/>
      <c r="H45" s="56">
        <f>Tabla1[[#This Row],[Absorbancia de la muestra ]]-Tabla1[[#This Row],[Absorbancia del blanco ]]</f>
        <v>0</v>
      </c>
      <c r="I45" s="56"/>
      <c r="J45" s="57" t="e">
        <f>(Tabla1[[#This Row],[Aborbancia corregida]]/Tabla1[[#This Row],[B Max]])*100</f>
        <v>#DIV/0!</v>
      </c>
      <c r="K45" s="5"/>
      <c r="L45" s="5"/>
      <c r="M45" s="56" t="e">
        <f>(Tabla1[[#This Row],[%OD]]-Tabla1[[#This Row],[Intercepto ]])/Tabla1[[#This Row],[Pendiente ]]</f>
        <v>#DIV/0!</v>
      </c>
      <c r="N45" s="57" t="e">
        <f>EXP(Tabla1[[#This Row],[LN Concentración '[mg/Kg']]])</f>
        <v>#DIV/0!</v>
      </c>
      <c r="O45" s="57" t="str">
        <f>IF(ISNUMBER(Tabla1[[#This Row],[Concentración '[mg/Kg']]]),IF(Tabla1[[#This Row],[Concentración '[mg/Kg']]]&gt;1,Tabla1[[#This Row],[Concentración '[mg/Kg']]],"&lt; " &amp;1),"")</f>
        <v/>
      </c>
      <c r="P45" s="5"/>
      <c r="Q45" s="5"/>
      <c r="R45" s="5"/>
      <c r="S45" s="5"/>
    </row>
    <row r="46" spans="1:19" ht="26.25" customHeight="1" x14ac:dyDescent="0.35">
      <c r="A46" s="4"/>
      <c r="B46" s="5"/>
      <c r="C46" s="5"/>
      <c r="D46" s="5"/>
      <c r="E46" s="6"/>
      <c r="F46" s="6"/>
      <c r="G46" s="6"/>
      <c r="H46" s="56">
        <f>Tabla1[[#This Row],[Absorbancia de la muestra ]]-Tabla1[[#This Row],[Absorbancia del blanco ]]</f>
        <v>0</v>
      </c>
      <c r="I46" s="56"/>
      <c r="J46" s="57" t="e">
        <f>(Tabla1[[#This Row],[Aborbancia corregida]]/Tabla1[[#This Row],[B Max]])*100</f>
        <v>#DIV/0!</v>
      </c>
      <c r="K46" s="5"/>
      <c r="L46" s="5"/>
      <c r="M46" s="56" t="e">
        <f>(Tabla1[[#This Row],[%OD]]-Tabla1[[#This Row],[Intercepto ]])/Tabla1[[#This Row],[Pendiente ]]</f>
        <v>#DIV/0!</v>
      </c>
      <c r="N46" s="57" t="e">
        <f>EXP(Tabla1[[#This Row],[LN Concentración '[mg/Kg']]])</f>
        <v>#DIV/0!</v>
      </c>
      <c r="O46" s="57" t="str">
        <f>IF(ISNUMBER(Tabla1[[#This Row],[Concentración '[mg/Kg']]]),IF(Tabla1[[#This Row],[Concentración '[mg/Kg']]]&gt;1,Tabla1[[#This Row],[Concentración '[mg/Kg']]],"&lt; " &amp;1),"")</f>
        <v/>
      </c>
      <c r="P46" s="5"/>
      <c r="Q46" s="5"/>
      <c r="R46" s="5"/>
      <c r="S46" s="5"/>
    </row>
    <row r="47" spans="1:19" ht="26.25" customHeight="1" x14ac:dyDescent="0.35">
      <c r="A47" s="4"/>
      <c r="B47" s="5"/>
      <c r="C47" s="5"/>
      <c r="D47" s="5"/>
      <c r="E47" s="6"/>
      <c r="F47" s="6"/>
      <c r="G47" s="6"/>
      <c r="H47" s="56">
        <f>Tabla1[[#This Row],[Absorbancia de la muestra ]]-Tabla1[[#This Row],[Absorbancia del blanco ]]</f>
        <v>0</v>
      </c>
      <c r="I47" s="56"/>
      <c r="J47" s="57" t="e">
        <f>(Tabla1[[#This Row],[Aborbancia corregida]]/Tabla1[[#This Row],[B Max]])*100</f>
        <v>#DIV/0!</v>
      </c>
      <c r="K47" s="5"/>
      <c r="L47" s="5"/>
      <c r="M47" s="56" t="e">
        <f>(Tabla1[[#This Row],[%OD]]-Tabla1[[#This Row],[Intercepto ]])/Tabla1[[#This Row],[Pendiente ]]</f>
        <v>#DIV/0!</v>
      </c>
      <c r="N47" s="57" t="e">
        <f>EXP(Tabla1[[#This Row],[LN Concentración '[mg/Kg']]])</f>
        <v>#DIV/0!</v>
      </c>
      <c r="O47" s="57" t="str">
        <f>IF(ISNUMBER(Tabla1[[#This Row],[Concentración '[mg/Kg']]]),IF(Tabla1[[#This Row],[Concentración '[mg/Kg']]]&gt;1,Tabla1[[#This Row],[Concentración '[mg/Kg']]],"&lt; " &amp;1),"")</f>
        <v/>
      </c>
      <c r="P47" s="5"/>
      <c r="Q47" s="5"/>
      <c r="R47" s="5"/>
      <c r="S47" s="5"/>
    </row>
    <row r="48" spans="1:19" ht="26.25" customHeight="1" x14ac:dyDescent="0.35">
      <c r="A48" s="4"/>
      <c r="B48" s="5"/>
      <c r="C48" s="5"/>
      <c r="D48" s="5"/>
      <c r="E48" s="6"/>
      <c r="F48" s="6"/>
      <c r="G48" s="6"/>
      <c r="H48" s="56">
        <f>Tabla1[[#This Row],[Absorbancia de la muestra ]]-Tabla1[[#This Row],[Absorbancia del blanco ]]</f>
        <v>0</v>
      </c>
      <c r="I48" s="56"/>
      <c r="J48" s="57" t="e">
        <f>(Tabla1[[#This Row],[Aborbancia corregida]]/Tabla1[[#This Row],[B Max]])*100</f>
        <v>#DIV/0!</v>
      </c>
      <c r="K48" s="5"/>
      <c r="L48" s="5"/>
      <c r="M48" s="56" t="e">
        <f>(Tabla1[[#This Row],[%OD]]-Tabla1[[#This Row],[Intercepto ]])/Tabla1[[#This Row],[Pendiente ]]</f>
        <v>#DIV/0!</v>
      </c>
      <c r="N48" s="57" t="e">
        <f>EXP(Tabla1[[#This Row],[LN Concentración '[mg/Kg']]])</f>
        <v>#DIV/0!</v>
      </c>
      <c r="O48" s="57" t="str">
        <f>IF(ISNUMBER(Tabla1[[#This Row],[Concentración '[mg/Kg']]]),IF(Tabla1[[#This Row],[Concentración '[mg/Kg']]]&gt;1,Tabla1[[#This Row],[Concentración '[mg/Kg']]],"&lt; " &amp;1),"")</f>
        <v/>
      </c>
      <c r="P48" s="5"/>
      <c r="Q48" s="5"/>
      <c r="R48" s="5"/>
      <c r="S48" s="5"/>
    </row>
    <row r="49" spans="1:19" ht="26.25" customHeight="1" x14ac:dyDescent="0.35">
      <c r="A49" s="4"/>
      <c r="B49" s="5"/>
      <c r="C49" s="5"/>
      <c r="D49" s="5"/>
      <c r="E49" s="6"/>
      <c r="F49" s="6"/>
      <c r="G49" s="6"/>
      <c r="H49" s="56">
        <f>Tabla1[[#This Row],[Absorbancia de la muestra ]]-Tabla1[[#This Row],[Absorbancia del blanco ]]</f>
        <v>0</v>
      </c>
      <c r="I49" s="56"/>
      <c r="J49" s="57" t="e">
        <f>(Tabla1[[#This Row],[Aborbancia corregida]]/Tabla1[[#This Row],[B Max]])*100</f>
        <v>#DIV/0!</v>
      </c>
      <c r="K49" s="5"/>
      <c r="L49" s="5"/>
      <c r="M49" s="56" t="e">
        <f>(Tabla1[[#This Row],[%OD]]-Tabla1[[#This Row],[Intercepto ]])/Tabla1[[#This Row],[Pendiente ]]</f>
        <v>#DIV/0!</v>
      </c>
      <c r="N49" s="57" t="e">
        <f>EXP(Tabla1[[#This Row],[LN Concentración '[mg/Kg']]])</f>
        <v>#DIV/0!</v>
      </c>
      <c r="O49" s="57" t="str">
        <f>IF(ISNUMBER(Tabla1[[#This Row],[Concentración '[mg/Kg']]]),IF(Tabla1[[#This Row],[Concentración '[mg/Kg']]]&gt;1,Tabla1[[#This Row],[Concentración '[mg/Kg']]],"&lt; " &amp;1),"")</f>
        <v/>
      </c>
      <c r="P49" s="5"/>
      <c r="Q49" s="5"/>
      <c r="R49" s="5"/>
      <c r="S49" s="5"/>
    </row>
    <row r="50" spans="1:19" ht="26.25" customHeight="1" x14ac:dyDescent="0.35">
      <c r="A50" s="4"/>
      <c r="B50" s="5"/>
      <c r="C50" s="5"/>
      <c r="D50" s="5"/>
      <c r="E50" s="6"/>
      <c r="F50" s="6"/>
      <c r="G50" s="6"/>
      <c r="H50" s="56">
        <f>Tabla1[[#This Row],[Absorbancia de la muestra ]]-Tabla1[[#This Row],[Absorbancia del blanco ]]</f>
        <v>0</v>
      </c>
      <c r="I50" s="56"/>
      <c r="J50" s="57" t="e">
        <f>(Tabla1[[#This Row],[Aborbancia corregida]]/Tabla1[[#This Row],[B Max]])*100</f>
        <v>#DIV/0!</v>
      </c>
      <c r="K50" s="5"/>
      <c r="L50" s="5"/>
      <c r="M50" s="56" t="e">
        <f>(Tabla1[[#This Row],[%OD]]-Tabla1[[#This Row],[Intercepto ]])/Tabla1[[#This Row],[Pendiente ]]</f>
        <v>#DIV/0!</v>
      </c>
      <c r="N50" s="57" t="e">
        <f>EXP(Tabla1[[#This Row],[LN Concentración '[mg/Kg']]])</f>
        <v>#DIV/0!</v>
      </c>
      <c r="O50" s="57" t="str">
        <f>IF(ISNUMBER(Tabla1[[#This Row],[Concentración '[mg/Kg']]]),IF(Tabla1[[#This Row],[Concentración '[mg/Kg']]]&gt;1,Tabla1[[#This Row],[Concentración '[mg/Kg']]],"&lt; " &amp;1),"")</f>
        <v/>
      </c>
      <c r="P50" s="5"/>
      <c r="Q50" s="5"/>
      <c r="R50" s="5"/>
      <c r="S50" s="5"/>
    </row>
    <row r="51" spans="1:19" ht="26.25" customHeight="1" x14ac:dyDescent="0.35">
      <c r="A51" s="4"/>
      <c r="B51" s="5"/>
      <c r="C51" s="5"/>
      <c r="D51" s="5"/>
      <c r="E51" s="6"/>
      <c r="F51" s="6"/>
      <c r="G51" s="6"/>
      <c r="H51" s="56">
        <f>Tabla1[[#This Row],[Absorbancia de la muestra ]]-Tabla1[[#This Row],[Absorbancia del blanco ]]</f>
        <v>0</v>
      </c>
      <c r="I51" s="56"/>
      <c r="J51" s="57" t="e">
        <f>(Tabla1[[#This Row],[Aborbancia corregida]]/Tabla1[[#This Row],[B Max]])*100</f>
        <v>#DIV/0!</v>
      </c>
      <c r="K51" s="5"/>
      <c r="L51" s="5"/>
      <c r="M51" s="56" t="e">
        <f>(Tabla1[[#This Row],[%OD]]-Tabla1[[#This Row],[Intercepto ]])/Tabla1[[#This Row],[Pendiente ]]</f>
        <v>#DIV/0!</v>
      </c>
      <c r="N51" s="57" t="e">
        <f>EXP(Tabla1[[#This Row],[LN Concentración '[mg/Kg']]])</f>
        <v>#DIV/0!</v>
      </c>
      <c r="O51" s="57" t="str">
        <f>IF(ISNUMBER(Tabla1[[#This Row],[Concentración '[mg/Kg']]]),IF(Tabla1[[#This Row],[Concentración '[mg/Kg']]]&gt;1,Tabla1[[#This Row],[Concentración '[mg/Kg']]],"&lt; " &amp;1),"")</f>
        <v/>
      </c>
      <c r="P51" s="5"/>
      <c r="Q51" s="5"/>
      <c r="R51" s="5"/>
      <c r="S51" s="5"/>
    </row>
    <row r="52" spans="1:19" ht="26.25" customHeight="1" x14ac:dyDescent="0.35">
      <c r="A52" s="4"/>
      <c r="B52" s="5"/>
      <c r="C52" s="5"/>
      <c r="D52" s="5"/>
      <c r="E52" s="6"/>
      <c r="F52" s="6"/>
      <c r="G52" s="6"/>
      <c r="H52" s="56">
        <f>Tabla1[[#This Row],[Absorbancia de la muestra ]]-Tabla1[[#This Row],[Absorbancia del blanco ]]</f>
        <v>0</v>
      </c>
      <c r="I52" s="56"/>
      <c r="J52" s="57" t="e">
        <f>(Tabla1[[#This Row],[Aborbancia corregida]]/Tabla1[[#This Row],[B Max]])*100</f>
        <v>#DIV/0!</v>
      </c>
      <c r="K52" s="5"/>
      <c r="L52" s="5"/>
      <c r="M52" s="56" t="e">
        <f>(Tabla1[[#This Row],[%OD]]-Tabla1[[#This Row],[Intercepto ]])/Tabla1[[#This Row],[Pendiente ]]</f>
        <v>#DIV/0!</v>
      </c>
      <c r="N52" s="57" t="e">
        <f>EXP(Tabla1[[#This Row],[LN Concentración '[mg/Kg']]])</f>
        <v>#DIV/0!</v>
      </c>
      <c r="O52" s="57" t="str">
        <f>IF(ISNUMBER(Tabla1[[#This Row],[Concentración '[mg/Kg']]]),IF(Tabla1[[#This Row],[Concentración '[mg/Kg']]]&gt;1,Tabla1[[#This Row],[Concentración '[mg/Kg']]],"&lt; " &amp;1),"")</f>
        <v/>
      </c>
      <c r="P52" s="5"/>
      <c r="Q52" s="5"/>
      <c r="R52" s="5"/>
      <c r="S52" s="5"/>
    </row>
    <row r="53" spans="1:19" ht="26.25" customHeight="1" x14ac:dyDescent="0.35">
      <c r="A53" s="4"/>
      <c r="B53" s="5"/>
      <c r="C53" s="5"/>
      <c r="D53" s="5"/>
      <c r="E53" s="6"/>
      <c r="F53" s="6"/>
      <c r="G53" s="6"/>
      <c r="H53" s="56">
        <f>Tabla1[[#This Row],[Absorbancia de la muestra ]]-Tabla1[[#This Row],[Absorbancia del blanco ]]</f>
        <v>0</v>
      </c>
      <c r="I53" s="56"/>
      <c r="J53" s="57" t="e">
        <f>(Tabla1[[#This Row],[Aborbancia corregida]]/Tabla1[[#This Row],[B Max]])*100</f>
        <v>#DIV/0!</v>
      </c>
      <c r="K53" s="5"/>
      <c r="L53" s="5"/>
      <c r="M53" s="56" t="e">
        <f>(Tabla1[[#This Row],[%OD]]-Tabla1[[#This Row],[Intercepto ]])/Tabla1[[#This Row],[Pendiente ]]</f>
        <v>#DIV/0!</v>
      </c>
      <c r="N53" s="57" t="e">
        <f>EXP(Tabla1[[#This Row],[LN Concentración '[mg/Kg']]])</f>
        <v>#DIV/0!</v>
      </c>
      <c r="O53" s="57" t="str">
        <f>IF(ISNUMBER(Tabla1[[#This Row],[Concentración '[mg/Kg']]]),IF(Tabla1[[#This Row],[Concentración '[mg/Kg']]]&gt;1,Tabla1[[#This Row],[Concentración '[mg/Kg']]],"&lt; " &amp;1),"")</f>
        <v/>
      </c>
      <c r="P53" s="5"/>
      <c r="Q53" s="5"/>
      <c r="R53" s="5"/>
      <c r="S53" s="5"/>
    </row>
    <row r="54" spans="1:19" ht="26.25" customHeight="1" x14ac:dyDescent="0.35">
      <c r="A54" s="4"/>
      <c r="B54" s="5"/>
      <c r="C54" s="5"/>
      <c r="D54" s="5"/>
      <c r="E54" s="6"/>
      <c r="F54" s="6"/>
      <c r="G54" s="6"/>
      <c r="H54" s="56">
        <f>Tabla1[[#This Row],[Absorbancia de la muestra ]]-Tabla1[[#This Row],[Absorbancia del blanco ]]</f>
        <v>0</v>
      </c>
      <c r="I54" s="56"/>
      <c r="J54" s="57" t="e">
        <f>(Tabla1[[#This Row],[Aborbancia corregida]]/Tabla1[[#This Row],[B Max]])*100</f>
        <v>#DIV/0!</v>
      </c>
      <c r="K54" s="5"/>
      <c r="L54" s="5"/>
      <c r="M54" s="56" t="e">
        <f>(Tabla1[[#This Row],[%OD]]-Tabla1[[#This Row],[Intercepto ]])/Tabla1[[#This Row],[Pendiente ]]</f>
        <v>#DIV/0!</v>
      </c>
      <c r="N54" s="57" t="e">
        <f>EXP(Tabla1[[#This Row],[LN Concentración '[mg/Kg']]])</f>
        <v>#DIV/0!</v>
      </c>
      <c r="O54" s="57" t="str">
        <f>IF(ISNUMBER(Tabla1[[#This Row],[Concentración '[mg/Kg']]]),IF(Tabla1[[#This Row],[Concentración '[mg/Kg']]]&gt;1,Tabla1[[#This Row],[Concentración '[mg/Kg']]],"&lt; " &amp;1),"")</f>
        <v/>
      </c>
      <c r="P54" s="5"/>
      <c r="Q54" s="5"/>
      <c r="R54" s="5"/>
      <c r="S54" s="5"/>
    </row>
    <row r="55" spans="1:19" ht="26.25" customHeight="1" x14ac:dyDescent="0.35">
      <c r="A55" s="4"/>
      <c r="B55" s="5"/>
      <c r="C55" s="5"/>
      <c r="D55" s="5"/>
      <c r="E55" s="6"/>
      <c r="F55" s="6"/>
      <c r="G55" s="6"/>
      <c r="H55" s="56">
        <f>Tabla1[[#This Row],[Absorbancia de la muestra ]]-Tabla1[[#This Row],[Absorbancia del blanco ]]</f>
        <v>0</v>
      </c>
      <c r="I55" s="56"/>
      <c r="J55" s="57" t="e">
        <f>(Tabla1[[#This Row],[Aborbancia corregida]]/Tabla1[[#This Row],[B Max]])*100</f>
        <v>#DIV/0!</v>
      </c>
      <c r="K55" s="5"/>
      <c r="L55" s="5"/>
      <c r="M55" s="56" t="e">
        <f>(Tabla1[[#This Row],[%OD]]-Tabla1[[#This Row],[Intercepto ]])/Tabla1[[#This Row],[Pendiente ]]</f>
        <v>#DIV/0!</v>
      </c>
      <c r="N55" s="57" t="e">
        <f>EXP(Tabla1[[#This Row],[LN Concentración '[mg/Kg']]])</f>
        <v>#DIV/0!</v>
      </c>
      <c r="O55" s="57" t="str">
        <f>IF(ISNUMBER(Tabla1[[#This Row],[Concentración '[mg/Kg']]]),IF(Tabla1[[#This Row],[Concentración '[mg/Kg']]]&gt;1,Tabla1[[#This Row],[Concentración '[mg/Kg']]],"&lt; " &amp;1),"")</f>
        <v/>
      </c>
      <c r="P55" s="5"/>
      <c r="Q55" s="5"/>
      <c r="R55" s="5"/>
      <c r="S55" s="5"/>
    </row>
    <row r="56" spans="1:19" ht="26.25" customHeight="1" x14ac:dyDescent="0.35">
      <c r="A56" s="4"/>
      <c r="B56" s="5"/>
      <c r="C56" s="5"/>
      <c r="D56" s="5"/>
      <c r="E56" s="6"/>
      <c r="F56" s="6"/>
      <c r="G56" s="6"/>
      <c r="H56" s="56">
        <f>Tabla1[[#This Row],[Absorbancia de la muestra ]]-Tabla1[[#This Row],[Absorbancia del blanco ]]</f>
        <v>0</v>
      </c>
      <c r="I56" s="56"/>
      <c r="J56" s="57" t="e">
        <f>(Tabla1[[#This Row],[Aborbancia corregida]]/Tabla1[[#This Row],[B Max]])*100</f>
        <v>#DIV/0!</v>
      </c>
      <c r="K56" s="5"/>
      <c r="L56" s="5"/>
      <c r="M56" s="56" t="e">
        <f>(Tabla1[[#This Row],[%OD]]-Tabla1[[#This Row],[Intercepto ]])/Tabla1[[#This Row],[Pendiente ]]</f>
        <v>#DIV/0!</v>
      </c>
      <c r="N56" s="57" t="e">
        <f>EXP(Tabla1[[#This Row],[LN Concentración '[mg/Kg']]])</f>
        <v>#DIV/0!</v>
      </c>
      <c r="O56" s="57" t="str">
        <f>IF(ISNUMBER(Tabla1[[#This Row],[Concentración '[mg/Kg']]]),IF(Tabla1[[#This Row],[Concentración '[mg/Kg']]]&gt;1,Tabla1[[#This Row],[Concentración '[mg/Kg']]],"&lt; " &amp;1),"")</f>
        <v/>
      </c>
      <c r="P56" s="5"/>
      <c r="Q56" s="5"/>
      <c r="R56" s="5"/>
      <c r="S56" s="5"/>
    </row>
    <row r="57" spans="1:19" ht="26.25" customHeight="1" x14ac:dyDescent="0.35">
      <c r="A57" s="4"/>
      <c r="B57" s="5"/>
      <c r="C57" s="5"/>
      <c r="D57" s="5"/>
      <c r="E57" s="6"/>
      <c r="F57" s="6"/>
      <c r="G57" s="6"/>
      <c r="H57" s="56">
        <f>Tabla1[[#This Row],[Absorbancia de la muestra ]]-Tabla1[[#This Row],[Absorbancia del blanco ]]</f>
        <v>0</v>
      </c>
      <c r="I57" s="56"/>
      <c r="J57" s="57" t="e">
        <f>(Tabla1[[#This Row],[Aborbancia corregida]]/Tabla1[[#This Row],[B Max]])*100</f>
        <v>#DIV/0!</v>
      </c>
      <c r="K57" s="5"/>
      <c r="L57" s="5"/>
      <c r="M57" s="56" t="e">
        <f>(Tabla1[[#This Row],[%OD]]-Tabla1[[#This Row],[Intercepto ]])/Tabla1[[#This Row],[Pendiente ]]</f>
        <v>#DIV/0!</v>
      </c>
      <c r="N57" s="57" t="e">
        <f>EXP(Tabla1[[#This Row],[LN Concentración '[mg/Kg']]])</f>
        <v>#DIV/0!</v>
      </c>
      <c r="O57" s="57" t="str">
        <f>IF(ISNUMBER(Tabla1[[#This Row],[Concentración '[mg/Kg']]]),IF(Tabla1[[#This Row],[Concentración '[mg/Kg']]]&gt;1,Tabla1[[#This Row],[Concentración '[mg/Kg']]],"&lt; " &amp;1),"")</f>
        <v/>
      </c>
      <c r="P57" s="5"/>
      <c r="Q57" s="5"/>
      <c r="R57" s="5"/>
      <c r="S57" s="5"/>
    </row>
    <row r="58" spans="1:19" ht="26.25" customHeight="1" x14ac:dyDescent="0.35">
      <c r="A58" s="4"/>
      <c r="B58" s="5"/>
      <c r="C58" s="5"/>
      <c r="D58" s="5"/>
      <c r="E58" s="6"/>
      <c r="F58" s="6"/>
      <c r="G58" s="6"/>
      <c r="H58" s="56">
        <f>Tabla1[[#This Row],[Absorbancia de la muestra ]]-Tabla1[[#This Row],[Absorbancia del blanco ]]</f>
        <v>0</v>
      </c>
      <c r="I58" s="56"/>
      <c r="J58" s="57" t="e">
        <f>(Tabla1[[#This Row],[Aborbancia corregida]]/Tabla1[[#This Row],[B Max]])*100</f>
        <v>#DIV/0!</v>
      </c>
      <c r="K58" s="5"/>
      <c r="L58" s="5"/>
      <c r="M58" s="56" t="e">
        <f>(Tabla1[[#This Row],[%OD]]-Tabla1[[#This Row],[Intercepto ]])/Tabla1[[#This Row],[Pendiente ]]</f>
        <v>#DIV/0!</v>
      </c>
      <c r="N58" s="57" t="e">
        <f>EXP(Tabla1[[#This Row],[LN Concentración '[mg/Kg']]])</f>
        <v>#DIV/0!</v>
      </c>
      <c r="O58" s="57" t="str">
        <f>IF(ISNUMBER(Tabla1[[#This Row],[Concentración '[mg/Kg']]]),IF(Tabla1[[#This Row],[Concentración '[mg/Kg']]]&gt;1,Tabla1[[#This Row],[Concentración '[mg/Kg']]],"&lt; " &amp;1),"")</f>
        <v/>
      </c>
      <c r="P58" s="5"/>
      <c r="Q58" s="5"/>
      <c r="R58" s="5"/>
      <c r="S58" s="5"/>
    </row>
    <row r="59" spans="1:19" ht="26.25" customHeight="1" x14ac:dyDescent="0.35">
      <c r="A59" s="4"/>
      <c r="B59" s="5"/>
      <c r="C59" s="5"/>
      <c r="D59" s="5"/>
      <c r="E59" s="6"/>
      <c r="F59" s="6"/>
      <c r="G59" s="6"/>
      <c r="H59" s="56">
        <f>Tabla1[[#This Row],[Absorbancia de la muestra ]]-Tabla1[[#This Row],[Absorbancia del blanco ]]</f>
        <v>0</v>
      </c>
      <c r="I59" s="56"/>
      <c r="J59" s="57" t="e">
        <f>(Tabla1[[#This Row],[Aborbancia corregida]]/Tabla1[[#This Row],[B Max]])*100</f>
        <v>#DIV/0!</v>
      </c>
      <c r="K59" s="5"/>
      <c r="L59" s="5"/>
      <c r="M59" s="56" t="e">
        <f>(Tabla1[[#This Row],[%OD]]-Tabla1[[#This Row],[Intercepto ]])/Tabla1[[#This Row],[Pendiente ]]</f>
        <v>#DIV/0!</v>
      </c>
      <c r="N59" s="57" t="e">
        <f>EXP(Tabla1[[#This Row],[LN Concentración '[mg/Kg']]])</f>
        <v>#DIV/0!</v>
      </c>
      <c r="O59" s="57" t="str">
        <f>IF(ISNUMBER(Tabla1[[#This Row],[Concentración '[mg/Kg']]]),IF(Tabla1[[#This Row],[Concentración '[mg/Kg']]]&gt;1,Tabla1[[#This Row],[Concentración '[mg/Kg']]],"&lt; " &amp;1),"")</f>
        <v/>
      </c>
      <c r="P59" s="5"/>
      <c r="Q59" s="5"/>
      <c r="R59" s="5"/>
      <c r="S59" s="5"/>
    </row>
    <row r="60" spans="1:19" ht="26.25" customHeight="1" x14ac:dyDescent="0.35">
      <c r="A60" s="4"/>
      <c r="B60" s="5"/>
      <c r="C60" s="5"/>
      <c r="D60" s="5"/>
      <c r="E60" s="6"/>
      <c r="F60" s="6"/>
      <c r="G60" s="6"/>
      <c r="H60" s="56">
        <f>Tabla1[[#This Row],[Absorbancia de la muestra ]]-Tabla1[[#This Row],[Absorbancia del blanco ]]</f>
        <v>0</v>
      </c>
      <c r="I60" s="56"/>
      <c r="J60" s="57" t="e">
        <f>(Tabla1[[#This Row],[Aborbancia corregida]]/Tabla1[[#This Row],[B Max]])*100</f>
        <v>#DIV/0!</v>
      </c>
      <c r="K60" s="5"/>
      <c r="L60" s="5"/>
      <c r="M60" s="56" t="e">
        <f>(Tabla1[[#This Row],[%OD]]-Tabla1[[#This Row],[Intercepto ]])/Tabla1[[#This Row],[Pendiente ]]</f>
        <v>#DIV/0!</v>
      </c>
      <c r="N60" s="57" t="e">
        <f>EXP(Tabla1[[#This Row],[LN Concentración '[mg/Kg']]])</f>
        <v>#DIV/0!</v>
      </c>
      <c r="O60" s="57" t="str">
        <f>IF(ISNUMBER(Tabla1[[#This Row],[Concentración '[mg/Kg']]]),IF(Tabla1[[#This Row],[Concentración '[mg/Kg']]]&gt;1,Tabla1[[#This Row],[Concentración '[mg/Kg']]],"&lt; " &amp;1),"")</f>
        <v/>
      </c>
      <c r="P60" s="5"/>
      <c r="Q60" s="5"/>
      <c r="R60" s="5"/>
      <c r="S60" s="5"/>
    </row>
    <row r="61" spans="1:19" ht="26.25" customHeight="1" x14ac:dyDescent="0.35">
      <c r="A61" s="4"/>
      <c r="B61" s="5"/>
      <c r="C61" s="5"/>
      <c r="D61" s="5"/>
      <c r="E61" s="6"/>
      <c r="F61" s="6"/>
      <c r="G61" s="6"/>
      <c r="H61" s="56">
        <f>Tabla1[[#This Row],[Absorbancia de la muestra ]]-Tabla1[[#This Row],[Absorbancia del blanco ]]</f>
        <v>0</v>
      </c>
      <c r="I61" s="56"/>
      <c r="J61" s="57" t="e">
        <f>(Tabla1[[#This Row],[Aborbancia corregida]]/Tabla1[[#This Row],[B Max]])*100</f>
        <v>#DIV/0!</v>
      </c>
      <c r="K61" s="5"/>
      <c r="L61" s="5"/>
      <c r="M61" s="56" t="e">
        <f>(Tabla1[[#This Row],[%OD]]-Tabla1[[#This Row],[Intercepto ]])/Tabla1[[#This Row],[Pendiente ]]</f>
        <v>#DIV/0!</v>
      </c>
      <c r="N61" s="57" t="e">
        <f>EXP(Tabla1[[#This Row],[LN Concentración '[mg/Kg']]])</f>
        <v>#DIV/0!</v>
      </c>
      <c r="O61" s="57" t="str">
        <f>IF(ISNUMBER(Tabla1[[#This Row],[Concentración '[mg/Kg']]]),IF(Tabla1[[#This Row],[Concentración '[mg/Kg']]]&gt;1,Tabla1[[#This Row],[Concentración '[mg/Kg']]],"&lt; " &amp;1),"")</f>
        <v/>
      </c>
      <c r="P61" s="5"/>
      <c r="Q61" s="5"/>
      <c r="R61" s="5"/>
      <c r="S61" s="5"/>
    </row>
    <row r="62" spans="1:19" ht="26.25" customHeight="1" x14ac:dyDescent="0.35">
      <c r="A62" s="4"/>
      <c r="B62" s="5"/>
      <c r="C62" s="5"/>
      <c r="D62" s="5"/>
      <c r="E62" s="6"/>
      <c r="F62" s="6"/>
      <c r="G62" s="6"/>
      <c r="H62" s="56">
        <f>Tabla1[[#This Row],[Absorbancia de la muestra ]]-Tabla1[[#This Row],[Absorbancia del blanco ]]</f>
        <v>0</v>
      </c>
      <c r="I62" s="56"/>
      <c r="J62" s="57" t="e">
        <f>(Tabla1[[#This Row],[Aborbancia corregida]]/Tabla1[[#This Row],[B Max]])*100</f>
        <v>#DIV/0!</v>
      </c>
      <c r="K62" s="5"/>
      <c r="L62" s="5"/>
      <c r="M62" s="56" t="e">
        <f>(Tabla1[[#This Row],[%OD]]-Tabla1[[#This Row],[Intercepto ]])/Tabla1[[#This Row],[Pendiente ]]</f>
        <v>#DIV/0!</v>
      </c>
      <c r="N62" s="57" t="e">
        <f>EXP(Tabla1[[#This Row],[LN Concentración '[mg/Kg']]])</f>
        <v>#DIV/0!</v>
      </c>
      <c r="O62" s="57" t="str">
        <f>IF(ISNUMBER(Tabla1[[#This Row],[Concentración '[mg/Kg']]]),IF(Tabla1[[#This Row],[Concentración '[mg/Kg']]]&gt;1,Tabla1[[#This Row],[Concentración '[mg/Kg']]],"&lt; " &amp;1),"")</f>
        <v/>
      </c>
      <c r="P62" s="5"/>
      <c r="Q62" s="5"/>
      <c r="R62" s="5"/>
      <c r="S62" s="5"/>
    </row>
    <row r="63" spans="1:19" ht="26.25" customHeight="1" x14ac:dyDescent="0.35">
      <c r="A63" s="4"/>
      <c r="B63" s="5"/>
      <c r="C63" s="5"/>
      <c r="D63" s="5"/>
      <c r="E63" s="6"/>
      <c r="F63" s="6"/>
      <c r="G63" s="6"/>
      <c r="H63" s="56">
        <f>Tabla1[[#This Row],[Absorbancia de la muestra ]]-Tabla1[[#This Row],[Absorbancia del blanco ]]</f>
        <v>0</v>
      </c>
      <c r="I63" s="56"/>
      <c r="J63" s="57" t="e">
        <f>(Tabla1[[#This Row],[Aborbancia corregida]]/Tabla1[[#This Row],[B Max]])*100</f>
        <v>#DIV/0!</v>
      </c>
      <c r="K63" s="5"/>
      <c r="L63" s="5"/>
      <c r="M63" s="56" t="e">
        <f>(Tabla1[[#This Row],[%OD]]-Tabla1[[#This Row],[Intercepto ]])/Tabla1[[#This Row],[Pendiente ]]</f>
        <v>#DIV/0!</v>
      </c>
      <c r="N63" s="57" t="e">
        <f>EXP(Tabla1[[#This Row],[LN Concentración '[mg/Kg']]])</f>
        <v>#DIV/0!</v>
      </c>
      <c r="O63" s="57" t="str">
        <f>IF(ISNUMBER(Tabla1[[#This Row],[Concentración '[mg/Kg']]]),IF(Tabla1[[#This Row],[Concentración '[mg/Kg']]]&gt;1,Tabla1[[#This Row],[Concentración '[mg/Kg']]],"&lt; " &amp;1),"")</f>
        <v/>
      </c>
      <c r="P63" s="5"/>
      <c r="Q63" s="5"/>
      <c r="R63" s="5"/>
      <c r="S63" s="5"/>
    </row>
    <row r="64" spans="1:19" ht="26.25" customHeight="1" x14ac:dyDescent="0.35">
      <c r="A64" s="4"/>
      <c r="B64" s="5"/>
      <c r="C64" s="5"/>
      <c r="D64" s="5"/>
      <c r="E64" s="6"/>
      <c r="F64" s="6"/>
      <c r="G64" s="6"/>
      <c r="H64" s="56">
        <f>Tabla1[[#This Row],[Absorbancia de la muestra ]]-Tabla1[[#This Row],[Absorbancia del blanco ]]</f>
        <v>0</v>
      </c>
      <c r="I64" s="56"/>
      <c r="J64" s="57" t="e">
        <f>(Tabla1[[#This Row],[Aborbancia corregida]]/Tabla1[[#This Row],[B Max]])*100</f>
        <v>#DIV/0!</v>
      </c>
      <c r="K64" s="5"/>
      <c r="L64" s="5"/>
      <c r="M64" s="56" t="e">
        <f>(Tabla1[[#This Row],[%OD]]-Tabla1[[#This Row],[Intercepto ]])/Tabla1[[#This Row],[Pendiente ]]</f>
        <v>#DIV/0!</v>
      </c>
      <c r="N64" s="57" t="e">
        <f>EXP(Tabla1[[#This Row],[LN Concentración '[mg/Kg']]])</f>
        <v>#DIV/0!</v>
      </c>
      <c r="O64" s="57" t="str">
        <f>IF(ISNUMBER(Tabla1[[#This Row],[Concentración '[mg/Kg']]]),IF(Tabla1[[#This Row],[Concentración '[mg/Kg']]]&gt;1,Tabla1[[#This Row],[Concentración '[mg/Kg']]],"&lt; " &amp;1),"")</f>
        <v/>
      </c>
      <c r="P64" s="5"/>
      <c r="Q64" s="5"/>
      <c r="R64" s="5"/>
      <c r="S64" s="5"/>
    </row>
    <row r="65" spans="1:19" ht="26.25" customHeight="1" x14ac:dyDescent="0.35">
      <c r="A65" s="4"/>
      <c r="B65" s="5"/>
      <c r="C65" s="5"/>
      <c r="D65" s="5"/>
      <c r="E65" s="6"/>
      <c r="F65" s="6"/>
      <c r="G65" s="6"/>
      <c r="H65" s="56">
        <f>Tabla1[[#This Row],[Absorbancia de la muestra ]]-Tabla1[[#This Row],[Absorbancia del blanco ]]</f>
        <v>0</v>
      </c>
      <c r="I65" s="56"/>
      <c r="J65" s="57" t="e">
        <f>(Tabla1[[#This Row],[Aborbancia corregida]]/Tabla1[[#This Row],[B Max]])*100</f>
        <v>#DIV/0!</v>
      </c>
      <c r="K65" s="5"/>
      <c r="L65" s="5"/>
      <c r="M65" s="56" t="e">
        <f>(Tabla1[[#This Row],[%OD]]-Tabla1[[#This Row],[Intercepto ]])/Tabla1[[#This Row],[Pendiente ]]</f>
        <v>#DIV/0!</v>
      </c>
      <c r="N65" s="57" t="e">
        <f>EXP(Tabla1[[#This Row],[LN Concentración '[mg/Kg']]])</f>
        <v>#DIV/0!</v>
      </c>
      <c r="O65" s="57" t="str">
        <f>IF(ISNUMBER(Tabla1[[#This Row],[Concentración '[mg/Kg']]]),IF(Tabla1[[#This Row],[Concentración '[mg/Kg']]]&gt;1,Tabla1[[#This Row],[Concentración '[mg/Kg']]],"&lt; " &amp;1),"")</f>
        <v/>
      </c>
      <c r="P65" s="5"/>
      <c r="Q65" s="5"/>
      <c r="R65" s="5"/>
      <c r="S65" s="5"/>
    </row>
    <row r="66" spans="1:19" ht="26.25" customHeight="1" x14ac:dyDescent="0.35">
      <c r="A66" s="4"/>
      <c r="B66" s="5"/>
      <c r="C66" s="5"/>
      <c r="D66" s="5"/>
      <c r="E66" s="6"/>
      <c r="F66" s="6"/>
      <c r="G66" s="6"/>
      <c r="H66" s="56">
        <f>Tabla1[[#This Row],[Absorbancia de la muestra ]]-Tabla1[[#This Row],[Absorbancia del blanco ]]</f>
        <v>0</v>
      </c>
      <c r="I66" s="56"/>
      <c r="J66" s="57" t="e">
        <f>(Tabla1[[#This Row],[Aborbancia corregida]]/Tabla1[[#This Row],[B Max]])*100</f>
        <v>#DIV/0!</v>
      </c>
      <c r="K66" s="5"/>
      <c r="L66" s="5"/>
      <c r="M66" s="56" t="e">
        <f>(Tabla1[[#This Row],[%OD]]-Tabla1[[#This Row],[Intercepto ]])/Tabla1[[#This Row],[Pendiente ]]</f>
        <v>#DIV/0!</v>
      </c>
      <c r="N66" s="57" t="e">
        <f>EXP(Tabla1[[#This Row],[LN Concentración '[mg/Kg']]])</f>
        <v>#DIV/0!</v>
      </c>
      <c r="O66" s="57" t="str">
        <f>IF(ISNUMBER(Tabla1[[#This Row],[Concentración '[mg/Kg']]]),IF(Tabla1[[#This Row],[Concentración '[mg/Kg']]]&gt;1,Tabla1[[#This Row],[Concentración '[mg/Kg']]],"&lt; " &amp;1),"")</f>
        <v/>
      </c>
      <c r="P66" s="5"/>
      <c r="Q66" s="5"/>
      <c r="R66" s="5"/>
      <c r="S66" s="5"/>
    </row>
    <row r="67" spans="1:19" ht="26.25" customHeight="1" x14ac:dyDescent="0.35">
      <c r="A67" s="4"/>
      <c r="B67" s="5"/>
      <c r="C67" s="5"/>
      <c r="D67" s="5"/>
      <c r="E67" s="6"/>
      <c r="F67" s="6"/>
      <c r="G67" s="6"/>
      <c r="H67" s="56">
        <f>Tabla1[[#This Row],[Absorbancia de la muestra ]]-Tabla1[[#This Row],[Absorbancia del blanco ]]</f>
        <v>0</v>
      </c>
      <c r="I67" s="56"/>
      <c r="J67" s="57" t="e">
        <f>(Tabla1[[#This Row],[Aborbancia corregida]]/Tabla1[[#This Row],[B Max]])*100</f>
        <v>#DIV/0!</v>
      </c>
      <c r="K67" s="5"/>
      <c r="L67" s="5"/>
      <c r="M67" s="56" t="e">
        <f>(Tabla1[[#This Row],[%OD]]-Tabla1[[#This Row],[Intercepto ]])/Tabla1[[#This Row],[Pendiente ]]</f>
        <v>#DIV/0!</v>
      </c>
      <c r="N67" s="57" t="e">
        <f>EXP(Tabla1[[#This Row],[LN Concentración '[mg/Kg']]])</f>
        <v>#DIV/0!</v>
      </c>
      <c r="O67" s="57" t="str">
        <f>IF(ISNUMBER(Tabla1[[#This Row],[Concentración '[mg/Kg']]]),IF(Tabla1[[#This Row],[Concentración '[mg/Kg']]]&gt;1,Tabla1[[#This Row],[Concentración '[mg/Kg']]],"&lt; " &amp;1),"")</f>
        <v/>
      </c>
      <c r="P67" s="5"/>
      <c r="Q67" s="5"/>
      <c r="R67" s="5"/>
      <c r="S67" s="5"/>
    </row>
    <row r="68" spans="1:19" ht="26.25" customHeight="1" x14ac:dyDescent="0.35">
      <c r="A68" s="4"/>
      <c r="B68" s="5"/>
      <c r="C68" s="5"/>
      <c r="D68" s="5"/>
      <c r="E68" s="6"/>
      <c r="F68" s="6"/>
      <c r="G68" s="6"/>
      <c r="H68" s="56">
        <f>Tabla1[[#This Row],[Absorbancia de la muestra ]]-Tabla1[[#This Row],[Absorbancia del blanco ]]</f>
        <v>0</v>
      </c>
      <c r="I68" s="56"/>
      <c r="J68" s="57" t="e">
        <f>(Tabla1[[#This Row],[Aborbancia corregida]]/Tabla1[[#This Row],[B Max]])*100</f>
        <v>#DIV/0!</v>
      </c>
      <c r="K68" s="5"/>
      <c r="L68" s="5"/>
      <c r="M68" s="56" t="e">
        <f>(Tabla1[[#This Row],[%OD]]-Tabla1[[#This Row],[Intercepto ]])/Tabla1[[#This Row],[Pendiente ]]</f>
        <v>#DIV/0!</v>
      </c>
      <c r="N68" s="57" t="e">
        <f>EXP(Tabla1[[#This Row],[LN Concentración '[mg/Kg']]])</f>
        <v>#DIV/0!</v>
      </c>
      <c r="O68" s="57" t="str">
        <f>IF(ISNUMBER(Tabla1[[#This Row],[Concentración '[mg/Kg']]]),IF(Tabla1[[#This Row],[Concentración '[mg/Kg']]]&gt;1,Tabla1[[#This Row],[Concentración '[mg/Kg']]],"&lt; " &amp;1),"")</f>
        <v/>
      </c>
      <c r="P68" s="5"/>
      <c r="Q68" s="5"/>
      <c r="R68" s="5"/>
      <c r="S68" s="5"/>
    </row>
    <row r="69" spans="1:19" ht="26.25" customHeight="1" x14ac:dyDescent="0.35">
      <c r="A69" s="4"/>
      <c r="B69" s="5"/>
      <c r="C69" s="5"/>
      <c r="D69" s="5"/>
      <c r="E69" s="6"/>
      <c r="F69" s="6"/>
      <c r="G69" s="6"/>
      <c r="H69" s="56">
        <f>Tabla1[[#This Row],[Absorbancia de la muestra ]]-Tabla1[[#This Row],[Absorbancia del blanco ]]</f>
        <v>0</v>
      </c>
      <c r="I69" s="56"/>
      <c r="J69" s="57" t="e">
        <f>(Tabla1[[#This Row],[Aborbancia corregida]]/Tabla1[[#This Row],[B Max]])*100</f>
        <v>#DIV/0!</v>
      </c>
      <c r="K69" s="5"/>
      <c r="L69" s="5"/>
      <c r="M69" s="56" t="e">
        <f>(Tabla1[[#This Row],[%OD]]-Tabla1[[#This Row],[Intercepto ]])/Tabla1[[#This Row],[Pendiente ]]</f>
        <v>#DIV/0!</v>
      </c>
      <c r="N69" s="57" t="e">
        <f>EXP(Tabla1[[#This Row],[LN Concentración '[mg/Kg']]])</f>
        <v>#DIV/0!</v>
      </c>
      <c r="O69" s="57" t="str">
        <f>IF(ISNUMBER(Tabla1[[#This Row],[Concentración '[mg/Kg']]]),IF(Tabla1[[#This Row],[Concentración '[mg/Kg']]]&gt;1,Tabla1[[#This Row],[Concentración '[mg/Kg']]],"&lt; " &amp;1),"")</f>
        <v/>
      </c>
      <c r="P69" s="5"/>
      <c r="Q69" s="5"/>
      <c r="R69" s="5"/>
      <c r="S69" s="5"/>
    </row>
    <row r="70" spans="1:19" ht="26.25" customHeight="1" x14ac:dyDescent="0.35">
      <c r="A70" s="4"/>
      <c r="B70" s="5"/>
      <c r="C70" s="5"/>
      <c r="D70" s="5"/>
      <c r="E70" s="6"/>
      <c r="F70" s="6"/>
      <c r="G70" s="6"/>
      <c r="H70" s="56">
        <f>Tabla1[[#This Row],[Absorbancia de la muestra ]]-Tabla1[[#This Row],[Absorbancia del blanco ]]</f>
        <v>0</v>
      </c>
      <c r="I70" s="56"/>
      <c r="J70" s="57" t="e">
        <f>(Tabla1[[#This Row],[Aborbancia corregida]]/Tabla1[[#This Row],[B Max]])*100</f>
        <v>#DIV/0!</v>
      </c>
      <c r="K70" s="5"/>
      <c r="L70" s="5"/>
      <c r="M70" s="56" t="e">
        <f>(Tabla1[[#This Row],[%OD]]-Tabla1[[#This Row],[Intercepto ]])/Tabla1[[#This Row],[Pendiente ]]</f>
        <v>#DIV/0!</v>
      </c>
      <c r="N70" s="57" t="e">
        <f>EXP(Tabla1[[#This Row],[LN Concentración '[mg/Kg']]])</f>
        <v>#DIV/0!</v>
      </c>
      <c r="O70" s="57" t="str">
        <f>IF(ISNUMBER(Tabla1[[#This Row],[Concentración '[mg/Kg']]]),IF(Tabla1[[#This Row],[Concentración '[mg/Kg']]]&gt;1,Tabla1[[#This Row],[Concentración '[mg/Kg']]],"&lt; " &amp;1),"")</f>
        <v/>
      </c>
      <c r="P70" s="5"/>
      <c r="Q70" s="5"/>
      <c r="R70" s="5"/>
      <c r="S70" s="5"/>
    </row>
    <row r="71" spans="1:19" ht="26.25" customHeight="1" x14ac:dyDescent="0.35">
      <c r="A71" s="4"/>
      <c r="B71" s="5"/>
      <c r="C71" s="5"/>
      <c r="D71" s="5"/>
      <c r="E71" s="6"/>
      <c r="F71" s="6"/>
      <c r="G71" s="6"/>
      <c r="H71" s="56">
        <f>Tabla1[[#This Row],[Absorbancia de la muestra ]]-Tabla1[[#This Row],[Absorbancia del blanco ]]</f>
        <v>0</v>
      </c>
      <c r="I71" s="56"/>
      <c r="J71" s="57" t="e">
        <f>(Tabla1[[#This Row],[Aborbancia corregida]]/Tabla1[[#This Row],[B Max]])*100</f>
        <v>#DIV/0!</v>
      </c>
      <c r="K71" s="5"/>
      <c r="L71" s="5"/>
      <c r="M71" s="56" t="e">
        <f>(Tabla1[[#This Row],[%OD]]-Tabla1[[#This Row],[Intercepto ]])/Tabla1[[#This Row],[Pendiente ]]</f>
        <v>#DIV/0!</v>
      </c>
      <c r="N71" s="57" t="e">
        <f>EXP(Tabla1[[#This Row],[LN Concentración '[mg/Kg']]])</f>
        <v>#DIV/0!</v>
      </c>
      <c r="O71" s="57" t="str">
        <f>IF(ISNUMBER(Tabla1[[#This Row],[Concentración '[mg/Kg']]]),IF(Tabla1[[#This Row],[Concentración '[mg/Kg']]]&gt;1,Tabla1[[#This Row],[Concentración '[mg/Kg']]],"&lt; " &amp;1),"")</f>
        <v/>
      </c>
      <c r="P71" s="5"/>
      <c r="Q71" s="5"/>
      <c r="R71" s="5"/>
      <c r="S71" s="5"/>
    </row>
    <row r="72" spans="1:19" ht="26.25" customHeight="1" x14ac:dyDescent="0.35">
      <c r="A72" s="4"/>
      <c r="B72" s="5"/>
      <c r="C72" s="5"/>
      <c r="D72" s="5"/>
      <c r="E72" s="6"/>
      <c r="F72" s="6"/>
      <c r="G72" s="6"/>
      <c r="H72" s="56">
        <f>Tabla1[[#This Row],[Absorbancia de la muestra ]]-Tabla1[[#This Row],[Absorbancia del blanco ]]</f>
        <v>0</v>
      </c>
      <c r="I72" s="56"/>
      <c r="J72" s="57" t="e">
        <f>(Tabla1[[#This Row],[Aborbancia corregida]]/Tabla1[[#This Row],[B Max]])*100</f>
        <v>#DIV/0!</v>
      </c>
      <c r="K72" s="5"/>
      <c r="L72" s="5"/>
      <c r="M72" s="56" t="e">
        <f>(Tabla1[[#This Row],[%OD]]-Tabla1[[#This Row],[Intercepto ]])/Tabla1[[#This Row],[Pendiente ]]</f>
        <v>#DIV/0!</v>
      </c>
      <c r="N72" s="57" t="e">
        <f>EXP(Tabla1[[#This Row],[LN Concentración '[mg/Kg']]])</f>
        <v>#DIV/0!</v>
      </c>
      <c r="O72" s="57" t="str">
        <f>IF(ISNUMBER(Tabla1[[#This Row],[Concentración '[mg/Kg']]]),IF(Tabla1[[#This Row],[Concentración '[mg/Kg']]]&gt;1,Tabla1[[#This Row],[Concentración '[mg/Kg']]],"&lt; " &amp;1),"")</f>
        <v/>
      </c>
      <c r="P72" s="5"/>
      <c r="Q72" s="5"/>
      <c r="R72" s="5"/>
      <c r="S72" s="5"/>
    </row>
    <row r="73" spans="1:19" ht="26.25" customHeight="1" x14ac:dyDescent="0.35">
      <c r="A73" s="4"/>
      <c r="B73" s="5"/>
      <c r="C73" s="5"/>
      <c r="D73" s="5"/>
      <c r="E73" s="6"/>
      <c r="F73" s="6"/>
      <c r="G73" s="6"/>
      <c r="H73" s="56">
        <f>Tabla1[[#This Row],[Absorbancia de la muestra ]]-Tabla1[[#This Row],[Absorbancia del blanco ]]</f>
        <v>0</v>
      </c>
      <c r="I73" s="56"/>
      <c r="J73" s="57" t="e">
        <f>(Tabla1[[#This Row],[Aborbancia corregida]]/Tabla1[[#This Row],[B Max]])*100</f>
        <v>#DIV/0!</v>
      </c>
      <c r="K73" s="5"/>
      <c r="L73" s="5"/>
      <c r="M73" s="56" t="e">
        <f>(Tabla1[[#This Row],[%OD]]-Tabla1[[#This Row],[Intercepto ]])/Tabla1[[#This Row],[Pendiente ]]</f>
        <v>#DIV/0!</v>
      </c>
      <c r="N73" s="57" t="e">
        <f>EXP(Tabla1[[#This Row],[LN Concentración '[mg/Kg']]])</f>
        <v>#DIV/0!</v>
      </c>
      <c r="O73" s="57" t="str">
        <f>IF(ISNUMBER(Tabla1[[#This Row],[Concentración '[mg/Kg']]]),IF(Tabla1[[#This Row],[Concentración '[mg/Kg']]]&gt;1,Tabla1[[#This Row],[Concentración '[mg/Kg']]],"&lt; " &amp;1),"")</f>
        <v/>
      </c>
      <c r="P73" s="5"/>
      <c r="Q73" s="5"/>
      <c r="R73" s="5"/>
      <c r="S73" s="5"/>
    </row>
    <row r="74" spans="1:19" ht="26.25" customHeight="1" x14ac:dyDescent="0.35">
      <c r="A74" s="4"/>
      <c r="B74" s="5"/>
      <c r="C74" s="5"/>
      <c r="D74" s="5"/>
      <c r="E74" s="6"/>
      <c r="F74" s="6"/>
      <c r="G74" s="6"/>
      <c r="H74" s="56">
        <f>Tabla1[[#This Row],[Absorbancia de la muestra ]]-Tabla1[[#This Row],[Absorbancia del blanco ]]</f>
        <v>0</v>
      </c>
      <c r="I74" s="56"/>
      <c r="J74" s="57" t="e">
        <f>(Tabla1[[#This Row],[Aborbancia corregida]]/Tabla1[[#This Row],[B Max]])*100</f>
        <v>#DIV/0!</v>
      </c>
      <c r="K74" s="5"/>
      <c r="L74" s="5"/>
      <c r="M74" s="56" t="e">
        <f>(Tabla1[[#This Row],[%OD]]-Tabla1[[#This Row],[Intercepto ]])/Tabla1[[#This Row],[Pendiente ]]</f>
        <v>#DIV/0!</v>
      </c>
      <c r="N74" s="57" t="e">
        <f>EXP(Tabla1[[#This Row],[LN Concentración '[mg/Kg']]])</f>
        <v>#DIV/0!</v>
      </c>
      <c r="O74" s="57" t="str">
        <f>IF(ISNUMBER(Tabla1[[#This Row],[Concentración '[mg/Kg']]]),IF(Tabla1[[#This Row],[Concentración '[mg/Kg']]]&gt;1,Tabla1[[#This Row],[Concentración '[mg/Kg']]],"&lt; " &amp;1),"")</f>
        <v/>
      </c>
      <c r="P74" s="5"/>
      <c r="Q74" s="5"/>
      <c r="R74" s="5"/>
      <c r="S74" s="5"/>
    </row>
    <row r="75" spans="1:19" ht="26.25" customHeight="1" x14ac:dyDescent="0.35">
      <c r="A75" s="4"/>
      <c r="B75" s="5"/>
      <c r="C75" s="5"/>
      <c r="D75" s="5"/>
      <c r="E75" s="6"/>
      <c r="F75" s="6"/>
      <c r="G75" s="6"/>
      <c r="H75" s="56">
        <f>Tabla1[[#This Row],[Absorbancia de la muestra ]]-Tabla1[[#This Row],[Absorbancia del blanco ]]</f>
        <v>0</v>
      </c>
      <c r="I75" s="56"/>
      <c r="J75" s="57" t="e">
        <f>(Tabla1[[#This Row],[Aborbancia corregida]]/Tabla1[[#This Row],[B Max]])*100</f>
        <v>#DIV/0!</v>
      </c>
      <c r="K75" s="5"/>
      <c r="L75" s="5"/>
      <c r="M75" s="56" t="e">
        <f>(Tabla1[[#This Row],[%OD]]-Tabla1[[#This Row],[Intercepto ]])/Tabla1[[#This Row],[Pendiente ]]</f>
        <v>#DIV/0!</v>
      </c>
      <c r="N75" s="57" t="e">
        <f>EXP(Tabla1[[#This Row],[LN Concentración '[mg/Kg']]])</f>
        <v>#DIV/0!</v>
      </c>
      <c r="O75" s="57" t="str">
        <f>IF(ISNUMBER(Tabla1[[#This Row],[Concentración '[mg/Kg']]]),IF(Tabla1[[#This Row],[Concentración '[mg/Kg']]]&gt;1,Tabla1[[#This Row],[Concentración '[mg/Kg']]],"&lt; " &amp;1),"")</f>
        <v/>
      </c>
      <c r="P75" s="5"/>
      <c r="Q75" s="5"/>
      <c r="R75" s="5"/>
      <c r="S75" s="5"/>
    </row>
    <row r="76" spans="1:19" ht="26.25" customHeight="1" x14ac:dyDescent="0.35">
      <c r="A76" s="4"/>
      <c r="B76" s="5"/>
      <c r="C76" s="5"/>
      <c r="D76" s="5"/>
      <c r="E76" s="6"/>
      <c r="F76" s="6"/>
      <c r="G76" s="6"/>
      <c r="H76" s="56">
        <f>Tabla1[[#This Row],[Absorbancia de la muestra ]]-Tabla1[[#This Row],[Absorbancia del blanco ]]</f>
        <v>0</v>
      </c>
      <c r="I76" s="56"/>
      <c r="J76" s="57" t="e">
        <f>(Tabla1[[#This Row],[Aborbancia corregida]]/Tabla1[[#This Row],[B Max]])*100</f>
        <v>#DIV/0!</v>
      </c>
      <c r="K76" s="5"/>
      <c r="L76" s="5"/>
      <c r="M76" s="56" t="e">
        <f>(Tabla1[[#This Row],[%OD]]-Tabla1[[#This Row],[Intercepto ]])/Tabla1[[#This Row],[Pendiente ]]</f>
        <v>#DIV/0!</v>
      </c>
      <c r="N76" s="57" t="e">
        <f>EXP(Tabla1[[#This Row],[LN Concentración '[mg/Kg']]])</f>
        <v>#DIV/0!</v>
      </c>
      <c r="O76" s="57" t="str">
        <f>IF(ISNUMBER(Tabla1[[#This Row],[Concentración '[mg/Kg']]]),IF(Tabla1[[#This Row],[Concentración '[mg/Kg']]]&gt;1,Tabla1[[#This Row],[Concentración '[mg/Kg']]],"&lt; " &amp;1),"")</f>
        <v/>
      </c>
      <c r="P76" s="5"/>
      <c r="Q76" s="5"/>
      <c r="R76" s="5"/>
      <c r="S76" s="5"/>
    </row>
    <row r="77" spans="1:19" ht="26.25" customHeight="1" x14ac:dyDescent="0.35">
      <c r="A77" s="4"/>
      <c r="B77" s="5"/>
      <c r="C77" s="5"/>
      <c r="D77" s="5"/>
      <c r="E77" s="6"/>
      <c r="F77" s="6"/>
      <c r="G77" s="6"/>
      <c r="H77" s="56">
        <f>Tabla1[[#This Row],[Absorbancia de la muestra ]]-Tabla1[[#This Row],[Absorbancia del blanco ]]</f>
        <v>0</v>
      </c>
      <c r="I77" s="56"/>
      <c r="J77" s="57" t="e">
        <f>(Tabla1[[#This Row],[Aborbancia corregida]]/Tabla1[[#This Row],[B Max]])*100</f>
        <v>#DIV/0!</v>
      </c>
      <c r="K77" s="5"/>
      <c r="L77" s="5"/>
      <c r="M77" s="56" t="e">
        <f>(Tabla1[[#This Row],[%OD]]-Tabla1[[#This Row],[Intercepto ]])/Tabla1[[#This Row],[Pendiente ]]</f>
        <v>#DIV/0!</v>
      </c>
      <c r="N77" s="57" t="e">
        <f>EXP(Tabla1[[#This Row],[LN Concentración '[mg/Kg']]])</f>
        <v>#DIV/0!</v>
      </c>
      <c r="O77" s="57" t="str">
        <f>IF(ISNUMBER(Tabla1[[#This Row],[Concentración '[mg/Kg']]]),IF(Tabla1[[#This Row],[Concentración '[mg/Kg']]]&gt;1,Tabla1[[#This Row],[Concentración '[mg/Kg']]],"&lt; " &amp;1),"")</f>
        <v/>
      </c>
      <c r="P77" s="5"/>
      <c r="Q77" s="5"/>
      <c r="R77" s="5"/>
      <c r="S77" s="5"/>
    </row>
    <row r="78" spans="1:19" ht="26.25" customHeight="1" x14ac:dyDescent="0.35">
      <c r="A78" s="4"/>
      <c r="B78" s="5"/>
      <c r="C78" s="5"/>
      <c r="D78" s="5"/>
      <c r="E78" s="6"/>
      <c r="F78" s="6"/>
      <c r="G78" s="6"/>
      <c r="H78" s="56">
        <f>Tabla1[[#This Row],[Absorbancia de la muestra ]]-Tabla1[[#This Row],[Absorbancia del blanco ]]</f>
        <v>0</v>
      </c>
      <c r="I78" s="56"/>
      <c r="J78" s="57" t="e">
        <f>(Tabla1[[#This Row],[Aborbancia corregida]]/Tabla1[[#This Row],[B Max]])*100</f>
        <v>#DIV/0!</v>
      </c>
      <c r="K78" s="5"/>
      <c r="L78" s="5"/>
      <c r="M78" s="56" t="e">
        <f>(Tabla1[[#This Row],[%OD]]-Tabla1[[#This Row],[Intercepto ]])/Tabla1[[#This Row],[Pendiente ]]</f>
        <v>#DIV/0!</v>
      </c>
      <c r="N78" s="57" t="e">
        <f>EXP(Tabla1[[#This Row],[LN Concentración '[mg/Kg']]])</f>
        <v>#DIV/0!</v>
      </c>
      <c r="O78" s="57" t="str">
        <f>IF(ISNUMBER(Tabla1[[#This Row],[Concentración '[mg/Kg']]]),IF(Tabla1[[#This Row],[Concentración '[mg/Kg']]]&gt;1,Tabla1[[#This Row],[Concentración '[mg/Kg']]],"&lt; " &amp;1),"")</f>
        <v/>
      </c>
      <c r="P78" s="5"/>
      <c r="Q78" s="5"/>
      <c r="R78" s="5"/>
      <c r="S78" s="5"/>
    </row>
    <row r="79" spans="1:19" ht="26.25" customHeight="1" x14ac:dyDescent="0.35">
      <c r="A79" s="4"/>
      <c r="B79" s="5"/>
      <c r="C79" s="5"/>
      <c r="D79" s="5"/>
      <c r="E79" s="6"/>
      <c r="F79" s="6"/>
      <c r="G79" s="6"/>
      <c r="H79" s="56">
        <f>Tabla1[[#This Row],[Absorbancia de la muestra ]]-Tabla1[[#This Row],[Absorbancia del blanco ]]</f>
        <v>0</v>
      </c>
      <c r="I79" s="56"/>
      <c r="J79" s="57" t="e">
        <f>(Tabla1[[#This Row],[Aborbancia corregida]]/Tabla1[[#This Row],[B Max]])*100</f>
        <v>#DIV/0!</v>
      </c>
      <c r="K79" s="5"/>
      <c r="L79" s="5"/>
      <c r="M79" s="56" t="e">
        <f>(Tabla1[[#This Row],[%OD]]-Tabla1[[#This Row],[Intercepto ]])/Tabla1[[#This Row],[Pendiente ]]</f>
        <v>#DIV/0!</v>
      </c>
      <c r="N79" s="57" t="e">
        <f>EXP(Tabla1[[#This Row],[LN Concentración '[mg/Kg']]])</f>
        <v>#DIV/0!</v>
      </c>
      <c r="O79" s="57" t="str">
        <f>IF(ISNUMBER(Tabla1[[#This Row],[Concentración '[mg/Kg']]]),IF(Tabla1[[#This Row],[Concentración '[mg/Kg']]]&gt;1,Tabla1[[#This Row],[Concentración '[mg/Kg']]],"&lt; " &amp;1),"")</f>
        <v/>
      </c>
      <c r="P79" s="5"/>
      <c r="Q79" s="5"/>
      <c r="R79" s="5"/>
      <c r="S79" s="5"/>
    </row>
    <row r="80" spans="1:19" ht="26.25" customHeight="1" x14ac:dyDescent="0.35">
      <c r="A80" s="4"/>
      <c r="B80" s="5"/>
      <c r="C80" s="5"/>
      <c r="D80" s="5"/>
      <c r="E80" s="6"/>
      <c r="F80" s="6"/>
      <c r="G80" s="6"/>
      <c r="H80" s="56">
        <f>Tabla1[[#This Row],[Absorbancia de la muestra ]]-Tabla1[[#This Row],[Absorbancia del blanco ]]</f>
        <v>0</v>
      </c>
      <c r="I80" s="56"/>
      <c r="J80" s="57" t="e">
        <f>(Tabla1[[#This Row],[Aborbancia corregida]]/Tabla1[[#This Row],[B Max]])*100</f>
        <v>#DIV/0!</v>
      </c>
      <c r="K80" s="5"/>
      <c r="L80" s="5"/>
      <c r="M80" s="56" t="e">
        <f>(Tabla1[[#This Row],[%OD]]-Tabla1[[#This Row],[Intercepto ]])/Tabla1[[#This Row],[Pendiente ]]</f>
        <v>#DIV/0!</v>
      </c>
      <c r="N80" s="57" t="e">
        <f>EXP(Tabla1[[#This Row],[LN Concentración '[mg/Kg']]])</f>
        <v>#DIV/0!</v>
      </c>
      <c r="O80" s="57" t="str">
        <f>IF(ISNUMBER(Tabla1[[#This Row],[Concentración '[mg/Kg']]]),IF(Tabla1[[#This Row],[Concentración '[mg/Kg']]]&gt;1,Tabla1[[#This Row],[Concentración '[mg/Kg']]],"&lt; " &amp;1),"")</f>
        <v/>
      </c>
      <c r="P80" s="5"/>
      <c r="Q80" s="5"/>
      <c r="R80" s="5"/>
      <c r="S80" s="5"/>
    </row>
    <row r="81" spans="1:19" ht="26.25" customHeight="1" x14ac:dyDescent="0.35">
      <c r="A81" s="4"/>
      <c r="B81" s="5"/>
      <c r="C81" s="5"/>
      <c r="D81" s="5"/>
      <c r="E81" s="6"/>
      <c r="F81" s="6"/>
      <c r="G81" s="6"/>
      <c r="H81" s="56">
        <f>Tabla1[[#This Row],[Absorbancia de la muestra ]]-Tabla1[[#This Row],[Absorbancia del blanco ]]</f>
        <v>0</v>
      </c>
      <c r="I81" s="56"/>
      <c r="J81" s="57" t="e">
        <f>(Tabla1[[#This Row],[Aborbancia corregida]]/Tabla1[[#This Row],[B Max]])*100</f>
        <v>#DIV/0!</v>
      </c>
      <c r="K81" s="5"/>
      <c r="L81" s="5"/>
      <c r="M81" s="56" t="e">
        <f>(Tabla1[[#This Row],[%OD]]-Tabla1[[#This Row],[Intercepto ]])/Tabla1[[#This Row],[Pendiente ]]</f>
        <v>#DIV/0!</v>
      </c>
      <c r="N81" s="57" t="e">
        <f>EXP(Tabla1[[#This Row],[LN Concentración '[mg/Kg']]])</f>
        <v>#DIV/0!</v>
      </c>
      <c r="O81" s="57" t="str">
        <f>IF(ISNUMBER(Tabla1[[#This Row],[Concentración '[mg/Kg']]]),IF(Tabla1[[#This Row],[Concentración '[mg/Kg']]]&gt;1,Tabla1[[#This Row],[Concentración '[mg/Kg']]],"&lt; " &amp;1),"")</f>
        <v/>
      </c>
      <c r="P81" s="5"/>
      <c r="Q81" s="5"/>
      <c r="R81" s="5"/>
      <c r="S81" s="5"/>
    </row>
    <row r="82" spans="1:19" ht="26.25" customHeight="1" x14ac:dyDescent="0.35">
      <c r="A82" s="4"/>
      <c r="B82" s="5"/>
      <c r="C82" s="5"/>
      <c r="D82" s="5"/>
      <c r="E82" s="6"/>
      <c r="F82" s="6"/>
      <c r="G82" s="6"/>
      <c r="H82" s="56">
        <f>Tabla1[[#This Row],[Absorbancia de la muestra ]]-Tabla1[[#This Row],[Absorbancia del blanco ]]</f>
        <v>0</v>
      </c>
      <c r="I82" s="56"/>
      <c r="J82" s="57" t="e">
        <f>(Tabla1[[#This Row],[Aborbancia corregida]]/Tabla1[[#This Row],[B Max]])*100</f>
        <v>#DIV/0!</v>
      </c>
      <c r="K82" s="5"/>
      <c r="L82" s="5"/>
      <c r="M82" s="56" t="e">
        <f>(Tabla1[[#This Row],[%OD]]-Tabla1[[#This Row],[Intercepto ]])/Tabla1[[#This Row],[Pendiente ]]</f>
        <v>#DIV/0!</v>
      </c>
      <c r="N82" s="57" t="e">
        <f>EXP(Tabla1[[#This Row],[LN Concentración '[mg/Kg']]])</f>
        <v>#DIV/0!</v>
      </c>
      <c r="O82" s="57" t="str">
        <f>IF(ISNUMBER(Tabla1[[#This Row],[Concentración '[mg/Kg']]]),IF(Tabla1[[#This Row],[Concentración '[mg/Kg']]]&gt;1,Tabla1[[#This Row],[Concentración '[mg/Kg']]],"&lt; " &amp;1),"")</f>
        <v/>
      </c>
      <c r="P82" s="5"/>
      <c r="Q82" s="5"/>
      <c r="R82" s="5"/>
      <c r="S82" s="5"/>
    </row>
    <row r="83" spans="1:19" ht="26.25" customHeight="1" x14ac:dyDescent="0.35">
      <c r="A83" s="4"/>
      <c r="B83" s="5"/>
      <c r="C83" s="5"/>
      <c r="D83" s="5"/>
      <c r="E83" s="6"/>
      <c r="F83" s="6"/>
      <c r="G83" s="6"/>
      <c r="H83" s="56">
        <f>Tabla1[[#This Row],[Absorbancia de la muestra ]]-Tabla1[[#This Row],[Absorbancia del blanco ]]</f>
        <v>0</v>
      </c>
      <c r="I83" s="56"/>
      <c r="J83" s="57" t="e">
        <f>(Tabla1[[#This Row],[Aborbancia corregida]]/Tabla1[[#This Row],[B Max]])*100</f>
        <v>#DIV/0!</v>
      </c>
      <c r="K83" s="5"/>
      <c r="L83" s="5"/>
      <c r="M83" s="56" t="e">
        <f>(Tabla1[[#This Row],[%OD]]-Tabla1[[#This Row],[Intercepto ]])/Tabla1[[#This Row],[Pendiente ]]</f>
        <v>#DIV/0!</v>
      </c>
      <c r="N83" s="57" t="e">
        <f>EXP(Tabla1[[#This Row],[LN Concentración '[mg/Kg']]])</f>
        <v>#DIV/0!</v>
      </c>
      <c r="O83" s="57" t="str">
        <f>IF(ISNUMBER(Tabla1[[#This Row],[Concentración '[mg/Kg']]]),IF(Tabla1[[#This Row],[Concentración '[mg/Kg']]]&gt;1,Tabla1[[#This Row],[Concentración '[mg/Kg']]],"&lt; " &amp;1),"")</f>
        <v/>
      </c>
      <c r="P83" s="5"/>
      <c r="Q83" s="5"/>
      <c r="R83" s="5"/>
      <c r="S83" s="5"/>
    </row>
    <row r="84" spans="1:19" ht="26.25" customHeight="1" x14ac:dyDescent="0.35">
      <c r="A84" s="4"/>
      <c r="B84" s="5"/>
      <c r="C84" s="5"/>
      <c r="D84" s="5"/>
      <c r="E84" s="6"/>
      <c r="F84" s="6"/>
      <c r="G84" s="6"/>
      <c r="H84" s="56">
        <f>Tabla1[[#This Row],[Absorbancia de la muestra ]]-Tabla1[[#This Row],[Absorbancia del blanco ]]</f>
        <v>0</v>
      </c>
      <c r="I84" s="56"/>
      <c r="J84" s="57" t="e">
        <f>(Tabla1[[#This Row],[Aborbancia corregida]]/Tabla1[[#This Row],[B Max]])*100</f>
        <v>#DIV/0!</v>
      </c>
      <c r="K84" s="5"/>
      <c r="L84" s="5"/>
      <c r="M84" s="56" t="e">
        <f>(Tabla1[[#This Row],[%OD]]-Tabla1[[#This Row],[Intercepto ]])/Tabla1[[#This Row],[Pendiente ]]</f>
        <v>#DIV/0!</v>
      </c>
      <c r="N84" s="57" t="e">
        <f>EXP(Tabla1[[#This Row],[LN Concentración '[mg/Kg']]])</f>
        <v>#DIV/0!</v>
      </c>
      <c r="O84" s="57" t="str">
        <f>IF(ISNUMBER(Tabla1[[#This Row],[Concentración '[mg/Kg']]]),IF(Tabla1[[#This Row],[Concentración '[mg/Kg']]]&gt;1,Tabla1[[#This Row],[Concentración '[mg/Kg']]],"&lt; " &amp;1),"")</f>
        <v/>
      </c>
      <c r="P84" s="5"/>
      <c r="Q84" s="5"/>
      <c r="R84" s="5"/>
      <c r="S84" s="5"/>
    </row>
    <row r="85" spans="1:19" ht="26.25" customHeight="1" x14ac:dyDescent="0.35">
      <c r="A85" s="4"/>
      <c r="B85" s="5"/>
      <c r="C85" s="5"/>
      <c r="D85" s="5"/>
      <c r="E85" s="6"/>
      <c r="F85" s="6"/>
      <c r="G85" s="6"/>
      <c r="H85" s="56">
        <f>Tabla1[[#This Row],[Absorbancia de la muestra ]]-Tabla1[[#This Row],[Absorbancia del blanco ]]</f>
        <v>0</v>
      </c>
      <c r="I85" s="56"/>
      <c r="J85" s="57" t="e">
        <f>(Tabla1[[#This Row],[Aborbancia corregida]]/Tabla1[[#This Row],[B Max]])*100</f>
        <v>#DIV/0!</v>
      </c>
      <c r="K85" s="5"/>
      <c r="L85" s="5"/>
      <c r="M85" s="56" t="e">
        <f>(Tabla1[[#This Row],[%OD]]-Tabla1[[#This Row],[Intercepto ]])/Tabla1[[#This Row],[Pendiente ]]</f>
        <v>#DIV/0!</v>
      </c>
      <c r="N85" s="57" t="e">
        <f>EXP(Tabla1[[#This Row],[LN Concentración '[mg/Kg']]])</f>
        <v>#DIV/0!</v>
      </c>
      <c r="O85" s="57" t="str">
        <f>IF(ISNUMBER(Tabla1[[#This Row],[Concentración '[mg/Kg']]]),IF(Tabla1[[#This Row],[Concentración '[mg/Kg']]]&gt;1,Tabla1[[#This Row],[Concentración '[mg/Kg']]],"&lt; " &amp;1),"")</f>
        <v/>
      </c>
      <c r="P85" s="5"/>
      <c r="Q85" s="5"/>
      <c r="R85" s="5"/>
      <c r="S85" s="5"/>
    </row>
    <row r="86" spans="1:19" ht="26.25" customHeight="1" x14ac:dyDescent="0.35">
      <c r="A86" s="4"/>
      <c r="B86" s="5"/>
      <c r="C86" s="5"/>
      <c r="D86" s="5"/>
      <c r="E86" s="6"/>
      <c r="F86" s="6"/>
      <c r="G86" s="6"/>
      <c r="H86" s="56">
        <f>Tabla1[[#This Row],[Absorbancia de la muestra ]]-Tabla1[[#This Row],[Absorbancia del blanco ]]</f>
        <v>0</v>
      </c>
      <c r="I86" s="56"/>
      <c r="J86" s="57" t="e">
        <f>(Tabla1[[#This Row],[Aborbancia corregida]]/Tabla1[[#This Row],[B Max]])*100</f>
        <v>#DIV/0!</v>
      </c>
      <c r="K86" s="5"/>
      <c r="L86" s="5"/>
      <c r="M86" s="56" t="e">
        <f>(Tabla1[[#This Row],[%OD]]-Tabla1[[#This Row],[Intercepto ]])/Tabla1[[#This Row],[Pendiente ]]</f>
        <v>#DIV/0!</v>
      </c>
      <c r="N86" s="57" t="e">
        <f>EXP(Tabla1[[#This Row],[LN Concentración '[mg/Kg']]])</f>
        <v>#DIV/0!</v>
      </c>
      <c r="O86" s="57" t="str">
        <f>IF(ISNUMBER(Tabla1[[#This Row],[Concentración '[mg/Kg']]]),IF(Tabla1[[#This Row],[Concentración '[mg/Kg']]]&gt;1,Tabla1[[#This Row],[Concentración '[mg/Kg']]],"&lt; " &amp;1),"")</f>
        <v/>
      </c>
      <c r="P86" s="5"/>
      <c r="Q86" s="5"/>
      <c r="R86" s="5"/>
      <c r="S86" s="5"/>
    </row>
    <row r="87" spans="1:19" ht="26.25" customHeight="1" x14ac:dyDescent="0.35">
      <c r="A87" s="4"/>
      <c r="B87" s="5"/>
      <c r="C87" s="5"/>
      <c r="D87" s="5"/>
      <c r="E87" s="6"/>
      <c r="F87" s="6"/>
      <c r="G87" s="6"/>
      <c r="H87" s="56">
        <f>Tabla1[[#This Row],[Absorbancia de la muestra ]]-Tabla1[[#This Row],[Absorbancia del blanco ]]</f>
        <v>0</v>
      </c>
      <c r="I87" s="56"/>
      <c r="J87" s="57" t="e">
        <f>(Tabla1[[#This Row],[Aborbancia corregida]]/Tabla1[[#This Row],[B Max]])*100</f>
        <v>#DIV/0!</v>
      </c>
      <c r="K87" s="5"/>
      <c r="L87" s="5"/>
      <c r="M87" s="56" t="e">
        <f>(Tabla1[[#This Row],[%OD]]-Tabla1[[#This Row],[Intercepto ]])/Tabla1[[#This Row],[Pendiente ]]</f>
        <v>#DIV/0!</v>
      </c>
      <c r="N87" s="57" t="e">
        <f>EXP(Tabla1[[#This Row],[LN Concentración '[mg/Kg']]])</f>
        <v>#DIV/0!</v>
      </c>
      <c r="O87" s="57" t="str">
        <f>IF(ISNUMBER(Tabla1[[#This Row],[Concentración '[mg/Kg']]]),IF(Tabla1[[#This Row],[Concentración '[mg/Kg']]]&gt;1,Tabla1[[#This Row],[Concentración '[mg/Kg']]],"&lt; " &amp;1),"")</f>
        <v/>
      </c>
      <c r="P87" s="5"/>
      <c r="Q87" s="5"/>
      <c r="R87" s="5"/>
      <c r="S87" s="5"/>
    </row>
    <row r="88" spans="1:19" ht="26.25" customHeight="1" x14ac:dyDescent="0.35">
      <c r="A88" s="4"/>
      <c r="B88" s="5"/>
      <c r="C88" s="5"/>
      <c r="D88" s="5"/>
      <c r="E88" s="6"/>
      <c r="F88" s="6"/>
      <c r="G88" s="6"/>
      <c r="H88" s="56">
        <f>Tabla1[[#This Row],[Absorbancia de la muestra ]]-Tabla1[[#This Row],[Absorbancia del blanco ]]</f>
        <v>0</v>
      </c>
      <c r="I88" s="56"/>
      <c r="J88" s="57" t="e">
        <f>(Tabla1[[#This Row],[Aborbancia corregida]]/Tabla1[[#This Row],[B Max]])*100</f>
        <v>#DIV/0!</v>
      </c>
      <c r="K88" s="5"/>
      <c r="L88" s="5"/>
      <c r="M88" s="56" t="e">
        <f>(Tabla1[[#This Row],[%OD]]-Tabla1[[#This Row],[Intercepto ]])/Tabla1[[#This Row],[Pendiente ]]</f>
        <v>#DIV/0!</v>
      </c>
      <c r="N88" s="57" t="e">
        <f>EXP(Tabla1[[#This Row],[LN Concentración '[mg/Kg']]])</f>
        <v>#DIV/0!</v>
      </c>
      <c r="O88" s="57" t="str">
        <f>IF(ISNUMBER(Tabla1[[#This Row],[Concentración '[mg/Kg']]]),IF(Tabla1[[#This Row],[Concentración '[mg/Kg']]]&gt;1,Tabla1[[#This Row],[Concentración '[mg/Kg']]],"&lt; " &amp;1),"")</f>
        <v/>
      </c>
      <c r="P88" s="5"/>
      <c r="Q88" s="5"/>
      <c r="R88" s="5"/>
      <c r="S88" s="5"/>
    </row>
    <row r="89" spans="1:19" ht="26.25" customHeight="1" x14ac:dyDescent="0.35">
      <c r="A89" s="4"/>
      <c r="B89" s="5"/>
      <c r="C89" s="5"/>
      <c r="D89" s="5"/>
      <c r="E89" s="6"/>
      <c r="F89" s="6"/>
      <c r="G89" s="6"/>
      <c r="H89" s="56">
        <f>Tabla1[[#This Row],[Absorbancia de la muestra ]]-Tabla1[[#This Row],[Absorbancia del blanco ]]</f>
        <v>0</v>
      </c>
      <c r="I89" s="56"/>
      <c r="J89" s="57" t="e">
        <f>(Tabla1[[#This Row],[Aborbancia corregida]]/Tabla1[[#This Row],[B Max]])*100</f>
        <v>#DIV/0!</v>
      </c>
      <c r="K89" s="5"/>
      <c r="L89" s="5"/>
      <c r="M89" s="56" t="e">
        <f>(Tabla1[[#This Row],[%OD]]-Tabla1[[#This Row],[Intercepto ]])/Tabla1[[#This Row],[Pendiente ]]</f>
        <v>#DIV/0!</v>
      </c>
      <c r="N89" s="57" t="e">
        <f>EXP(Tabla1[[#This Row],[LN Concentración '[mg/Kg']]])</f>
        <v>#DIV/0!</v>
      </c>
      <c r="O89" s="57" t="str">
        <f>IF(ISNUMBER(Tabla1[[#This Row],[Concentración '[mg/Kg']]]),IF(Tabla1[[#This Row],[Concentración '[mg/Kg']]]&gt;1,Tabla1[[#This Row],[Concentración '[mg/Kg']]],"&lt; " &amp;1),"")</f>
        <v/>
      </c>
      <c r="P89" s="5"/>
      <c r="Q89" s="5"/>
      <c r="R89" s="5"/>
      <c r="S89" s="5"/>
    </row>
    <row r="90" spans="1:19" ht="26.25" customHeight="1" x14ac:dyDescent="0.35">
      <c r="A90" s="4"/>
      <c r="B90" s="5"/>
      <c r="C90" s="5"/>
      <c r="D90" s="5"/>
      <c r="E90" s="6"/>
      <c r="F90" s="6"/>
      <c r="G90" s="6"/>
      <c r="H90" s="56">
        <f>Tabla1[[#This Row],[Absorbancia de la muestra ]]-Tabla1[[#This Row],[Absorbancia del blanco ]]</f>
        <v>0</v>
      </c>
      <c r="I90" s="56"/>
      <c r="J90" s="57" t="e">
        <f>(Tabla1[[#This Row],[Aborbancia corregida]]/Tabla1[[#This Row],[B Max]])*100</f>
        <v>#DIV/0!</v>
      </c>
      <c r="K90" s="5"/>
      <c r="L90" s="5"/>
      <c r="M90" s="56" t="e">
        <f>(Tabla1[[#This Row],[%OD]]-Tabla1[[#This Row],[Intercepto ]])/Tabla1[[#This Row],[Pendiente ]]</f>
        <v>#DIV/0!</v>
      </c>
      <c r="N90" s="57" t="e">
        <f>EXP(Tabla1[[#This Row],[LN Concentración '[mg/Kg']]])</f>
        <v>#DIV/0!</v>
      </c>
      <c r="O90" s="57" t="str">
        <f>IF(ISNUMBER(Tabla1[[#This Row],[Concentración '[mg/Kg']]]),IF(Tabla1[[#This Row],[Concentración '[mg/Kg']]]&gt;1,Tabla1[[#This Row],[Concentración '[mg/Kg']]],"&lt; " &amp;1),"")</f>
        <v/>
      </c>
      <c r="P90" s="5"/>
      <c r="Q90" s="5"/>
      <c r="R90" s="5"/>
      <c r="S90" s="5"/>
    </row>
    <row r="91" spans="1:19" ht="26.25" customHeight="1" x14ac:dyDescent="0.35">
      <c r="A91" s="4"/>
      <c r="B91" s="5"/>
      <c r="C91" s="5"/>
      <c r="D91" s="5"/>
      <c r="E91" s="6"/>
      <c r="F91" s="6"/>
      <c r="G91" s="6"/>
      <c r="H91" s="56">
        <f>Tabla1[[#This Row],[Absorbancia de la muestra ]]-Tabla1[[#This Row],[Absorbancia del blanco ]]</f>
        <v>0</v>
      </c>
      <c r="I91" s="56"/>
      <c r="J91" s="57" t="e">
        <f>(Tabla1[[#This Row],[Aborbancia corregida]]/Tabla1[[#This Row],[B Max]])*100</f>
        <v>#DIV/0!</v>
      </c>
      <c r="K91" s="5"/>
      <c r="L91" s="5"/>
      <c r="M91" s="56" t="e">
        <f>(Tabla1[[#This Row],[%OD]]-Tabla1[[#This Row],[Intercepto ]])/Tabla1[[#This Row],[Pendiente ]]</f>
        <v>#DIV/0!</v>
      </c>
      <c r="N91" s="57" t="e">
        <f>EXP(Tabla1[[#This Row],[LN Concentración '[mg/Kg']]])</f>
        <v>#DIV/0!</v>
      </c>
      <c r="O91" s="57" t="str">
        <f>IF(ISNUMBER(Tabla1[[#This Row],[Concentración '[mg/Kg']]]),IF(Tabla1[[#This Row],[Concentración '[mg/Kg']]]&gt;1,Tabla1[[#This Row],[Concentración '[mg/Kg']]],"&lt; " &amp;1),"")</f>
        <v/>
      </c>
      <c r="P91" s="5"/>
      <c r="Q91" s="5"/>
      <c r="R91" s="5"/>
      <c r="S91" s="5"/>
    </row>
    <row r="92" spans="1:19" ht="26.25" customHeight="1" x14ac:dyDescent="0.35">
      <c r="A92" s="4"/>
      <c r="B92" s="5"/>
      <c r="C92" s="5"/>
      <c r="D92" s="5"/>
      <c r="E92" s="6"/>
      <c r="F92" s="6"/>
      <c r="G92" s="6"/>
      <c r="H92" s="56">
        <f>Tabla1[[#This Row],[Absorbancia de la muestra ]]-Tabla1[[#This Row],[Absorbancia del blanco ]]</f>
        <v>0</v>
      </c>
      <c r="I92" s="56"/>
      <c r="J92" s="57" t="e">
        <f>(Tabla1[[#This Row],[Aborbancia corregida]]/Tabla1[[#This Row],[B Max]])*100</f>
        <v>#DIV/0!</v>
      </c>
      <c r="K92" s="5"/>
      <c r="L92" s="5"/>
      <c r="M92" s="56" t="e">
        <f>(Tabla1[[#This Row],[%OD]]-Tabla1[[#This Row],[Intercepto ]])/Tabla1[[#This Row],[Pendiente ]]</f>
        <v>#DIV/0!</v>
      </c>
      <c r="N92" s="57" t="e">
        <f>EXP(Tabla1[[#This Row],[LN Concentración '[mg/Kg']]])</f>
        <v>#DIV/0!</v>
      </c>
      <c r="O92" s="57" t="str">
        <f>IF(ISNUMBER(Tabla1[[#This Row],[Concentración '[mg/Kg']]]),IF(Tabla1[[#This Row],[Concentración '[mg/Kg']]]&gt;1,Tabla1[[#This Row],[Concentración '[mg/Kg']]],"&lt; " &amp;1),"")</f>
        <v/>
      </c>
      <c r="P92" s="5"/>
      <c r="Q92" s="5"/>
      <c r="R92" s="5"/>
      <c r="S92" s="5"/>
    </row>
    <row r="93" spans="1:19" ht="26.25" customHeight="1" x14ac:dyDescent="0.35">
      <c r="A93" s="4"/>
      <c r="B93" s="5"/>
      <c r="C93" s="5"/>
      <c r="D93" s="5"/>
      <c r="E93" s="6"/>
      <c r="F93" s="6"/>
      <c r="G93" s="6"/>
      <c r="H93" s="56">
        <f>Tabla1[[#This Row],[Absorbancia de la muestra ]]-Tabla1[[#This Row],[Absorbancia del blanco ]]</f>
        <v>0</v>
      </c>
      <c r="I93" s="56"/>
      <c r="J93" s="57" t="e">
        <f>(Tabla1[[#This Row],[Aborbancia corregida]]/Tabla1[[#This Row],[B Max]])*100</f>
        <v>#DIV/0!</v>
      </c>
      <c r="K93" s="5"/>
      <c r="L93" s="5"/>
      <c r="M93" s="56" t="e">
        <f>(Tabla1[[#This Row],[%OD]]-Tabla1[[#This Row],[Intercepto ]])/Tabla1[[#This Row],[Pendiente ]]</f>
        <v>#DIV/0!</v>
      </c>
      <c r="N93" s="57" t="e">
        <f>EXP(Tabla1[[#This Row],[LN Concentración '[mg/Kg']]])</f>
        <v>#DIV/0!</v>
      </c>
      <c r="O93" s="57" t="str">
        <f>IF(ISNUMBER(Tabla1[[#This Row],[Concentración '[mg/Kg']]]),IF(Tabla1[[#This Row],[Concentración '[mg/Kg']]]&gt;1,Tabla1[[#This Row],[Concentración '[mg/Kg']]],"&lt; " &amp;1),"")</f>
        <v/>
      </c>
      <c r="P93" s="5"/>
      <c r="Q93" s="5"/>
      <c r="R93" s="5"/>
      <c r="S93" s="5"/>
    </row>
    <row r="94" spans="1:19" ht="26.25" customHeight="1" x14ac:dyDescent="0.35">
      <c r="A94" s="4"/>
      <c r="B94" s="5"/>
      <c r="C94" s="5"/>
      <c r="D94" s="5"/>
      <c r="E94" s="6"/>
      <c r="F94" s="6"/>
      <c r="G94" s="6"/>
      <c r="H94" s="56">
        <f>Tabla1[[#This Row],[Absorbancia de la muestra ]]-Tabla1[[#This Row],[Absorbancia del blanco ]]</f>
        <v>0</v>
      </c>
      <c r="I94" s="56"/>
      <c r="J94" s="57" t="e">
        <f>(Tabla1[[#This Row],[Aborbancia corregida]]/Tabla1[[#This Row],[B Max]])*100</f>
        <v>#DIV/0!</v>
      </c>
      <c r="K94" s="5"/>
      <c r="L94" s="5"/>
      <c r="M94" s="56" t="e">
        <f>(Tabla1[[#This Row],[%OD]]-Tabla1[[#This Row],[Intercepto ]])/Tabla1[[#This Row],[Pendiente ]]</f>
        <v>#DIV/0!</v>
      </c>
      <c r="N94" s="57" t="e">
        <f>EXP(Tabla1[[#This Row],[LN Concentración '[mg/Kg']]])</f>
        <v>#DIV/0!</v>
      </c>
      <c r="O94" s="57" t="str">
        <f>IF(ISNUMBER(Tabla1[[#This Row],[Concentración '[mg/Kg']]]),IF(Tabla1[[#This Row],[Concentración '[mg/Kg']]]&gt;1,Tabla1[[#This Row],[Concentración '[mg/Kg']]],"&lt; " &amp;1),"")</f>
        <v/>
      </c>
      <c r="P94" s="5"/>
      <c r="Q94" s="5"/>
      <c r="R94" s="5"/>
      <c r="S94" s="5"/>
    </row>
    <row r="95" spans="1:19" ht="26.25" customHeight="1" x14ac:dyDescent="0.35">
      <c r="A95" s="4"/>
      <c r="B95" s="5"/>
      <c r="C95" s="5"/>
      <c r="D95" s="5"/>
      <c r="E95" s="6"/>
      <c r="F95" s="6"/>
      <c r="G95" s="6"/>
      <c r="H95" s="56">
        <f>Tabla1[[#This Row],[Absorbancia de la muestra ]]-Tabla1[[#This Row],[Absorbancia del blanco ]]</f>
        <v>0</v>
      </c>
      <c r="I95" s="56"/>
      <c r="J95" s="57" t="e">
        <f>(Tabla1[[#This Row],[Aborbancia corregida]]/Tabla1[[#This Row],[B Max]])*100</f>
        <v>#DIV/0!</v>
      </c>
      <c r="K95" s="5"/>
      <c r="L95" s="5"/>
      <c r="M95" s="56" t="e">
        <f>(Tabla1[[#This Row],[%OD]]-Tabla1[[#This Row],[Intercepto ]])/Tabla1[[#This Row],[Pendiente ]]</f>
        <v>#DIV/0!</v>
      </c>
      <c r="N95" s="57" t="e">
        <f>EXP(Tabla1[[#This Row],[LN Concentración '[mg/Kg']]])</f>
        <v>#DIV/0!</v>
      </c>
      <c r="O95" s="57" t="str">
        <f>IF(ISNUMBER(Tabla1[[#This Row],[Concentración '[mg/Kg']]]),IF(Tabla1[[#This Row],[Concentración '[mg/Kg']]]&gt;1,Tabla1[[#This Row],[Concentración '[mg/Kg']]],"&lt; " &amp;1),"")</f>
        <v/>
      </c>
      <c r="P95" s="5"/>
      <c r="Q95" s="5"/>
      <c r="R95" s="5"/>
      <c r="S95" s="5"/>
    </row>
    <row r="96" spans="1:19" ht="26.25" customHeight="1" x14ac:dyDescent="0.35">
      <c r="A96" s="5"/>
      <c r="B96" s="5"/>
      <c r="C96" s="5"/>
      <c r="D96" s="5"/>
      <c r="E96" s="6"/>
      <c r="F96" s="6"/>
      <c r="G96" s="6"/>
      <c r="H96" s="56">
        <f>Tabla1[[#This Row],[Absorbancia de la muestra ]]-Tabla1[[#This Row],[Absorbancia del blanco ]]</f>
        <v>0</v>
      </c>
      <c r="I96" s="56"/>
      <c r="J96" s="57" t="e">
        <f>(Tabla1[[#This Row],[Aborbancia corregida]]/Tabla1[[#This Row],[B Max]])*100</f>
        <v>#DIV/0!</v>
      </c>
      <c r="K96" s="5"/>
      <c r="L96" s="5"/>
      <c r="M96" s="56" t="e">
        <f>(Tabla1[[#This Row],[%OD]]-Tabla1[[#This Row],[Intercepto ]])/Tabla1[[#This Row],[Pendiente ]]</f>
        <v>#DIV/0!</v>
      </c>
      <c r="N96" s="57" t="e">
        <f>EXP(Tabla1[[#This Row],[LN Concentración '[mg/Kg']]])</f>
        <v>#DIV/0!</v>
      </c>
      <c r="O96" s="57" t="str">
        <f>IF(ISNUMBER(Tabla1[[#This Row],[Concentración '[mg/Kg']]]),IF(Tabla1[[#This Row],[Concentración '[mg/Kg']]]&gt;1,Tabla1[[#This Row],[Concentración '[mg/Kg']]],"&lt; " &amp;1),"")</f>
        <v/>
      </c>
      <c r="P96" s="5"/>
      <c r="Q96" s="5"/>
      <c r="R96" s="5"/>
      <c r="S96" s="5"/>
    </row>
    <row r="97" spans="1:19" ht="26.25" customHeight="1" x14ac:dyDescent="0.35">
      <c r="A97" s="5"/>
      <c r="B97" s="5"/>
      <c r="C97" s="5"/>
      <c r="D97" s="5"/>
      <c r="E97" s="6"/>
      <c r="F97" s="6"/>
      <c r="G97" s="6"/>
      <c r="H97" s="56">
        <f>Tabla1[[#This Row],[Absorbancia de la muestra ]]-Tabla1[[#This Row],[Absorbancia del blanco ]]</f>
        <v>0</v>
      </c>
      <c r="I97" s="56"/>
      <c r="J97" s="57" t="e">
        <f>(Tabla1[[#This Row],[Aborbancia corregida]]/Tabla1[[#This Row],[B Max]])*100</f>
        <v>#DIV/0!</v>
      </c>
      <c r="K97" s="5"/>
      <c r="L97" s="5"/>
      <c r="M97" s="56" t="e">
        <f>(Tabla1[[#This Row],[%OD]]-Tabla1[[#This Row],[Intercepto ]])/Tabla1[[#This Row],[Pendiente ]]</f>
        <v>#DIV/0!</v>
      </c>
      <c r="N97" s="57" t="e">
        <f>EXP(Tabla1[[#This Row],[LN Concentración '[mg/Kg']]])</f>
        <v>#DIV/0!</v>
      </c>
      <c r="O97" s="57" t="str">
        <f>IF(ISNUMBER(Tabla1[[#This Row],[Concentración '[mg/Kg']]]),IF(Tabla1[[#This Row],[Concentración '[mg/Kg']]]&gt;1,Tabla1[[#This Row],[Concentración '[mg/Kg']]],"&lt; " &amp;1),"")</f>
        <v/>
      </c>
      <c r="P97" s="5"/>
      <c r="Q97" s="5"/>
      <c r="R97" s="5"/>
      <c r="S97" s="5"/>
    </row>
    <row r="98" spans="1:19" ht="26.25" customHeight="1" x14ac:dyDescent="0.35">
      <c r="A98" s="5"/>
      <c r="B98" s="5"/>
      <c r="C98" s="5"/>
      <c r="D98" s="5"/>
      <c r="E98" s="6"/>
      <c r="F98" s="6"/>
      <c r="G98" s="6"/>
      <c r="H98" s="56">
        <f>Tabla1[[#This Row],[Absorbancia de la muestra ]]-Tabla1[[#This Row],[Absorbancia del blanco ]]</f>
        <v>0</v>
      </c>
      <c r="I98" s="56"/>
      <c r="J98" s="57" t="e">
        <f>(Tabla1[[#This Row],[Aborbancia corregida]]/Tabla1[[#This Row],[B Max]])*100</f>
        <v>#DIV/0!</v>
      </c>
      <c r="K98" s="5"/>
      <c r="L98" s="5"/>
      <c r="M98" s="56" t="e">
        <f>(Tabla1[[#This Row],[%OD]]-Tabla1[[#This Row],[Intercepto ]])/Tabla1[[#This Row],[Pendiente ]]</f>
        <v>#DIV/0!</v>
      </c>
      <c r="N98" s="57" t="e">
        <f>EXP(Tabla1[[#This Row],[LN Concentración '[mg/Kg']]])</f>
        <v>#DIV/0!</v>
      </c>
      <c r="O98" s="57" t="str">
        <f>IF(ISNUMBER(Tabla1[[#This Row],[Concentración '[mg/Kg']]]),IF(Tabla1[[#This Row],[Concentración '[mg/Kg']]]&gt;1,Tabla1[[#This Row],[Concentración '[mg/Kg']]],"&lt; " &amp;1),"")</f>
        <v/>
      </c>
      <c r="P98" s="5"/>
      <c r="Q98" s="5"/>
      <c r="R98" s="5"/>
      <c r="S98" s="5"/>
    </row>
    <row r="99" spans="1:19" ht="26.25" customHeight="1" x14ac:dyDescent="0.35">
      <c r="A99" s="5"/>
      <c r="B99" s="5"/>
      <c r="C99" s="5"/>
      <c r="D99" s="5"/>
      <c r="E99" s="6"/>
      <c r="F99" s="6"/>
      <c r="G99" s="6"/>
      <c r="H99" s="56">
        <f>Tabla1[[#This Row],[Absorbancia de la muestra ]]-Tabla1[[#This Row],[Absorbancia del blanco ]]</f>
        <v>0</v>
      </c>
      <c r="I99" s="56"/>
      <c r="J99" s="57" t="e">
        <f>(Tabla1[[#This Row],[Aborbancia corregida]]/Tabla1[[#This Row],[B Max]])*100</f>
        <v>#DIV/0!</v>
      </c>
      <c r="K99" s="5"/>
      <c r="L99" s="5"/>
      <c r="M99" s="56" t="e">
        <f>(Tabla1[[#This Row],[%OD]]-Tabla1[[#This Row],[Intercepto ]])/Tabla1[[#This Row],[Pendiente ]]</f>
        <v>#DIV/0!</v>
      </c>
      <c r="N99" s="57" t="e">
        <f>EXP(Tabla1[[#This Row],[LN Concentración '[mg/Kg']]])</f>
        <v>#DIV/0!</v>
      </c>
      <c r="O99" s="57" t="str">
        <f>IF(ISNUMBER(Tabla1[[#This Row],[Concentración '[mg/Kg']]]),IF(Tabla1[[#This Row],[Concentración '[mg/Kg']]]&gt;1,Tabla1[[#This Row],[Concentración '[mg/Kg']]],"&lt; " &amp;1),"")</f>
        <v/>
      </c>
      <c r="P99" s="5"/>
      <c r="Q99" s="5"/>
      <c r="R99" s="5"/>
      <c r="S99" s="5"/>
    </row>
    <row r="100" spans="1:19" ht="26.25" customHeight="1" x14ac:dyDescent="0.35">
      <c r="A100" s="5"/>
      <c r="B100" s="5"/>
      <c r="C100" s="5"/>
      <c r="D100" s="5"/>
      <c r="E100" s="6"/>
      <c r="F100" s="6"/>
      <c r="G100" s="6"/>
      <c r="H100" s="56">
        <f>Tabla1[[#This Row],[Absorbancia de la muestra ]]-Tabla1[[#This Row],[Absorbancia del blanco ]]</f>
        <v>0</v>
      </c>
      <c r="I100" s="56"/>
      <c r="J100" s="57" t="e">
        <f>(Tabla1[[#This Row],[Aborbancia corregida]]/Tabla1[[#This Row],[B Max]])*100</f>
        <v>#DIV/0!</v>
      </c>
      <c r="K100" s="5"/>
      <c r="L100" s="5"/>
      <c r="M100" s="56" t="e">
        <f>(Tabla1[[#This Row],[%OD]]-Tabla1[[#This Row],[Intercepto ]])/Tabla1[[#This Row],[Pendiente ]]</f>
        <v>#DIV/0!</v>
      </c>
      <c r="N100" s="57" t="e">
        <f>EXP(Tabla1[[#This Row],[LN Concentración '[mg/Kg']]])</f>
        <v>#DIV/0!</v>
      </c>
      <c r="O100" s="57" t="str">
        <f>IF(ISNUMBER(Tabla1[[#This Row],[Concentración '[mg/Kg']]]),IF(Tabla1[[#This Row],[Concentración '[mg/Kg']]]&gt;1,Tabla1[[#This Row],[Concentración '[mg/Kg']]],"&lt; " &amp;1),"")</f>
        <v/>
      </c>
      <c r="P100" s="5"/>
      <c r="Q100" s="5"/>
      <c r="R100" s="5"/>
      <c r="S100" s="5"/>
    </row>
    <row r="101" spans="1:19" ht="26.25" customHeight="1" x14ac:dyDescent="0.35">
      <c r="A101" s="5"/>
      <c r="B101" s="5"/>
      <c r="C101" s="5"/>
      <c r="D101" s="5"/>
      <c r="E101" s="6"/>
      <c r="F101" s="6"/>
      <c r="G101" s="6"/>
      <c r="H101" s="56">
        <f>Tabla1[[#This Row],[Absorbancia de la muestra ]]-Tabla1[[#This Row],[Absorbancia del blanco ]]</f>
        <v>0</v>
      </c>
      <c r="I101" s="56"/>
      <c r="J101" s="57" t="e">
        <f>(Tabla1[[#This Row],[Aborbancia corregida]]/Tabla1[[#This Row],[B Max]])*100</f>
        <v>#DIV/0!</v>
      </c>
      <c r="K101" s="5"/>
      <c r="L101" s="5"/>
      <c r="M101" s="56" t="e">
        <f>(Tabla1[[#This Row],[%OD]]-Tabla1[[#This Row],[Intercepto ]])/Tabla1[[#This Row],[Pendiente ]]</f>
        <v>#DIV/0!</v>
      </c>
      <c r="N101" s="57" t="e">
        <f>EXP(Tabla1[[#This Row],[LN Concentración '[mg/Kg']]])</f>
        <v>#DIV/0!</v>
      </c>
      <c r="O101" s="57" t="str">
        <f>IF(ISNUMBER(Tabla1[[#This Row],[Concentración '[mg/Kg']]]),IF(Tabla1[[#This Row],[Concentración '[mg/Kg']]]&gt;1,Tabla1[[#This Row],[Concentración '[mg/Kg']]],"&lt; " &amp;1),"")</f>
        <v/>
      </c>
      <c r="P101" s="5"/>
      <c r="Q101" s="5"/>
      <c r="R101" s="5"/>
      <c r="S101" s="5"/>
    </row>
    <row r="102" spans="1:19" ht="26.25" customHeight="1" x14ac:dyDescent="0.35">
      <c r="A102" s="5"/>
      <c r="B102" s="5"/>
      <c r="C102" s="5"/>
      <c r="D102" s="5"/>
      <c r="E102" s="6"/>
      <c r="F102" s="6"/>
      <c r="G102" s="6"/>
      <c r="H102" s="56">
        <f>Tabla1[[#This Row],[Absorbancia de la muestra ]]-Tabla1[[#This Row],[Absorbancia del blanco ]]</f>
        <v>0</v>
      </c>
      <c r="I102" s="56"/>
      <c r="J102" s="57" t="e">
        <f>(Tabla1[[#This Row],[Aborbancia corregida]]/Tabla1[[#This Row],[B Max]])*100</f>
        <v>#DIV/0!</v>
      </c>
      <c r="K102" s="5"/>
      <c r="L102" s="5"/>
      <c r="M102" s="56" t="e">
        <f>(Tabla1[[#This Row],[%OD]]-Tabla1[[#This Row],[Intercepto ]])/Tabla1[[#This Row],[Pendiente ]]</f>
        <v>#DIV/0!</v>
      </c>
      <c r="N102" s="57" t="e">
        <f>EXP(Tabla1[[#This Row],[LN Concentración '[mg/Kg']]])</f>
        <v>#DIV/0!</v>
      </c>
      <c r="O102" s="57" t="str">
        <f>IF(ISNUMBER(Tabla1[[#This Row],[Concentración '[mg/Kg']]]),IF(Tabla1[[#This Row],[Concentración '[mg/Kg']]]&gt;1,Tabla1[[#This Row],[Concentración '[mg/Kg']]],"&lt; " &amp;1),"")</f>
        <v/>
      </c>
      <c r="P102" s="5"/>
      <c r="Q102" s="5"/>
      <c r="R102" s="5"/>
      <c r="S102" s="5"/>
    </row>
    <row r="103" spans="1:19" ht="26.25" customHeight="1" x14ac:dyDescent="0.35">
      <c r="A103" s="5"/>
      <c r="B103" s="5"/>
      <c r="C103" s="5"/>
      <c r="D103" s="5"/>
      <c r="E103" s="6"/>
      <c r="F103" s="6"/>
      <c r="G103" s="6"/>
      <c r="H103" s="56">
        <f>Tabla1[[#This Row],[Absorbancia de la muestra ]]-Tabla1[[#This Row],[Absorbancia del blanco ]]</f>
        <v>0</v>
      </c>
      <c r="I103" s="56"/>
      <c r="J103" s="57" t="e">
        <f>(Tabla1[[#This Row],[Aborbancia corregida]]/Tabla1[[#This Row],[B Max]])*100</f>
        <v>#DIV/0!</v>
      </c>
      <c r="K103" s="5"/>
      <c r="L103" s="5"/>
      <c r="M103" s="56" t="e">
        <f>(Tabla1[[#This Row],[%OD]]-Tabla1[[#This Row],[Intercepto ]])/Tabla1[[#This Row],[Pendiente ]]</f>
        <v>#DIV/0!</v>
      </c>
      <c r="N103" s="57" t="e">
        <f>EXP(Tabla1[[#This Row],[LN Concentración '[mg/Kg']]])</f>
        <v>#DIV/0!</v>
      </c>
      <c r="O103" s="57" t="str">
        <f>IF(ISNUMBER(Tabla1[[#This Row],[Concentración '[mg/Kg']]]),IF(Tabla1[[#This Row],[Concentración '[mg/Kg']]]&gt;1,Tabla1[[#This Row],[Concentración '[mg/Kg']]],"&lt; " &amp;1),"")</f>
        <v/>
      </c>
      <c r="P103" s="5"/>
      <c r="Q103" s="5"/>
      <c r="R103" s="5"/>
      <c r="S103" s="5"/>
    </row>
    <row r="104" spans="1:19" ht="26.25" customHeight="1" x14ac:dyDescent="0.35">
      <c r="A104" s="5"/>
      <c r="B104" s="5"/>
      <c r="C104" s="5"/>
      <c r="D104" s="5"/>
      <c r="E104" s="6"/>
      <c r="F104" s="6"/>
      <c r="G104" s="6"/>
      <c r="H104" s="56">
        <f>Tabla1[[#This Row],[Absorbancia de la muestra ]]-Tabla1[[#This Row],[Absorbancia del blanco ]]</f>
        <v>0</v>
      </c>
      <c r="I104" s="56"/>
      <c r="J104" s="57" t="e">
        <f>(Tabla1[[#This Row],[Aborbancia corregida]]/Tabla1[[#This Row],[B Max]])*100</f>
        <v>#DIV/0!</v>
      </c>
      <c r="K104" s="5"/>
      <c r="L104" s="5"/>
      <c r="M104" s="56" t="e">
        <f>(Tabla1[[#This Row],[%OD]]-Tabla1[[#This Row],[Intercepto ]])/Tabla1[[#This Row],[Pendiente ]]</f>
        <v>#DIV/0!</v>
      </c>
      <c r="N104" s="57" t="e">
        <f>EXP(Tabla1[[#This Row],[LN Concentración '[mg/Kg']]])</f>
        <v>#DIV/0!</v>
      </c>
      <c r="O104" s="57" t="str">
        <f>IF(ISNUMBER(Tabla1[[#This Row],[Concentración '[mg/Kg']]]),IF(Tabla1[[#This Row],[Concentración '[mg/Kg']]]&gt;1,Tabla1[[#This Row],[Concentración '[mg/Kg']]],"&lt; " &amp;1),"")</f>
        <v/>
      </c>
      <c r="P104" s="5"/>
      <c r="Q104" s="5"/>
      <c r="R104" s="5"/>
      <c r="S104" s="5"/>
    </row>
    <row r="105" spans="1:19" ht="26.25" customHeight="1" x14ac:dyDescent="0.35">
      <c r="A105" s="5"/>
      <c r="B105" s="5"/>
      <c r="C105" s="5"/>
      <c r="D105" s="5"/>
      <c r="E105" s="6"/>
      <c r="F105" s="6"/>
      <c r="G105" s="6"/>
      <c r="H105" s="56">
        <f>Tabla1[[#This Row],[Absorbancia de la muestra ]]-Tabla1[[#This Row],[Absorbancia del blanco ]]</f>
        <v>0</v>
      </c>
      <c r="I105" s="56"/>
      <c r="J105" s="57" t="e">
        <f>(Tabla1[[#This Row],[Aborbancia corregida]]/Tabla1[[#This Row],[B Max]])*100</f>
        <v>#DIV/0!</v>
      </c>
      <c r="K105" s="5"/>
      <c r="L105" s="5"/>
      <c r="M105" s="56" t="e">
        <f>(Tabla1[[#This Row],[%OD]]-Tabla1[[#This Row],[Intercepto ]])/Tabla1[[#This Row],[Pendiente ]]</f>
        <v>#DIV/0!</v>
      </c>
      <c r="N105" s="57" t="e">
        <f>EXP(Tabla1[[#This Row],[LN Concentración '[mg/Kg']]])</f>
        <v>#DIV/0!</v>
      </c>
      <c r="O105" s="57" t="str">
        <f>IF(ISNUMBER(Tabla1[[#This Row],[Concentración '[mg/Kg']]]),IF(Tabla1[[#This Row],[Concentración '[mg/Kg']]]&gt;1,Tabla1[[#This Row],[Concentración '[mg/Kg']]],"&lt; " &amp;1),"")</f>
        <v/>
      </c>
      <c r="P105" s="5"/>
      <c r="Q105" s="5"/>
      <c r="R105" s="5"/>
      <c r="S105" s="5"/>
    </row>
    <row r="106" spans="1:19" ht="26.25" customHeight="1" x14ac:dyDescent="0.35">
      <c r="A106" s="5"/>
      <c r="B106" s="5"/>
      <c r="C106" s="5"/>
      <c r="D106" s="5"/>
      <c r="E106" s="6"/>
      <c r="F106" s="6"/>
      <c r="G106" s="6"/>
      <c r="H106" s="56">
        <f>Tabla1[[#This Row],[Absorbancia de la muestra ]]-Tabla1[[#This Row],[Absorbancia del blanco ]]</f>
        <v>0</v>
      </c>
      <c r="I106" s="56"/>
      <c r="J106" s="57" t="e">
        <f>(Tabla1[[#This Row],[Aborbancia corregida]]/Tabla1[[#This Row],[B Max]])*100</f>
        <v>#DIV/0!</v>
      </c>
      <c r="K106" s="5"/>
      <c r="L106" s="5"/>
      <c r="M106" s="56" t="e">
        <f>(Tabla1[[#This Row],[%OD]]-Tabla1[[#This Row],[Intercepto ]])/Tabla1[[#This Row],[Pendiente ]]</f>
        <v>#DIV/0!</v>
      </c>
      <c r="N106" s="57" t="e">
        <f>EXP(Tabla1[[#This Row],[LN Concentración '[mg/Kg']]])</f>
        <v>#DIV/0!</v>
      </c>
      <c r="O106" s="57" t="str">
        <f>IF(ISNUMBER(Tabla1[[#This Row],[Concentración '[mg/Kg']]]),IF(Tabla1[[#This Row],[Concentración '[mg/Kg']]]&gt;1,Tabla1[[#This Row],[Concentración '[mg/Kg']]],"&lt; " &amp;1),"")</f>
        <v/>
      </c>
      <c r="P106" s="5"/>
      <c r="Q106" s="5"/>
      <c r="R106" s="5"/>
      <c r="S106" s="5"/>
    </row>
    <row r="107" spans="1:19" ht="26.25" customHeight="1" x14ac:dyDescent="0.35">
      <c r="A107" s="5"/>
      <c r="B107" s="5"/>
      <c r="C107" s="5"/>
      <c r="D107" s="5"/>
      <c r="E107" s="6"/>
      <c r="F107" s="6"/>
      <c r="G107" s="6"/>
      <c r="H107" s="56">
        <f>Tabla1[[#This Row],[Absorbancia de la muestra ]]-Tabla1[[#This Row],[Absorbancia del blanco ]]</f>
        <v>0</v>
      </c>
      <c r="I107" s="56"/>
      <c r="J107" s="57" t="e">
        <f>(Tabla1[[#This Row],[Aborbancia corregida]]/Tabla1[[#This Row],[B Max]])*100</f>
        <v>#DIV/0!</v>
      </c>
      <c r="K107" s="5"/>
      <c r="L107" s="5"/>
      <c r="M107" s="56" t="e">
        <f>(Tabla1[[#This Row],[%OD]]-Tabla1[[#This Row],[Intercepto ]])/Tabla1[[#This Row],[Pendiente ]]</f>
        <v>#DIV/0!</v>
      </c>
      <c r="N107" s="57" t="e">
        <f>EXP(Tabla1[[#This Row],[LN Concentración '[mg/Kg']]])</f>
        <v>#DIV/0!</v>
      </c>
      <c r="O107" s="57" t="str">
        <f>IF(ISNUMBER(Tabla1[[#This Row],[Concentración '[mg/Kg']]]),IF(Tabla1[[#This Row],[Concentración '[mg/Kg']]]&gt;1,Tabla1[[#This Row],[Concentración '[mg/Kg']]],"&lt; " &amp;1),"")</f>
        <v/>
      </c>
      <c r="P107" s="5"/>
      <c r="Q107" s="5"/>
      <c r="R107" s="5"/>
      <c r="S107" s="5"/>
    </row>
    <row r="108" spans="1:19" ht="26.25" customHeight="1" x14ac:dyDescent="0.35">
      <c r="A108" s="5"/>
      <c r="B108" s="5"/>
      <c r="C108" s="5"/>
      <c r="D108" s="5"/>
      <c r="E108" s="6"/>
      <c r="F108" s="6"/>
      <c r="G108" s="6"/>
      <c r="H108" s="56">
        <f>Tabla1[[#This Row],[Absorbancia de la muestra ]]-Tabla1[[#This Row],[Absorbancia del blanco ]]</f>
        <v>0</v>
      </c>
      <c r="I108" s="56"/>
      <c r="J108" s="57" t="e">
        <f>(Tabla1[[#This Row],[Aborbancia corregida]]/Tabla1[[#This Row],[B Max]])*100</f>
        <v>#DIV/0!</v>
      </c>
      <c r="K108" s="5"/>
      <c r="L108" s="5"/>
      <c r="M108" s="56" t="e">
        <f>(Tabla1[[#This Row],[%OD]]-Tabla1[[#This Row],[Intercepto ]])/Tabla1[[#This Row],[Pendiente ]]</f>
        <v>#DIV/0!</v>
      </c>
      <c r="N108" s="57" t="e">
        <f>EXP(Tabla1[[#This Row],[LN Concentración '[mg/Kg']]])</f>
        <v>#DIV/0!</v>
      </c>
      <c r="O108" s="57" t="str">
        <f>IF(ISNUMBER(Tabla1[[#This Row],[Concentración '[mg/Kg']]]),IF(Tabla1[[#This Row],[Concentración '[mg/Kg']]]&gt;1,Tabla1[[#This Row],[Concentración '[mg/Kg']]],"&lt; " &amp;1),"")</f>
        <v/>
      </c>
      <c r="P108" s="5"/>
      <c r="Q108" s="5"/>
      <c r="R108" s="5"/>
      <c r="S108" s="5"/>
    </row>
  </sheetData>
  <sheetProtection algorithmName="SHA-512" hashValue="70Lmn913J1LYpwDNjO2tjLOVxoVIEE12WteEW0qtxXnibrAgXJDZ3U3XnBUuGctLRBokKhHCJsh4jJs8PcKLWw==" saltValue="IC5i2mM4JYuh6bpykQ0wqg==" spinCount="100000" sheet="1" objects="1" scenarios="1" formatColumns="0" autoFilter="0"/>
  <mergeCells count="7">
    <mergeCell ref="E1:O3"/>
    <mergeCell ref="E4:O4"/>
    <mergeCell ref="R2:R3"/>
    <mergeCell ref="A1:D4"/>
    <mergeCell ref="P1:Q1"/>
    <mergeCell ref="P4:Q4"/>
    <mergeCell ref="P2:Q3"/>
  </mergeCells>
  <dataValidations count="9">
    <dataValidation type="list" allowBlank="1" showInputMessage="1" showErrorMessage="1" sqref="C8:C108" xr:uid="{C37532E6-9532-465D-A131-6D89816504EE}">
      <formula1>TIPO_MUESTRA</formula1>
    </dataValidation>
    <dataValidation type="list" allowBlank="1" showInputMessage="1" showErrorMessage="1" sqref="D8:D108" xr:uid="{775CB6D7-3B67-4FF1-990A-C70B4D711446}">
      <formula1>TIPO_MATRIZ</formula1>
    </dataValidation>
    <dataValidation type="date" allowBlank="1" showInputMessage="1" showErrorMessage="1" sqref="A8:A108" xr:uid="{AD540799-419D-4266-9C47-FA3D24490187}">
      <formula1>44562</formula1>
      <formula2>47848</formula2>
    </dataValidation>
    <dataValidation type="textLength" allowBlank="1" showInputMessage="1" showErrorMessage="1" sqref="B8:B108" xr:uid="{DA52CB3B-83C7-4388-BF81-7C1B446F5D19}">
      <formula1>7</formula1>
      <formula2>11</formula2>
    </dataValidation>
    <dataValidation type="decimal" allowBlank="1" showInputMessage="1" showErrorMessage="1" sqref="E8:E108" xr:uid="{3B9C048B-C317-43A7-B90B-033CA55873BE}">
      <formula1>0</formula1>
      <formula2>200</formula2>
    </dataValidation>
    <dataValidation type="decimal" allowBlank="1" showInputMessage="1" showErrorMessage="1" sqref="F8:G108" xr:uid="{B6441ACC-2C18-45DC-A727-C1E2EB9CB926}">
      <formula1>-1</formula1>
      <formula2>3</formula2>
    </dataValidation>
    <dataValidation type="textLength" allowBlank="1" showInputMessage="1" showErrorMessage="1" sqref="P8:P108 R8:R108" xr:uid="{E4BE9691-B3FC-4B5B-867A-6E15EF28E182}">
      <formula1>3</formula1>
      <formula2>4</formula2>
    </dataValidation>
    <dataValidation type="textLength" allowBlank="1" showInputMessage="1" showErrorMessage="1" sqref="S8:S108" xr:uid="{378154F3-F765-43A4-A9D0-42376B224944}">
      <formula1>11</formula1>
      <formula2>20</formula2>
    </dataValidation>
    <dataValidation type="decimal" allowBlank="1" showInputMessage="1" showErrorMessage="1" sqref="I8:I108" xr:uid="{35988C87-F7B4-4CB7-BDA0-E1E5E3FD9919}">
      <formula1>0</formula1>
      <formula2>3</formula2>
    </dataValidation>
  </dataValidations>
  <pageMargins left="0.7" right="0.7" top="0.75" bottom="0.75" header="0.3" footer="0.3"/>
  <pageSetup paperSize="9" orientation="portrait" horizontalDpi="0" verticalDpi="0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B2619F2-EB3F-4D77-8467-189355D9361A}">
          <x14:formula1>
            <xm:f>'Limites Graficos RPD'!$D$13:$D$14</xm:f>
          </x14:formula1>
          <xm:sqref>Q8:Q108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1E9B4-5B60-4C94-BAA4-31DBACF33110}">
  <dimension ref="A1:J4"/>
  <sheetViews>
    <sheetView workbookViewId="0"/>
  </sheetViews>
  <sheetFormatPr baseColWidth="10" defaultRowHeight="15" x14ac:dyDescent="0.25"/>
  <cols>
    <col min="1" max="1" width="8.7109375" bestFit="1" customWidth="1"/>
    <col min="2" max="2" width="10.42578125" bestFit="1" customWidth="1"/>
    <col min="3" max="3" width="13.28515625" bestFit="1" customWidth="1"/>
    <col min="4" max="4" width="16.28515625" bestFit="1" customWidth="1"/>
    <col min="5" max="5" width="18.5703125" bestFit="1" customWidth="1"/>
    <col min="6" max="6" width="25.28515625" bestFit="1" customWidth="1"/>
    <col min="7" max="7" width="5.85546875" bestFit="1" customWidth="1"/>
    <col min="8" max="8" width="6" bestFit="1" customWidth="1"/>
    <col min="9" max="9" width="6.42578125" bestFit="1" customWidth="1"/>
    <col min="10" max="10" width="6.28515625" bestFit="1" customWidth="1"/>
    <col min="11" max="11" width="44.140625" bestFit="1" customWidth="1"/>
    <col min="12" max="12" width="24.42578125" bestFit="1" customWidth="1"/>
    <col min="13" max="13" width="24.5703125" bestFit="1" customWidth="1"/>
    <col min="14" max="14" width="25" bestFit="1" customWidth="1"/>
    <col min="15" max="15" width="24.85546875" customWidth="1"/>
  </cols>
  <sheetData>
    <row r="1" spans="1:10" x14ac:dyDescent="0.25">
      <c r="A1" t="str">
        <f>"GRÁFICO DE EXACTITUD DEL ESTANDAR "&amp;F1&amp;" ENTRE "&amp;G1&amp;" Y "&amp;H1</f>
        <v>GRÁFICO DE EXACTITUD DEL ESTANDAR MATERIA PRIMA  ENTRE 2022-01-15 Y 2022-01-16</v>
      </c>
      <c r="F1" t="str">
        <f>VLOOKUP(SUBTOTAL(105,EXACTITUD[Índice]),EXACTITUD[],4,FALSE)</f>
        <v xml:space="preserve">MATERIA PRIMA </v>
      </c>
      <c r="G1" t="str">
        <f>IF(ISERROR(YEAR(TEXT(SUBTOTAL(105,EXACTITUD[[Fecha ]]),"YYYY-MM-DD"))),TEXT(SUBTOTAL(105,EXACTITUD[[Fecha ]]),"AAAA-MM-DD"),TEXT(SUBTOTAL(105,EXACTITUD[[Fecha ]]),"YYYY-MM-DD"))</f>
        <v>2022-01-15</v>
      </c>
      <c r="H1" t="str">
        <f>IF(ISERROR(YEAR(TEXT(SUBTOTAL(104,EXACTITUD[[Fecha ]]),"YYYY-MM-DD"))),TEXT(SUBTOTAL(104,EXACTITUD[[Fecha ]]),"AAAA-MM-DD"),TEXT(SUBTOTAL(104,EXACTITUD[[Fecha ]]),"YYYY-MM-DD"))</f>
        <v>2022-01-16</v>
      </c>
    </row>
    <row r="2" spans="1:10" x14ac:dyDescent="0.25">
      <c r="A2" t="s">
        <v>130</v>
      </c>
      <c r="B2" t="s">
        <v>25</v>
      </c>
      <c r="C2" t="s">
        <v>26</v>
      </c>
      <c r="D2" t="s">
        <v>28</v>
      </c>
      <c r="E2" t="s">
        <v>135</v>
      </c>
      <c r="F2" t="s">
        <v>132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25">
      <c r="A3">
        <v>1</v>
      </c>
      <c r="B3" s="79">
        <v>44576</v>
      </c>
      <c r="C3" s="80" t="s">
        <v>125</v>
      </c>
      <c r="D3" s="80" t="s">
        <v>40</v>
      </c>
      <c r="E3">
        <v>11.259090923362775</v>
      </c>
      <c r="F3">
        <v>11</v>
      </c>
      <c r="G3">
        <v>9</v>
      </c>
      <c r="H3">
        <v>10</v>
      </c>
      <c r="I3">
        <v>11</v>
      </c>
      <c r="J3">
        <v>12</v>
      </c>
    </row>
    <row r="4" spans="1:10" x14ac:dyDescent="0.25">
      <c r="A4">
        <v>2</v>
      </c>
      <c r="B4" s="79">
        <v>44577</v>
      </c>
      <c r="C4" s="80" t="s">
        <v>125</v>
      </c>
      <c r="D4" s="80" t="s">
        <v>40</v>
      </c>
      <c r="E4">
        <v>11.259090923362775</v>
      </c>
      <c r="F4">
        <v>11</v>
      </c>
      <c r="G4">
        <v>9</v>
      </c>
      <c r="H4">
        <v>10</v>
      </c>
      <c r="I4">
        <v>11</v>
      </c>
      <c r="J4">
        <v>12</v>
      </c>
    </row>
  </sheetData>
  <phoneticPr fontId="28" type="noConversion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5B419-1342-47EE-9324-EDD13D3BE218}">
  <dimension ref="A1:L4"/>
  <sheetViews>
    <sheetView workbookViewId="0">
      <selection activeCell="A2" sqref="A2:G4"/>
    </sheetView>
  </sheetViews>
  <sheetFormatPr baseColWidth="10" defaultRowHeight="15" x14ac:dyDescent="0.25"/>
  <cols>
    <col min="1" max="1" width="8.7109375" bestFit="1" customWidth="1"/>
    <col min="2" max="2" width="10.42578125" bestFit="1" customWidth="1"/>
    <col min="3" max="3" width="13.28515625" bestFit="1" customWidth="1"/>
    <col min="4" max="4" width="16.28515625" style="81" bestFit="1" customWidth="1"/>
    <col min="5" max="5" width="8.42578125" style="81" bestFit="1" customWidth="1"/>
    <col min="6" max="7" width="6.140625" style="81" bestFit="1" customWidth="1"/>
    <col min="8" max="8" width="5.42578125" style="81" bestFit="1" customWidth="1"/>
    <col min="9" max="9" width="5.28515625" style="81" bestFit="1" customWidth="1"/>
    <col min="10" max="11" width="13.140625" style="82" bestFit="1" customWidth="1"/>
  </cols>
  <sheetData>
    <row r="1" spans="1:12" x14ac:dyDescent="0.25">
      <c r="A1" t="str">
        <f>"GRÁFICO DE PRECISIÓN DEL ENSAYO EN "&amp;L1&amp;" ENTRE "&amp;E1&amp;" Y "&amp;D1</f>
        <v>GRÁFICO DE PRECISIÓN DEL ENSAYO EN MATERIA PRIMA  ENTRE 2022-01-16 Y 2022-01-15</v>
      </c>
      <c r="D1" s="81" t="str">
        <f>IF(ISERROR(YEAR(TEXT(SUBTOTAL(105,PRECISION[[Fecha ]]),"YYYY-MM-DD"))),TEXT(SUBTOTAL(105,PRECISION[[Fecha ]]),"AAAA-MM-DD"),TEXT(SUBTOTAL(105,PRECISION[[Fecha ]]),"YYYY-MM-DD"))</f>
        <v>2022-01-15</v>
      </c>
      <c r="E1" t="str">
        <f>IF(ISERROR(YEAR(TEXT(SUBTOTAL(104,PRECISION[[Fecha ]]),"YYYY-MM-DD"))),TEXT(SUBTOTAL(104,PRECISION[[Fecha ]]),"AAAA-MM-DD"),TEXT(SUBTOTAL(104,PRECISION[[Fecha ]]),"YYYY-MM-DD"))</f>
        <v>2022-01-16</v>
      </c>
      <c r="H1"/>
      <c r="I1"/>
      <c r="L1" t="str">
        <f>VLOOKUP(SUBTOTAL(105,PRECISION[Índice]),PRECISION[],4,FALSE)</f>
        <v xml:space="preserve">MATERIA PRIMA </v>
      </c>
    </row>
    <row r="2" spans="1:12" x14ac:dyDescent="0.25">
      <c r="A2" t="s">
        <v>130</v>
      </c>
      <c r="B2" t="s">
        <v>25</v>
      </c>
      <c r="C2" t="s">
        <v>26</v>
      </c>
      <c r="D2" t="s">
        <v>28</v>
      </c>
      <c r="E2" s="81" t="s">
        <v>129</v>
      </c>
      <c r="F2" s="81" t="s">
        <v>76</v>
      </c>
      <c r="G2" s="81" t="s">
        <v>77</v>
      </c>
      <c r="H2"/>
      <c r="I2"/>
      <c r="J2"/>
      <c r="K2"/>
    </row>
    <row r="3" spans="1:12" x14ac:dyDescent="0.25">
      <c r="A3">
        <v>1</v>
      </c>
      <c r="B3" s="79">
        <v>44576</v>
      </c>
      <c r="C3" s="80" t="s">
        <v>124</v>
      </c>
      <c r="D3" s="80" t="s">
        <v>40</v>
      </c>
      <c r="E3" s="81">
        <v>0.23802942464927765</v>
      </c>
      <c r="F3" s="81">
        <v>0.4</v>
      </c>
      <c r="G3" s="81">
        <v>0.5</v>
      </c>
      <c r="H3"/>
      <c r="I3"/>
      <c r="J3"/>
      <c r="K3"/>
    </row>
    <row r="4" spans="1:12" x14ac:dyDescent="0.25">
      <c r="A4">
        <v>2</v>
      </c>
      <c r="B4" s="79">
        <v>44577</v>
      </c>
      <c r="C4" s="80" t="s">
        <v>126</v>
      </c>
      <c r="D4" s="80" t="s">
        <v>40</v>
      </c>
      <c r="E4" s="81">
        <v>0.23802942464927765</v>
      </c>
      <c r="F4" s="81">
        <v>0.4</v>
      </c>
      <c r="G4" s="81">
        <v>0.5</v>
      </c>
      <c r="H4"/>
      <c r="I4"/>
      <c r="J4"/>
      <c r="K4"/>
    </row>
  </sheetData>
  <phoneticPr fontId="28" type="noConversion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EB1E4-21BD-416D-8A64-588C3CD1B5FE}">
  <dimension ref="A1:W44"/>
  <sheetViews>
    <sheetView topLeftCell="E6" workbookViewId="0">
      <selection activeCell="E13" sqref="E13"/>
    </sheetView>
  </sheetViews>
  <sheetFormatPr baseColWidth="10" defaultRowHeight="15" x14ac:dyDescent="0.25"/>
  <cols>
    <col min="1" max="1" width="5.28515625" hidden="1" customWidth="1"/>
    <col min="2" max="2" width="20.140625" hidden="1" customWidth="1"/>
    <col min="3" max="3" width="30" hidden="1" customWidth="1"/>
    <col min="4" max="4" width="37.42578125" hidden="1" customWidth="1"/>
    <col min="5" max="5" width="25.28515625" customWidth="1"/>
    <col min="6" max="6" width="12" style="81" customWidth="1"/>
    <col min="7" max="7" width="11.42578125" style="81"/>
  </cols>
  <sheetData>
    <row r="1" spans="2:23" ht="23.25" x14ac:dyDescent="0.25">
      <c r="E1" s="112"/>
      <c r="F1" s="112"/>
      <c r="G1" s="112"/>
      <c r="H1" s="112"/>
      <c r="I1" s="99" t="s">
        <v>59</v>
      </c>
      <c r="J1" s="100"/>
      <c r="K1" s="100"/>
      <c r="L1" s="100"/>
      <c r="M1" s="100"/>
      <c r="N1" s="100"/>
      <c r="O1" s="100"/>
      <c r="P1" s="100"/>
      <c r="Q1" s="100"/>
      <c r="R1" s="100"/>
      <c r="S1" s="101"/>
      <c r="T1" s="119" t="s">
        <v>21</v>
      </c>
      <c r="U1" s="119"/>
      <c r="V1" s="117" t="s">
        <v>24</v>
      </c>
      <c r="W1" s="117"/>
    </row>
    <row r="2" spans="2:23" ht="15" customHeight="1" x14ac:dyDescent="0.25">
      <c r="E2" s="112"/>
      <c r="F2" s="112"/>
      <c r="G2" s="112"/>
      <c r="H2" s="112"/>
      <c r="I2" s="102"/>
      <c r="J2" s="103"/>
      <c r="K2" s="103"/>
      <c r="L2" s="103"/>
      <c r="M2" s="103"/>
      <c r="N2" s="103"/>
      <c r="O2" s="103"/>
      <c r="P2" s="103"/>
      <c r="Q2" s="103"/>
      <c r="R2" s="103"/>
      <c r="S2" s="104"/>
      <c r="T2" s="119" t="s">
        <v>22</v>
      </c>
      <c r="U2" s="119"/>
      <c r="V2" s="117">
        <v>1</v>
      </c>
      <c r="W2" s="117"/>
    </row>
    <row r="3" spans="2:23" ht="27" customHeight="1" x14ac:dyDescent="0.25">
      <c r="E3" s="112"/>
      <c r="F3" s="112"/>
      <c r="G3" s="112"/>
      <c r="H3" s="112"/>
      <c r="I3" s="105"/>
      <c r="J3" s="106"/>
      <c r="K3" s="106"/>
      <c r="L3" s="106"/>
      <c r="M3" s="106"/>
      <c r="N3" s="106"/>
      <c r="O3" s="106"/>
      <c r="P3" s="106"/>
      <c r="Q3" s="106"/>
      <c r="R3" s="106"/>
      <c r="S3" s="107"/>
      <c r="T3" s="119"/>
      <c r="U3" s="119"/>
      <c r="V3" s="117"/>
      <c r="W3" s="117"/>
    </row>
    <row r="4" spans="2:23" ht="46.5" customHeight="1" x14ac:dyDescent="0.4">
      <c r="E4" s="112"/>
      <c r="F4" s="112"/>
      <c r="G4" s="112"/>
      <c r="H4" s="112"/>
      <c r="I4" s="108" t="s">
        <v>60</v>
      </c>
      <c r="J4" s="109"/>
      <c r="K4" s="109"/>
      <c r="L4" s="109"/>
      <c r="M4" s="109"/>
      <c r="N4" s="109"/>
      <c r="O4" s="109"/>
      <c r="P4" s="109"/>
      <c r="Q4" s="109"/>
      <c r="R4" s="109"/>
      <c r="S4" s="110"/>
      <c r="T4" s="119" t="s">
        <v>23</v>
      </c>
      <c r="U4" s="119"/>
      <c r="V4" s="118"/>
      <c r="W4" s="118"/>
    </row>
    <row r="8" spans="2:23" x14ac:dyDescent="0.25">
      <c r="I8" s="114" t="s">
        <v>78</v>
      </c>
      <c r="J8" s="115"/>
      <c r="K8" s="115"/>
      <c r="L8" s="115"/>
      <c r="M8" s="115"/>
      <c r="N8" s="116"/>
    </row>
    <row r="9" spans="2:23" x14ac:dyDescent="0.25">
      <c r="E9" t="s">
        <v>38</v>
      </c>
      <c r="F9" s="81" t="s">
        <v>76</v>
      </c>
      <c r="G9" s="81" t="s">
        <v>77</v>
      </c>
      <c r="I9" s="22" t="s">
        <v>65</v>
      </c>
      <c r="J9" s="22" t="s">
        <v>66</v>
      </c>
      <c r="K9" s="22" t="s">
        <v>67</v>
      </c>
      <c r="L9" s="22" t="s">
        <v>68</v>
      </c>
      <c r="M9" s="22" t="s">
        <v>69</v>
      </c>
      <c r="N9" s="22" t="s">
        <v>70</v>
      </c>
    </row>
    <row r="10" spans="2:23" x14ac:dyDescent="0.25">
      <c r="E10" t="s">
        <v>39</v>
      </c>
      <c r="F10" s="81">
        <v>0.4</v>
      </c>
      <c r="G10" s="81">
        <v>0.5</v>
      </c>
      <c r="I10" s="23">
        <v>1</v>
      </c>
      <c r="J10" s="24"/>
      <c r="K10" s="25"/>
      <c r="L10" s="26"/>
      <c r="M10" s="27"/>
      <c r="N10" s="28" t="str">
        <f t="shared" ref="N10:N39" si="0">IF(AND(ISBLANK(L10),ISBLANK(M10))=TRUE,"",ABS(M10-L10)/AVERAGE(L10:M10))</f>
        <v/>
      </c>
    </row>
    <row r="11" spans="2:23" x14ac:dyDescent="0.25">
      <c r="E11" t="s">
        <v>49</v>
      </c>
      <c r="F11" s="81">
        <v>0.4</v>
      </c>
      <c r="G11" s="81">
        <v>0.5</v>
      </c>
      <c r="I11" s="23">
        <v>2</v>
      </c>
      <c r="J11" s="29"/>
      <c r="K11" s="30"/>
      <c r="L11" s="31"/>
      <c r="M11" s="32"/>
      <c r="N11" s="28" t="str">
        <f t="shared" si="0"/>
        <v/>
      </c>
    </row>
    <row r="12" spans="2:23" x14ac:dyDescent="0.25">
      <c r="B12" t="s">
        <v>37</v>
      </c>
      <c r="C12" t="s">
        <v>38</v>
      </c>
      <c r="D12" t="s">
        <v>43</v>
      </c>
      <c r="E12" t="s">
        <v>3</v>
      </c>
      <c r="F12" s="81">
        <v>0.4</v>
      </c>
      <c r="G12" s="81">
        <v>0.5</v>
      </c>
      <c r="I12" s="23">
        <v>3</v>
      </c>
      <c r="J12" s="29"/>
      <c r="K12" s="33"/>
      <c r="L12" s="31"/>
      <c r="M12" s="32"/>
      <c r="N12" s="28" t="str">
        <f t="shared" si="0"/>
        <v/>
      </c>
    </row>
    <row r="13" spans="2:23" x14ac:dyDescent="0.25">
      <c r="B13" t="s">
        <v>12</v>
      </c>
      <c r="C13" t="s">
        <v>39</v>
      </c>
      <c r="D13" t="s">
        <v>44</v>
      </c>
      <c r="E13" t="s">
        <v>61</v>
      </c>
      <c r="F13" s="81">
        <v>0.4</v>
      </c>
      <c r="G13" s="81">
        <v>0.5</v>
      </c>
      <c r="I13" s="23">
        <v>4</v>
      </c>
      <c r="J13" s="29"/>
      <c r="K13" s="30"/>
      <c r="L13" s="31"/>
      <c r="M13" s="32"/>
      <c r="N13" s="28" t="str">
        <f t="shared" si="0"/>
        <v/>
      </c>
    </row>
    <row r="14" spans="2:23" x14ac:dyDescent="0.25">
      <c r="B14" t="s">
        <v>35</v>
      </c>
      <c r="C14" t="s">
        <v>3</v>
      </c>
      <c r="D14" t="s">
        <v>45</v>
      </c>
      <c r="E14" t="s">
        <v>42</v>
      </c>
      <c r="F14" s="81">
        <v>0.4</v>
      </c>
      <c r="G14" s="81">
        <v>0.5</v>
      </c>
      <c r="I14" s="23">
        <v>5</v>
      </c>
      <c r="J14" s="29"/>
      <c r="K14" s="30"/>
      <c r="L14" s="31"/>
      <c r="M14" s="32"/>
      <c r="N14" s="28" t="str">
        <f t="shared" si="0"/>
        <v/>
      </c>
    </row>
    <row r="15" spans="2:23" x14ac:dyDescent="0.25">
      <c r="B15" t="s">
        <v>36</v>
      </c>
      <c r="C15" t="s">
        <v>42</v>
      </c>
      <c r="E15" t="s">
        <v>40</v>
      </c>
      <c r="F15" s="81">
        <v>0.4</v>
      </c>
      <c r="G15" s="81">
        <v>0.5</v>
      </c>
      <c r="I15" s="23">
        <v>6</v>
      </c>
      <c r="J15" s="29"/>
      <c r="K15" s="30"/>
      <c r="L15" s="31"/>
      <c r="M15" s="32"/>
      <c r="N15" s="28" t="str">
        <f t="shared" si="0"/>
        <v/>
      </c>
    </row>
    <row r="16" spans="2:23" x14ac:dyDescent="0.25">
      <c r="B16" t="s">
        <v>127</v>
      </c>
      <c r="C16" t="s">
        <v>40</v>
      </c>
      <c r="E16" t="s">
        <v>41</v>
      </c>
      <c r="F16" s="81">
        <v>0.4</v>
      </c>
      <c r="G16" s="81">
        <v>0.5</v>
      </c>
      <c r="I16" s="23">
        <v>7</v>
      </c>
      <c r="J16" s="29"/>
      <c r="K16" s="30"/>
      <c r="L16" s="31"/>
      <c r="M16" s="32"/>
      <c r="N16" s="28" t="str">
        <f t="shared" si="0"/>
        <v/>
      </c>
    </row>
    <row r="17" spans="2:14" x14ac:dyDescent="0.25">
      <c r="B17" t="s">
        <v>128</v>
      </c>
      <c r="C17" t="s">
        <v>41</v>
      </c>
      <c r="E17" t="s">
        <v>46</v>
      </c>
      <c r="F17" s="81">
        <v>0.4</v>
      </c>
      <c r="G17" s="81">
        <v>0.5</v>
      </c>
      <c r="I17" s="23">
        <v>8</v>
      </c>
      <c r="J17" s="29"/>
      <c r="K17" s="30"/>
      <c r="L17" s="31"/>
      <c r="M17" s="32"/>
      <c r="N17" s="28" t="str">
        <f t="shared" si="0"/>
        <v/>
      </c>
    </row>
    <row r="18" spans="2:14" x14ac:dyDescent="0.25">
      <c r="C18" t="s">
        <v>46</v>
      </c>
      <c r="E18" t="s">
        <v>48</v>
      </c>
      <c r="F18" s="81">
        <v>0.4</v>
      </c>
      <c r="G18" s="81">
        <v>0.5</v>
      </c>
      <c r="I18" s="23">
        <v>9</v>
      </c>
      <c r="J18" s="29"/>
      <c r="K18" s="30"/>
      <c r="L18" s="31"/>
      <c r="M18" s="32"/>
      <c r="N18" s="28" t="str">
        <f t="shared" si="0"/>
        <v/>
      </c>
    </row>
    <row r="19" spans="2:14" x14ac:dyDescent="0.25">
      <c r="C19" t="s">
        <v>48</v>
      </c>
      <c r="F19" s="81">
        <v>0.4</v>
      </c>
      <c r="G19" s="81">
        <v>0.5</v>
      </c>
      <c r="I19" s="23">
        <v>10</v>
      </c>
      <c r="J19" s="29"/>
      <c r="K19" s="30"/>
      <c r="L19" s="31"/>
      <c r="M19" s="32"/>
      <c r="N19" s="28" t="str">
        <f t="shared" si="0"/>
        <v/>
      </c>
    </row>
    <row r="20" spans="2:14" x14ac:dyDescent="0.25">
      <c r="C20" t="s">
        <v>49</v>
      </c>
      <c r="F20" s="81">
        <v>0.4</v>
      </c>
      <c r="G20" s="81">
        <v>0.5</v>
      </c>
      <c r="I20" s="23">
        <v>11</v>
      </c>
      <c r="J20" s="29"/>
      <c r="K20" s="30"/>
      <c r="L20" s="31"/>
      <c r="M20" s="32"/>
      <c r="N20" s="28" t="str">
        <f t="shared" si="0"/>
        <v/>
      </c>
    </row>
    <row r="21" spans="2:14" x14ac:dyDescent="0.25">
      <c r="C21" t="s">
        <v>61</v>
      </c>
      <c r="F21" s="81">
        <v>0.4</v>
      </c>
      <c r="G21" s="81">
        <v>0.5</v>
      </c>
      <c r="I21" s="23">
        <v>12</v>
      </c>
      <c r="J21" s="29"/>
      <c r="K21" s="30"/>
      <c r="L21" s="31"/>
      <c r="M21" s="32"/>
      <c r="N21" s="28" t="str">
        <f t="shared" si="0"/>
        <v/>
      </c>
    </row>
    <row r="22" spans="2:14" x14ac:dyDescent="0.25">
      <c r="F22" s="81">
        <v>0.4</v>
      </c>
      <c r="G22" s="81">
        <v>0.5</v>
      </c>
      <c r="I22" s="23">
        <v>13</v>
      </c>
      <c r="J22" s="29"/>
      <c r="K22" s="30"/>
      <c r="L22" s="31"/>
      <c r="M22" s="32"/>
      <c r="N22" s="28" t="str">
        <f t="shared" si="0"/>
        <v/>
      </c>
    </row>
    <row r="23" spans="2:14" x14ac:dyDescent="0.25">
      <c r="F23" s="81">
        <v>0.4</v>
      </c>
      <c r="G23" s="81">
        <v>0.5</v>
      </c>
      <c r="I23" s="23">
        <v>14</v>
      </c>
      <c r="J23" s="29"/>
      <c r="K23" s="30"/>
      <c r="L23" s="31"/>
      <c r="M23" s="32"/>
      <c r="N23" s="28" t="str">
        <f t="shared" si="0"/>
        <v/>
      </c>
    </row>
    <row r="24" spans="2:14" x14ac:dyDescent="0.25">
      <c r="F24" s="81">
        <v>0.4</v>
      </c>
      <c r="G24" s="81">
        <v>0.5</v>
      </c>
      <c r="I24" s="23">
        <v>15</v>
      </c>
      <c r="J24" s="29"/>
      <c r="K24" s="33"/>
      <c r="L24" s="31"/>
      <c r="M24" s="32"/>
      <c r="N24" s="28" t="str">
        <f t="shared" si="0"/>
        <v/>
      </c>
    </row>
    <row r="25" spans="2:14" x14ac:dyDescent="0.25">
      <c r="F25" s="81">
        <v>0.4</v>
      </c>
      <c r="G25" s="81">
        <v>0.5</v>
      </c>
      <c r="I25" s="23">
        <v>16</v>
      </c>
      <c r="J25" s="29"/>
      <c r="K25" s="30"/>
      <c r="L25" s="31"/>
      <c r="M25" s="32"/>
      <c r="N25" s="28" t="str">
        <f t="shared" si="0"/>
        <v/>
      </c>
    </row>
    <row r="26" spans="2:14" x14ac:dyDescent="0.25">
      <c r="F26" s="81">
        <v>0.4</v>
      </c>
      <c r="G26" s="81">
        <v>0.5</v>
      </c>
      <c r="I26" s="23">
        <v>17</v>
      </c>
      <c r="J26" s="29"/>
      <c r="K26" s="30"/>
      <c r="L26" s="31"/>
      <c r="M26" s="32"/>
      <c r="N26" s="28" t="str">
        <f t="shared" si="0"/>
        <v/>
      </c>
    </row>
    <row r="27" spans="2:14" x14ac:dyDescent="0.25">
      <c r="F27" s="81">
        <v>0.4</v>
      </c>
      <c r="G27" s="81">
        <v>0.5</v>
      </c>
      <c r="I27" s="23">
        <v>18</v>
      </c>
      <c r="J27" s="24"/>
      <c r="K27" s="25"/>
      <c r="L27" s="34"/>
      <c r="M27" s="34"/>
      <c r="N27" s="28" t="str">
        <f t="shared" si="0"/>
        <v/>
      </c>
    </row>
    <row r="28" spans="2:14" x14ac:dyDescent="0.25">
      <c r="I28" s="23">
        <v>19</v>
      </c>
      <c r="J28" s="24"/>
      <c r="K28" s="25"/>
      <c r="L28" s="34"/>
      <c r="M28" s="34"/>
      <c r="N28" s="28" t="str">
        <f t="shared" si="0"/>
        <v/>
      </c>
    </row>
    <row r="29" spans="2:14" x14ac:dyDescent="0.25">
      <c r="I29" s="23">
        <v>20</v>
      </c>
      <c r="J29" s="24"/>
      <c r="K29" s="25"/>
      <c r="L29" s="34"/>
      <c r="M29" s="27"/>
      <c r="N29" s="28" t="str">
        <f t="shared" si="0"/>
        <v/>
      </c>
    </row>
    <row r="30" spans="2:14" x14ac:dyDescent="0.25">
      <c r="I30" s="23">
        <v>21</v>
      </c>
      <c r="J30" s="24"/>
      <c r="K30" s="25"/>
      <c r="L30" s="26"/>
      <c r="M30" s="27"/>
      <c r="N30" s="28" t="str">
        <f t="shared" si="0"/>
        <v/>
      </c>
    </row>
    <row r="31" spans="2:14" x14ac:dyDescent="0.25">
      <c r="I31" s="23">
        <v>22</v>
      </c>
      <c r="J31" s="29"/>
      <c r="K31" s="33"/>
      <c r="L31" s="26"/>
      <c r="M31" s="27"/>
      <c r="N31" s="28" t="str">
        <f t="shared" si="0"/>
        <v/>
      </c>
    </row>
    <row r="32" spans="2:14" x14ac:dyDescent="0.25">
      <c r="I32" s="23">
        <v>23</v>
      </c>
      <c r="J32" s="29"/>
      <c r="K32" s="25"/>
      <c r="L32" s="26"/>
      <c r="M32" s="27"/>
      <c r="N32" s="28" t="str">
        <f t="shared" si="0"/>
        <v/>
      </c>
    </row>
    <row r="33" spans="9:14" x14ac:dyDescent="0.25">
      <c r="I33" s="23">
        <v>24</v>
      </c>
      <c r="J33" s="29"/>
      <c r="K33" s="30"/>
      <c r="L33" s="26"/>
      <c r="M33" s="27"/>
      <c r="N33" s="28" t="str">
        <f t="shared" si="0"/>
        <v/>
      </c>
    </row>
    <row r="34" spans="9:14" x14ac:dyDescent="0.25">
      <c r="I34" s="23">
        <v>25</v>
      </c>
      <c r="J34" s="24"/>
      <c r="K34" s="25"/>
      <c r="L34" s="26"/>
      <c r="M34" s="27"/>
      <c r="N34" s="28" t="str">
        <f t="shared" si="0"/>
        <v/>
      </c>
    </row>
    <row r="35" spans="9:14" x14ac:dyDescent="0.25">
      <c r="I35" s="23">
        <v>26</v>
      </c>
      <c r="J35" s="24"/>
      <c r="K35" s="25"/>
      <c r="L35" s="26"/>
      <c r="M35" s="27"/>
      <c r="N35" s="28" t="str">
        <f t="shared" si="0"/>
        <v/>
      </c>
    </row>
    <row r="36" spans="9:14" x14ac:dyDescent="0.25">
      <c r="I36" s="23">
        <v>27</v>
      </c>
      <c r="J36" s="35"/>
      <c r="K36" s="25"/>
      <c r="L36" s="26"/>
      <c r="M36" s="27"/>
      <c r="N36" s="28" t="str">
        <f t="shared" si="0"/>
        <v/>
      </c>
    </row>
    <row r="37" spans="9:14" x14ac:dyDescent="0.25">
      <c r="I37" s="23">
        <v>28</v>
      </c>
      <c r="J37" s="24"/>
      <c r="K37" s="25"/>
      <c r="L37" s="26"/>
      <c r="M37" s="27"/>
      <c r="N37" s="28" t="str">
        <f t="shared" si="0"/>
        <v/>
      </c>
    </row>
    <row r="38" spans="9:14" x14ac:dyDescent="0.25">
      <c r="I38" s="23">
        <v>29</v>
      </c>
      <c r="J38" s="36"/>
      <c r="K38" s="23"/>
      <c r="L38" s="23"/>
      <c r="M38" s="23"/>
      <c r="N38" s="28" t="str">
        <f t="shared" si="0"/>
        <v/>
      </c>
    </row>
    <row r="39" spans="9:14" x14ac:dyDescent="0.25">
      <c r="I39" s="23">
        <v>30</v>
      </c>
      <c r="J39" s="29"/>
      <c r="K39" s="30"/>
      <c r="L39" s="26"/>
      <c r="M39" s="27"/>
      <c r="N39" s="28" t="str">
        <f t="shared" si="0"/>
        <v/>
      </c>
    </row>
    <row r="40" spans="9:14" x14ac:dyDescent="0.25">
      <c r="I40" s="37"/>
      <c r="J40" s="37"/>
      <c r="K40" s="37"/>
      <c r="L40" s="37"/>
      <c r="M40" s="38" t="s">
        <v>71</v>
      </c>
      <c r="N40" s="39" t="e">
        <f>AVERAGE(N10:N39)</f>
        <v>#DIV/0!</v>
      </c>
    </row>
    <row r="41" spans="9:14" x14ac:dyDescent="0.25">
      <c r="I41" s="37"/>
      <c r="J41" s="37"/>
      <c r="K41" s="37"/>
      <c r="L41" s="37"/>
      <c r="M41" s="40" t="s">
        <v>72</v>
      </c>
      <c r="N41" s="41" t="e">
        <f>_xlfn.STDEV.S(N10:N39)</f>
        <v>#DIV/0!</v>
      </c>
    </row>
    <row r="42" spans="9:14" x14ac:dyDescent="0.25">
      <c r="I42" s="37"/>
      <c r="J42" s="37"/>
      <c r="K42" s="37"/>
      <c r="L42" s="37"/>
      <c r="M42" s="40" t="s">
        <v>73</v>
      </c>
      <c r="N42" s="42" t="e">
        <f>N41/N40</f>
        <v>#DIV/0!</v>
      </c>
    </row>
    <row r="43" spans="9:14" x14ac:dyDescent="0.25">
      <c r="I43" s="37"/>
      <c r="J43" s="37"/>
      <c r="K43" s="37"/>
      <c r="L43" s="37"/>
      <c r="M43" s="40" t="s">
        <v>74</v>
      </c>
      <c r="N43" s="43" t="e">
        <f>N40+2*N41</f>
        <v>#DIV/0!</v>
      </c>
    </row>
    <row r="44" spans="9:14" ht="15.75" thickBot="1" x14ac:dyDescent="0.3">
      <c r="I44" s="37"/>
      <c r="J44" s="37"/>
      <c r="K44" s="37"/>
      <c r="L44" s="37"/>
      <c r="M44" s="44" t="s">
        <v>75</v>
      </c>
      <c r="N44" s="45" t="e">
        <f>N40+3*N41</f>
        <v>#DIV/0!</v>
      </c>
    </row>
  </sheetData>
  <sortState xmlns:xlrd2="http://schemas.microsoft.com/office/spreadsheetml/2017/richdata2" ref="C13:C18">
    <sortCondition ref="C13:C18"/>
  </sortState>
  <mergeCells count="10">
    <mergeCell ref="I8:N8"/>
    <mergeCell ref="V1:W1"/>
    <mergeCell ref="V2:W3"/>
    <mergeCell ref="V4:W4"/>
    <mergeCell ref="E1:H4"/>
    <mergeCell ref="I1:S3"/>
    <mergeCell ref="T1:U1"/>
    <mergeCell ref="T2:U3"/>
    <mergeCell ref="I4:S4"/>
    <mergeCell ref="T4:U4"/>
  </mergeCells>
  <conditionalFormatting sqref="L31:L32 L39 L36:L37 L27:L29">
    <cfRule type="expression" dxfId="11" priority="5">
      <formula>(J27-#REF!)&lt;#REF!</formula>
    </cfRule>
  </conditionalFormatting>
  <conditionalFormatting sqref="L30">
    <cfRule type="expression" dxfId="10" priority="4">
      <formula>(J30-#REF!)&lt;#REF!</formula>
    </cfRule>
  </conditionalFormatting>
  <conditionalFormatting sqref="L33:L35">
    <cfRule type="expression" dxfId="9" priority="3">
      <formula>(J33-#REF!)&lt;#REF!</formula>
    </cfRule>
  </conditionalFormatting>
  <conditionalFormatting sqref="L10">
    <cfRule type="expression" dxfId="8" priority="2">
      <formula>(J10-#REF!)&lt;#REF!</formula>
    </cfRule>
  </conditionalFormatting>
  <conditionalFormatting sqref="L11:L26">
    <cfRule type="expression" dxfId="7" priority="1">
      <formula>(I11-#REF!)&lt;#REF!</formula>
    </cfRule>
  </conditionalFormatting>
  <dataValidations count="1">
    <dataValidation operator="greaterThan" allowBlank="1" showInputMessage="1" showErrorMessage="1" sqref="K39 K31 K33 K12:K18 K20:K26 L28:L29 L27:M27 M28" xr:uid="{82F14955-7DA7-4115-915A-C496381A9B4F}"/>
  </dataValidations>
  <pageMargins left="0.7" right="0.7" top="0.75" bottom="0.75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524B6-BC36-4A80-A25D-1BF95331352A}">
  <dimension ref="B3:G4"/>
  <sheetViews>
    <sheetView workbookViewId="0">
      <selection activeCell="C4" sqref="C4"/>
    </sheetView>
  </sheetViews>
  <sheetFormatPr baseColWidth="10" defaultRowHeight="15" x14ac:dyDescent="0.25"/>
  <cols>
    <col min="2" max="2" width="14.85546875" customWidth="1"/>
    <col min="3" max="3" width="24.85546875" customWidth="1"/>
  </cols>
  <sheetData>
    <row r="3" spans="2:7" x14ac:dyDescent="0.25">
      <c r="B3" t="s">
        <v>131</v>
      </c>
      <c r="C3" t="s">
        <v>132</v>
      </c>
      <c r="D3" t="s">
        <v>113</v>
      </c>
      <c r="E3" t="s">
        <v>114</v>
      </c>
      <c r="F3" t="s">
        <v>115</v>
      </c>
      <c r="G3" t="s">
        <v>116</v>
      </c>
    </row>
    <row r="4" spans="2:7" x14ac:dyDescent="0.25">
      <c r="B4" t="s">
        <v>125</v>
      </c>
      <c r="C4">
        <v>11</v>
      </c>
      <c r="D4">
        <v>9</v>
      </c>
      <c r="E4">
        <v>10</v>
      </c>
      <c r="F4">
        <v>11</v>
      </c>
      <c r="G4">
        <v>12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0B673-1A3F-403F-9EDF-64258D94DC92}">
  <dimension ref="A1:W45"/>
  <sheetViews>
    <sheetView topLeftCell="E1" workbookViewId="0">
      <selection activeCell="P9" sqref="P9"/>
    </sheetView>
  </sheetViews>
  <sheetFormatPr baseColWidth="10" defaultRowHeight="15" x14ac:dyDescent="0.25"/>
  <cols>
    <col min="1" max="1" width="5.28515625" hidden="1" customWidth="1"/>
    <col min="2" max="2" width="20.140625" hidden="1" customWidth="1"/>
    <col min="3" max="3" width="30" hidden="1" customWidth="1"/>
    <col min="4" max="4" width="37.42578125" hidden="1" customWidth="1"/>
    <col min="5" max="5" width="16.5703125" customWidth="1"/>
    <col min="6" max="6" width="8.7109375" customWidth="1"/>
    <col min="8" max="8" width="3.140625" customWidth="1"/>
    <col min="23" max="23" width="7.42578125" customWidth="1"/>
  </cols>
  <sheetData>
    <row r="1" spans="1:23" ht="15.75" x14ac:dyDescent="0.25">
      <c r="A1" s="48"/>
      <c r="B1" s="48"/>
      <c r="C1" s="48"/>
      <c r="D1" s="48"/>
      <c r="E1" s="120"/>
      <c r="F1" s="120"/>
      <c r="G1" s="120"/>
      <c r="H1" s="120"/>
      <c r="I1" s="121" t="s">
        <v>59</v>
      </c>
      <c r="J1" s="122"/>
      <c r="K1" s="122"/>
      <c r="L1" s="122"/>
      <c r="M1" s="122"/>
      <c r="N1" s="122"/>
      <c r="O1" s="122"/>
      <c r="P1" s="122"/>
      <c r="Q1" s="122"/>
      <c r="R1" s="122"/>
      <c r="S1" s="123"/>
      <c r="T1" s="130" t="s">
        <v>21</v>
      </c>
      <c r="U1" s="130"/>
      <c r="V1" s="131" t="s">
        <v>24</v>
      </c>
      <c r="W1" s="131"/>
    </row>
    <row r="2" spans="1:23" ht="15" customHeight="1" x14ac:dyDescent="0.25">
      <c r="A2" s="48"/>
      <c r="B2" s="48"/>
      <c r="C2" s="48"/>
      <c r="D2" s="48"/>
      <c r="E2" s="120"/>
      <c r="F2" s="120"/>
      <c r="G2" s="120"/>
      <c r="H2" s="120"/>
      <c r="I2" s="124"/>
      <c r="J2" s="125"/>
      <c r="K2" s="125"/>
      <c r="L2" s="125"/>
      <c r="M2" s="125"/>
      <c r="N2" s="125"/>
      <c r="O2" s="125"/>
      <c r="P2" s="125"/>
      <c r="Q2" s="125"/>
      <c r="R2" s="125"/>
      <c r="S2" s="126"/>
      <c r="T2" s="130" t="s">
        <v>22</v>
      </c>
      <c r="U2" s="130"/>
      <c r="V2" s="131">
        <v>1</v>
      </c>
      <c r="W2" s="131"/>
    </row>
    <row r="3" spans="1:23" ht="27" customHeight="1" x14ac:dyDescent="0.25">
      <c r="A3" s="48"/>
      <c r="B3" s="48"/>
      <c r="C3" s="48"/>
      <c r="D3" s="48"/>
      <c r="E3" s="120"/>
      <c r="F3" s="120"/>
      <c r="G3" s="120"/>
      <c r="H3" s="120"/>
      <c r="I3" s="127"/>
      <c r="J3" s="128"/>
      <c r="K3" s="128"/>
      <c r="L3" s="128"/>
      <c r="M3" s="128"/>
      <c r="N3" s="128"/>
      <c r="O3" s="128"/>
      <c r="P3" s="128"/>
      <c r="Q3" s="128"/>
      <c r="R3" s="128"/>
      <c r="S3" s="129"/>
      <c r="T3" s="130"/>
      <c r="U3" s="130"/>
      <c r="V3" s="131"/>
      <c r="W3" s="131"/>
    </row>
    <row r="4" spans="1:23" ht="18.75" customHeight="1" x14ac:dyDescent="0.25">
      <c r="A4" s="48"/>
      <c r="B4" s="48"/>
      <c r="C4" s="48"/>
      <c r="D4" s="48"/>
      <c r="E4" s="120"/>
      <c r="F4" s="120"/>
      <c r="G4" s="120"/>
      <c r="H4" s="120"/>
      <c r="I4" s="132" t="s">
        <v>60</v>
      </c>
      <c r="J4" s="133"/>
      <c r="K4" s="133"/>
      <c r="L4" s="133"/>
      <c r="M4" s="133"/>
      <c r="N4" s="133"/>
      <c r="O4" s="133"/>
      <c r="P4" s="133"/>
      <c r="Q4" s="133"/>
      <c r="R4" s="133"/>
      <c r="S4" s="134"/>
      <c r="T4" s="130" t="s">
        <v>23</v>
      </c>
      <c r="U4" s="130"/>
      <c r="V4" s="135"/>
      <c r="W4" s="135"/>
    </row>
    <row r="8" spans="1:23" ht="15" customHeight="1" x14ac:dyDescent="0.25">
      <c r="I8" s="114" t="s">
        <v>117</v>
      </c>
      <c r="J8" s="115"/>
      <c r="K8" s="115"/>
      <c r="L8" s="115"/>
      <c r="M8" s="115"/>
      <c r="N8" s="116"/>
    </row>
    <row r="9" spans="1:23" x14ac:dyDescent="0.25">
      <c r="E9" t="s">
        <v>38</v>
      </c>
      <c r="F9" t="s">
        <v>76</v>
      </c>
      <c r="G9" t="s">
        <v>77</v>
      </c>
      <c r="I9" s="22" t="s">
        <v>65</v>
      </c>
      <c r="J9" s="22" t="s">
        <v>66</v>
      </c>
      <c r="K9" s="22" t="s">
        <v>67</v>
      </c>
      <c r="L9" s="22" t="s">
        <v>110</v>
      </c>
      <c r="M9" s="22" t="s">
        <v>111</v>
      </c>
      <c r="N9" s="22" t="s">
        <v>112</v>
      </c>
    </row>
    <row r="10" spans="1:23" x14ac:dyDescent="0.25">
      <c r="E10" t="s">
        <v>109</v>
      </c>
      <c r="I10" s="23">
        <v>1</v>
      </c>
      <c r="J10" s="24"/>
      <c r="K10" s="25"/>
      <c r="L10" s="26">
        <v>4</v>
      </c>
      <c r="M10" s="27"/>
      <c r="N10" s="28">
        <f>IF(AND(ISBLANK(L10),ISBLANK(M10))=TRUE,"",(M10-L10)/L10)</f>
        <v>-1</v>
      </c>
    </row>
    <row r="11" spans="1:23" x14ac:dyDescent="0.25">
      <c r="I11" s="23">
        <v>2</v>
      </c>
      <c r="J11" s="29"/>
      <c r="K11" s="30"/>
      <c r="L11" s="26">
        <v>4</v>
      </c>
      <c r="M11" s="32"/>
      <c r="N11" s="28">
        <f t="shared" ref="N11:N39" si="0">IF(AND(ISBLANK(L11),ISBLANK(M11))=TRUE,"",(M11-L11)/L11)</f>
        <v>-1</v>
      </c>
    </row>
    <row r="12" spans="1:23" x14ac:dyDescent="0.25">
      <c r="B12" t="s">
        <v>37</v>
      </c>
      <c r="C12" t="s">
        <v>38</v>
      </c>
      <c r="D12" t="s">
        <v>43</v>
      </c>
      <c r="I12" s="23">
        <v>3</v>
      </c>
      <c r="J12" s="29"/>
      <c r="K12" s="33"/>
      <c r="L12" s="26">
        <v>4</v>
      </c>
      <c r="M12" s="32"/>
      <c r="N12" s="28">
        <f t="shared" si="0"/>
        <v>-1</v>
      </c>
    </row>
    <row r="13" spans="1:23" x14ac:dyDescent="0.25">
      <c r="B13" t="s">
        <v>12</v>
      </c>
      <c r="C13" t="s">
        <v>39</v>
      </c>
      <c r="D13" t="s">
        <v>44</v>
      </c>
      <c r="I13" s="23">
        <v>4</v>
      </c>
      <c r="J13" s="29"/>
      <c r="K13" s="30"/>
      <c r="L13" s="31"/>
      <c r="M13" s="32"/>
      <c r="N13" s="28" t="str">
        <f t="shared" si="0"/>
        <v/>
      </c>
    </row>
    <row r="14" spans="1:23" x14ac:dyDescent="0.25">
      <c r="B14" t="s">
        <v>35</v>
      </c>
      <c r="C14" t="s">
        <v>3</v>
      </c>
      <c r="D14" t="s">
        <v>45</v>
      </c>
      <c r="I14" s="23">
        <v>5</v>
      </c>
      <c r="J14" s="29"/>
      <c r="K14" s="30"/>
      <c r="L14" s="31"/>
      <c r="M14" s="32"/>
      <c r="N14" s="28" t="str">
        <f t="shared" si="0"/>
        <v/>
      </c>
    </row>
    <row r="15" spans="1:23" x14ac:dyDescent="0.25">
      <c r="B15" t="s">
        <v>36</v>
      </c>
      <c r="C15" t="s">
        <v>42</v>
      </c>
      <c r="I15" s="23">
        <v>6</v>
      </c>
      <c r="J15" s="29"/>
      <c r="K15" s="30"/>
      <c r="L15" s="31"/>
      <c r="M15" s="32"/>
      <c r="N15" s="28" t="str">
        <f t="shared" si="0"/>
        <v/>
      </c>
    </row>
    <row r="16" spans="1:23" x14ac:dyDescent="0.25">
      <c r="C16" t="s">
        <v>40</v>
      </c>
      <c r="I16" s="23">
        <v>7</v>
      </c>
      <c r="J16" s="29"/>
      <c r="K16" s="30"/>
      <c r="L16" s="31"/>
      <c r="M16" s="32"/>
      <c r="N16" s="28" t="str">
        <f t="shared" si="0"/>
        <v/>
      </c>
    </row>
    <row r="17" spans="3:14" x14ac:dyDescent="0.25">
      <c r="C17" t="s">
        <v>41</v>
      </c>
      <c r="I17" s="23">
        <v>8</v>
      </c>
      <c r="J17" s="29"/>
      <c r="K17" s="30"/>
      <c r="L17" s="31"/>
      <c r="M17" s="32"/>
      <c r="N17" s="28" t="str">
        <f t="shared" si="0"/>
        <v/>
      </c>
    </row>
    <row r="18" spans="3:14" x14ac:dyDescent="0.25">
      <c r="C18" t="s">
        <v>46</v>
      </c>
      <c r="I18" s="23">
        <v>9</v>
      </c>
      <c r="J18" s="29"/>
      <c r="K18" s="30"/>
      <c r="L18" s="31"/>
      <c r="M18" s="32"/>
      <c r="N18" s="28" t="str">
        <f t="shared" si="0"/>
        <v/>
      </c>
    </row>
    <row r="19" spans="3:14" x14ac:dyDescent="0.25">
      <c r="C19" t="s">
        <v>48</v>
      </c>
      <c r="I19" s="23">
        <v>10</v>
      </c>
      <c r="J19" s="29"/>
      <c r="K19" s="30"/>
      <c r="L19" s="31"/>
      <c r="M19" s="32"/>
      <c r="N19" s="28" t="str">
        <f t="shared" si="0"/>
        <v/>
      </c>
    </row>
    <row r="20" spans="3:14" x14ac:dyDescent="0.25">
      <c r="C20" t="s">
        <v>49</v>
      </c>
      <c r="I20" s="23">
        <v>11</v>
      </c>
      <c r="J20" s="29"/>
      <c r="K20" s="30"/>
      <c r="L20" s="31"/>
      <c r="M20" s="32"/>
      <c r="N20" s="28" t="str">
        <f t="shared" si="0"/>
        <v/>
      </c>
    </row>
    <row r="21" spans="3:14" x14ac:dyDescent="0.25">
      <c r="C21" t="s">
        <v>61</v>
      </c>
      <c r="I21" s="23">
        <v>12</v>
      </c>
      <c r="J21" s="29"/>
      <c r="K21" s="30"/>
      <c r="L21" s="31"/>
      <c r="M21" s="32"/>
      <c r="N21" s="28" t="str">
        <f t="shared" si="0"/>
        <v/>
      </c>
    </row>
    <row r="22" spans="3:14" x14ac:dyDescent="0.25">
      <c r="I22" s="23">
        <v>13</v>
      </c>
      <c r="J22" s="29"/>
      <c r="K22" s="30"/>
      <c r="L22" s="31"/>
      <c r="M22" s="32"/>
      <c r="N22" s="28" t="str">
        <f t="shared" si="0"/>
        <v/>
      </c>
    </row>
    <row r="23" spans="3:14" x14ac:dyDescent="0.25">
      <c r="I23" s="23">
        <v>14</v>
      </c>
      <c r="J23" s="29"/>
      <c r="K23" s="30"/>
      <c r="L23" s="31"/>
      <c r="M23" s="32"/>
      <c r="N23" s="28" t="str">
        <f t="shared" si="0"/>
        <v/>
      </c>
    </row>
    <row r="24" spans="3:14" x14ac:dyDescent="0.25">
      <c r="I24" s="23">
        <v>15</v>
      </c>
      <c r="J24" s="29"/>
      <c r="K24" s="33"/>
      <c r="L24" s="31"/>
      <c r="M24" s="32"/>
      <c r="N24" s="28" t="str">
        <f t="shared" si="0"/>
        <v/>
      </c>
    </row>
    <row r="25" spans="3:14" x14ac:dyDescent="0.25">
      <c r="I25" s="23">
        <v>16</v>
      </c>
      <c r="J25" s="29"/>
      <c r="K25" s="30"/>
      <c r="L25" s="31"/>
      <c r="M25" s="32"/>
      <c r="N25" s="28" t="str">
        <f t="shared" si="0"/>
        <v/>
      </c>
    </row>
    <row r="26" spans="3:14" x14ac:dyDescent="0.25">
      <c r="I26" s="23">
        <v>17</v>
      </c>
      <c r="J26" s="29"/>
      <c r="K26" s="30"/>
      <c r="L26" s="31"/>
      <c r="M26" s="32"/>
      <c r="N26" s="28" t="str">
        <f t="shared" si="0"/>
        <v/>
      </c>
    </row>
    <row r="27" spans="3:14" x14ac:dyDescent="0.25">
      <c r="I27" s="23">
        <v>18</v>
      </c>
      <c r="J27" s="24"/>
      <c r="K27" s="25"/>
      <c r="L27" s="34"/>
      <c r="M27" s="34"/>
      <c r="N27" s="28" t="str">
        <f t="shared" si="0"/>
        <v/>
      </c>
    </row>
    <row r="28" spans="3:14" x14ac:dyDescent="0.25">
      <c r="I28" s="23">
        <v>19</v>
      </c>
      <c r="J28" s="24"/>
      <c r="K28" s="25"/>
      <c r="L28" s="34"/>
      <c r="M28" s="34"/>
      <c r="N28" s="28" t="str">
        <f t="shared" si="0"/>
        <v/>
      </c>
    </row>
    <row r="29" spans="3:14" x14ac:dyDescent="0.25">
      <c r="I29" s="23">
        <v>20</v>
      </c>
      <c r="J29" s="24"/>
      <c r="K29" s="25"/>
      <c r="L29" s="34"/>
      <c r="M29" s="27"/>
      <c r="N29" s="28" t="str">
        <f t="shared" si="0"/>
        <v/>
      </c>
    </row>
    <row r="30" spans="3:14" x14ac:dyDescent="0.25">
      <c r="I30" s="23">
        <v>21</v>
      </c>
      <c r="J30" s="24"/>
      <c r="K30" s="25"/>
      <c r="L30" s="26"/>
      <c r="M30" s="27"/>
      <c r="N30" s="28" t="str">
        <f t="shared" si="0"/>
        <v/>
      </c>
    </row>
    <row r="31" spans="3:14" x14ac:dyDescent="0.25">
      <c r="I31" s="23">
        <v>22</v>
      </c>
      <c r="J31" s="29"/>
      <c r="K31" s="33"/>
      <c r="L31" s="26"/>
      <c r="M31" s="27"/>
      <c r="N31" s="28" t="str">
        <f t="shared" si="0"/>
        <v/>
      </c>
    </row>
    <row r="32" spans="3:14" x14ac:dyDescent="0.25">
      <c r="I32" s="23">
        <v>23</v>
      </c>
      <c r="J32" s="29"/>
      <c r="K32" s="25"/>
      <c r="L32" s="26"/>
      <c r="M32" s="27"/>
      <c r="N32" s="28" t="str">
        <f t="shared" si="0"/>
        <v/>
      </c>
    </row>
    <row r="33" spans="9:14" x14ac:dyDescent="0.25">
      <c r="I33" s="23">
        <v>24</v>
      </c>
      <c r="J33" s="29"/>
      <c r="K33" s="30"/>
      <c r="L33" s="26"/>
      <c r="M33" s="27"/>
      <c r="N33" s="28" t="str">
        <f t="shared" si="0"/>
        <v/>
      </c>
    </row>
    <row r="34" spans="9:14" x14ac:dyDescent="0.25">
      <c r="I34" s="23">
        <v>25</v>
      </c>
      <c r="J34" s="24"/>
      <c r="K34" s="25"/>
      <c r="L34" s="26"/>
      <c r="M34" s="27"/>
      <c r="N34" s="28" t="str">
        <f t="shared" si="0"/>
        <v/>
      </c>
    </row>
    <row r="35" spans="9:14" x14ac:dyDescent="0.25">
      <c r="I35" s="23">
        <v>26</v>
      </c>
      <c r="J35" s="24"/>
      <c r="K35" s="25"/>
      <c r="L35" s="26"/>
      <c r="M35" s="27"/>
      <c r="N35" s="28" t="str">
        <f t="shared" si="0"/>
        <v/>
      </c>
    </row>
    <row r="36" spans="9:14" x14ac:dyDescent="0.25">
      <c r="I36" s="23">
        <v>27</v>
      </c>
      <c r="J36" s="35"/>
      <c r="K36" s="25"/>
      <c r="L36" s="26"/>
      <c r="M36" s="27"/>
      <c r="N36" s="28" t="str">
        <f t="shared" si="0"/>
        <v/>
      </c>
    </row>
    <row r="37" spans="9:14" x14ac:dyDescent="0.25">
      <c r="I37" s="23">
        <v>28</v>
      </c>
      <c r="J37" s="24"/>
      <c r="K37" s="25"/>
      <c r="L37" s="26"/>
      <c r="M37" s="27"/>
      <c r="N37" s="28" t="str">
        <f t="shared" si="0"/>
        <v/>
      </c>
    </row>
    <row r="38" spans="9:14" x14ac:dyDescent="0.25">
      <c r="I38" s="23">
        <v>29</v>
      </c>
      <c r="J38" s="36"/>
      <c r="K38" s="23"/>
      <c r="L38" s="23"/>
      <c r="M38" s="23"/>
      <c r="N38" s="28" t="str">
        <f t="shared" si="0"/>
        <v/>
      </c>
    </row>
    <row r="39" spans="9:14" ht="15.75" thickBot="1" x14ac:dyDescent="0.3">
      <c r="I39" s="23">
        <v>30</v>
      </c>
      <c r="J39" s="29"/>
      <c r="K39" s="30"/>
      <c r="L39" s="26"/>
      <c r="M39" s="50"/>
      <c r="N39" s="51" t="str">
        <f t="shared" si="0"/>
        <v/>
      </c>
    </row>
    <row r="40" spans="9:14" x14ac:dyDescent="0.25">
      <c r="I40" s="37"/>
      <c r="J40" s="37"/>
      <c r="K40" s="37"/>
      <c r="L40" s="37"/>
      <c r="M40" s="52" t="s">
        <v>71</v>
      </c>
      <c r="N40" s="53">
        <f>AVERAGE(N10:N39)</f>
        <v>-1</v>
      </c>
    </row>
    <row r="41" spans="9:14" x14ac:dyDescent="0.25">
      <c r="I41" s="37"/>
      <c r="J41" s="37"/>
      <c r="K41" s="37"/>
      <c r="L41" s="37"/>
      <c r="M41" s="49" t="s">
        <v>72</v>
      </c>
      <c r="N41" s="41">
        <f>_xlfn.STDEV.S(N10:N39)</f>
        <v>0</v>
      </c>
    </row>
    <row r="42" spans="9:14" x14ac:dyDescent="0.25">
      <c r="I42" s="37"/>
      <c r="J42" s="37"/>
      <c r="K42" s="37"/>
      <c r="L42" s="37"/>
      <c r="M42" s="49" t="s">
        <v>113</v>
      </c>
      <c r="N42" s="42">
        <f>N40-3*N41</f>
        <v>-1</v>
      </c>
    </row>
    <row r="43" spans="9:14" x14ac:dyDescent="0.25">
      <c r="I43" s="37"/>
      <c r="J43" s="37"/>
      <c r="K43" s="37"/>
      <c r="L43" s="37"/>
      <c r="M43" s="49" t="s">
        <v>114</v>
      </c>
      <c r="N43" s="43">
        <f>N40-2*N41</f>
        <v>-1</v>
      </c>
    </row>
    <row r="44" spans="9:14" x14ac:dyDescent="0.25">
      <c r="I44" s="37"/>
      <c r="J44" s="37"/>
      <c r="K44" s="37"/>
      <c r="L44" s="37"/>
      <c r="M44" s="49" t="s">
        <v>115</v>
      </c>
      <c r="N44" s="43">
        <f>N40+2*N41</f>
        <v>-1</v>
      </c>
    </row>
    <row r="45" spans="9:14" ht="15.75" thickBot="1" x14ac:dyDescent="0.3">
      <c r="M45" s="54" t="s">
        <v>116</v>
      </c>
      <c r="N45" s="55">
        <f>N40+3*N41</f>
        <v>-1</v>
      </c>
    </row>
  </sheetData>
  <mergeCells count="10">
    <mergeCell ref="I8:N8"/>
    <mergeCell ref="E1:H4"/>
    <mergeCell ref="I1:S3"/>
    <mergeCell ref="T1:U1"/>
    <mergeCell ref="V1:W1"/>
    <mergeCell ref="T2:U3"/>
    <mergeCell ref="V2:W3"/>
    <mergeCell ref="I4:S4"/>
    <mergeCell ref="T4:U4"/>
    <mergeCell ref="V4:W4"/>
  </mergeCells>
  <conditionalFormatting sqref="L31:L32 L39 L36:L37 L27:L29">
    <cfRule type="expression" dxfId="4" priority="5">
      <formula>(J27-#REF!)&lt;#REF!</formula>
    </cfRule>
  </conditionalFormatting>
  <conditionalFormatting sqref="L30">
    <cfRule type="expression" dxfId="3" priority="4">
      <formula>(J30-#REF!)&lt;#REF!</formula>
    </cfRule>
  </conditionalFormatting>
  <conditionalFormatting sqref="L33:L35">
    <cfRule type="expression" dxfId="2" priority="3">
      <formula>(J33-#REF!)&lt;#REF!</formula>
    </cfRule>
  </conditionalFormatting>
  <conditionalFormatting sqref="L10:L12">
    <cfRule type="expression" dxfId="1" priority="2">
      <formula>(J10-#REF!)&lt;#REF!</formula>
    </cfRule>
  </conditionalFormatting>
  <conditionalFormatting sqref="L13:L26">
    <cfRule type="expression" dxfId="0" priority="1">
      <formula>(I13-#REF!)&lt;#REF!</formula>
    </cfRule>
  </conditionalFormatting>
  <dataValidations count="1">
    <dataValidation operator="greaterThan" allowBlank="1" showInputMessage="1" showErrorMessage="1" sqref="K39 K31 K33 K12:K18 K20:K26 L28:L29 L27:M27 M28" xr:uid="{DB9A8973-8989-4319-8F9B-2625A8AADB9D}"/>
  </dataValidations>
  <pageMargins left="0.7" right="0.7" top="0.75" bottom="0.75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724F5-5106-468C-A051-5ACB032DB1C8}">
  <dimension ref="A2:L22"/>
  <sheetViews>
    <sheetView zoomScale="80" zoomScaleNormal="80" workbookViewId="0">
      <selection activeCell="H17" sqref="H17"/>
    </sheetView>
  </sheetViews>
  <sheetFormatPr baseColWidth="10" defaultRowHeight="15.75" x14ac:dyDescent="0.25"/>
  <cols>
    <col min="1" max="1" width="15.28515625" style="2" customWidth="1"/>
    <col min="2" max="2" width="13.42578125" style="2" customWidth="1"/>
    <col min="3" max="5" width="14.42578125" style="2" customWidth="1"/>
    <col min="6" max="6" width="15.85546875" style="2" customWidth="1"/>
    <col min="7" max="7" width="15.7109375" style="2" customWidth="1"/>
    <col min="8" max="8" width="13.140625" style="2" customWidth="1"/>
    <col min="9" max="9" width="19.7109375" style="2" customWidth="1"/>
    <col min="10" max="16384" width="11.42578125" style="2"/>
  </cols>
  <sheetData>
    <row r="2" spans="1:12" ht="47.25" x14ac:dyDescent="0.25">
      <c r="A2" s="8" t="s">
        <v>0</v>
      </c>
      <c r="B2" s="8" t="s">
        <v>1</v>
      </c>
      <c r="C2" s="8" t="s">
        <v>2</v>
      </c>
      <c r="D2" s="8" t="s">
        <v>5</v>
      </c>
      <c r="E2" s="8" t="s">
        <v>3</v>
      </c>
      <c r="F2" s="8" t="s">
        <v>4</v>
      </c>
      <c r="G2" s="8" t="s">
        <v>14</v>
      </c>
      <c r="H2" s="8" t="s">
        <v>15</v>
      </c>
      <c r="I2" s="8" t="s">
        <v>16</v>
      </c>
      <c r="J2" s="9" t="s">
        <v>17</v>
      </c>
    </row>
    <row r="3" spans="1:12" x14ac:dyDescent="0.25">
      <c r="A3" s="1">
        <v>0</v>
      </c>
      <c r="B3" s="1">
        <v>8.7999999999999995E-2</v>
      </c>
      <c r="C3" s="10">
        <v>9.4E-2</v>
      </c>
      <c r="D3" s="10">
        <f>AVERAGE(B3:C3)</f>
        <v>9.0999999999999998E-2</v>
      </c>
      <c r="E3" s="1">
        <v>8.5000000000000006E-2</v>
      </c>
      <c r="F3" s="10">
        <f>D3-E3</f>
        <v>5.9999999999999915E-3</v>
      </c>
      <c r="G3" s="11">
        <f ca="1">(F3/$G$7)*100</f>
        <v>0.29902815848492359</v>
      </c>
      <c r="H3" s="11">
        <f ca="1">(G3-$C$10)/$C$9</f>
        <v>-0.12795965093739387</v>
      </c>
      <c r="I3" s="11">
        <f ca="1">EXP(H3)</f>
        <v>0.879888881119954</v>
      </c>
      <c r="J3" s="12" t="e">
        <f ca="1">(I3-A3)/A3</f>
        <v>#DIV/0!</v>
      </c>
    </row>
    <row r="4" spans="1:12" x14ac:dyDescent="0.25">
      <c r="A4" s="1">
        <v>1</v>
      </c>
      <c r="B4" s="1">
        <v>0.20699999999999999</v>
      </c>
      <c r="C4" s="10">
        <v>0.20200000000000001</v>
      </c>
      <c r="D4" s="10">
        <f>AVERAGE(B4:C4)</f>
        <v>0.20450000000000002</v>
      </c>
      <c r="E4" s="1">
        <v>8.5000000000000006E-2</v>
      </c>
      <c r="F4" s="10">
        <f>D4-E4</f>
        <v>0.11950000000000001</v>
      </c>
      <c r="G4" s="11">
        <f ca="1">(F4/$G$7)*100</f>
        <v>5.9556441564914033</v>
      </c>
      <c r="H4" s="11">
        <f t="shared" ref="H4:H6" ca="1" si="0">(G4-$C$10)/$C$9</f>
        <v>9.1467634760518376E-2</v>
      </c>
      <c r="I4" s="11">
        <f t="shared" ref="I4:I6" ca="1" si="1">EXP(H4)</f>
        <v>1.0957813108940682</v>
      </c>
      <c r="J4" s="12">
        <f ca="1">(I4-A4)/A4</f>
        <v>9.5781310894068161E-2</v>
      </c>
    </row>
    <row r="5" spans="1:12" x14ac:dyDescent="0.25">
      <c r="A5" s="1">
        <v>4</v>
      </c>
      <c r="B5" s="1">
        <v>0.79400000000000004</v>
      </c>
      <c r="C5" s="10">
        <v>0.79600000000000004</v>
      </c>
      <c r="D5" s="10">
        <f>AVERAGE(B5:C5)</f>
        <v>0.79500000000000004</v>
      </c>
      <c r="E5" s="1">
        <v>8.5000000000000006E-2</v>
      </c>
      <c r="F5" s="10">
        <f>D5-E5</f>
        <v>0.71000000000000008</v>
      </c>
      <c r="G5" s="11">
        <f ca="1">(F5/$G$7)*100</f>
        <v>35.384998754049349</v>
      </c>
      <c r="H5" s="11">
        <f t="shared" ca="1" si="0"/>
        <v>1.2330695044047228</v>
      </c>
      <c r="I5" s="11">
        <f t="shared" ca="1" si="1"/>
        <v>3.4317471490923426</v>
      </c>
      <c r="J5" s="12">
        <f ca="1">(I5-A5)/A5</f>
        <v>-0.14206321272691436</v>
      </c>
    </row>
    <row r="6" spans="1:12" x14ac:dyDescent="0.25">
      <c r="A6" s="1">
        <v>10</v>
      </c>
      <c r="B6" s="1">
        <v>1.359</v>
      </c>
      <c r="C6" s="10">
        <v>1.349</v>
      </c>
      <c r="D6" s="10">
        <f>AVERAGE(B6:C6)</f>
        <v>1.3540000000000001</v>
      </c>
      <c r="E6" s="1">
        <v>8.5000000000000006E-2</v>
      </c>
      <c r="F6" s="10">
        <f>D6-E6</f>
        <v>1.2690000000000001</v>
      </c>
      <c r="G6" s="11">
        <f ca="1">(F6/$G$7)*100</f>
        <v>63.244455519561441</v>
      </c>
      <c r="H6" s="11">
        <f t="shared" ca="1" si="0"/>
        <v>2.3137730524675679</v>
      </c>
      <c r="I6" s="11">
        <f t="shared" ca="1" si="1"/>
        <v>10.11250778746691</v>
      </c>
      <c r="J6" s="12">
        <f ca="1">(I6-A6)/A6</f>
        <v>1.1250778746691026E-2</v>
      </c>
    </row>
    <row r="7" spans="1:12" x14ac:dyDescent="0.25">
      <c r="A7" s="1">
        <v>40</v>
      </c>
      <c r="B7" s="1">
        <v>2.0859999999999999</v>
      </c>
      <c r="C7" s="10">
        <v>2.097</v>
      </c>
      <c r="D7" s="10">
        <f>AVERAGE(B7:C7)</f>
        <v>2.0914999999999999</v>
      </c>
      <c r="E7" s="1">
        <v>8.5000000000000006E-2</v>
      </c>
      <c r="F7" s="10">
        <f t="shared" ref="F7" si="2">D7-E7</f>
        <v>2.0065</v>
      </c>
      <c r="G7" s="11">
        <f ca="1">(F7/$G$7)*100</f>
        <v>100</v>
      </c>
      <c r="H7" s="11">
        <f ca="1">(G7-$C$10)/$C$9</f>
        <v>3.7395670894914463</v>
      </c>
      <c r="I7" s="11">
        <f ca="1">EXP(H7)</f>
        <v>42.079769446920217</v>
      </c>
      <c r="J7" s="12">
        <f ca="1">(I7-A7)/A7</f>
        <v>5.1994236173005429E-2</v>
      </c>
    </row>
    <row r="8" spans="1:12" x14ac:dyDescent="0.25">
      <c r="C8" s="13"/>
      <c r="D8" s="13"/>
      <c r="E8" s="13"/>
    </row>
    <row r="9" spans="1:12" x14ac:dyDescent="0.25">
      <c r="A9" s="14" t="s">
        <v>7</v>
      </c>
      <c r="B9" s="1">
        <v>25.779</v>
      </c>
    </row>
    <row r="10" spans="1:12" x14ac:dyDescent="0.25">
      <c r="A10" s="14" t="s">
        <v>8</v>
      </c>
      <c r="B10" s="1">
        <v>3.5977000000000001</v>
      </c>
    </row>
    <row r="13" spans="1:12" ht="47.25" x14ac:dyDescent="0.25">
      <c r="A13" s="15" t="s">
        <v>50</v>
      </c>
      <c r="B13" s="15" t="s">
        <v>9</v>
      </c>
      <c r="C13" s="15" t="s">
        <v>10</v>
      </c>
      <c r="D13" s="15" t="s">
        <v>11</v>
      </c>
      <c r="E13" s="16" t="s">
        <v>12</v>
      </c>
      <c r="F13" s="15" t="s">
        <v>6</v>
      </c>
      <c r="G13" s="15" t="s">
        <v>13</v>
      </c>
      <c r="H13" s="15" t="s">
        <v>15</v>
      </c>
      <c r="I13" s="15" t="s">
        <v>16</v>
      </c>
      <c r="J13" s="15"/>
      <c r="K13" s="15" t="s">
        <v>18</v>
      </c>
      <c r="L13" s="15" t="s">
        <v>20</v>
      </c>
    </row>
    <row r="14" spans="1:12" x14ac:dyDescent="0.25">
      <c r="A14" s="17">
        <v>44488</v>
      </c>
      <c r="B14" s="1" t="s">
        <v>12</v>
      </c>
      <c r="C14" s="18">
        <v>1</v>
      </c>
      <c r="D14" s="1">
        <v>8.5000000000000006E-2</v>
      </c>
      <c r="E14" s="1">
        <v>8.5000000000000006E-2</v>
      </c>
      <c r="F14" s="19">
        <f ca="1">(G14/$G$7)*100</f>
        <v>0</v>
      </c>
      <c r="G14" s="1">
        <f>(D14-E14)</f>
        <v>0</v>
      </c>
      <c r="H14" s="19">
        <f ca="1">(F14-$C$10)/$C$9</f>
        <v>-0.13955933123860506</v>
      </c>
      <c r="I14" s="19">
        <f ca="1">EXP(H14)</f>
        <v>0.86974141883789247</v>
      </c>
      <c r="J14" s="20" t="s">
        <v>51</v>
      </c>
      <c r="K14" s="1" t="s">
        <v>19</v>
      </c>
      <c r="L14" s="1" t="s">
        <v>52</v>
      </c>
    </row>
    <row r="15" spans="1:12" x14ac:dyDescent="0.25">
      <c r="A15" s="17">
        <v>44488</v>
      </c>
      <c r="B15" s="21" t="s">
        <v>53</v>
      </c>
      <c r="C15" s="18">
        <v>1.0156000000000001</v>
      </c>
      <c r="D15" s="1">
        <v>0.152</v>
      </c>
      <c r="E15" s="1">
        <v>8.5000000000000006E-2</v>
      </c>
      <c r="F15" s="19">
        <f t="shared" ref="F15:F22" ca="1" si="3">(G15/$G$7)*100</f>
        <v>3.3391477697483176</v>
      </c>
      <c r="G15" s="1">
        <f t="shared" ref="G15:G22" si="4">(D15-E15)</f>
        <v>6.699999999999999E-2</v>
      </c>
      <c r="H15" s="19">
        <f t="shared" ref="H15:H22" ca="1" si="5">(F15-$C$10)/$C$9</f>
        <v>-1.0029567875079814E-2</v>
      </c>
      <c r="I15" s="19">
        <f t="shared" ref="I15:I22" ca="1" si="6">EXP(H15)</f>
        <v>0.99002056051213683</v>
      </c>
      <c r="J15" s="20" t="s">
        <v>51</v>
      </c>
      <c r="K15" s="1" t="s">
        <v>19</v>
      </c>
      <c r="L15" s="1" t="s">
        <v>52</v>
      </c>
    </row>
    <row r="16" spans="1:12" x14ac:dyDescent="0.25">
      <c r="A16" s="17">
        <v>44488</v>
      </c>
      <c r="B16" s="21" t="s">
        <v>54</v>
      </c>
      <c r="C16" s="18">
        <v>1.0051000000000001</v>
      </c>
      <c r="D16" s="1">
        <v>0.14799999999999999</v>
      </c>
      <c r="E16" s="1">
        <v>8.5000000000000006E-2</v>
      </c>
      <c r="F16" s="19">
        <f t="shared" ca="1" si="3"/>
        <v>3.1397956640917011</v>
      </c>
      <c r="G16" s="1">
        <f t="shared" si="4"/>
        <v>6.2999999999999987E-2</v>
      </c>
      <c r="H16" s="19">
        <f t="shared" ca="1" si="5"/>
        <v>-1.7762688075887312E-2</v>
      </c>
      <c r="I16" s="19">
        <f t="shared" ca="1" si="6"/>
        <v>0.98239413854102253</v>
      </c>
      <c r="J16" s="20" t="s">
        <v>51</v>
      </c>
      <c r="K16" s="1" t="s">
        <v>19</v>
      </c>
      <c r="L16" s="1" t="s">
        <v>52</v>
      </c>
    </row>
    <row r="17" spans="1:12" x14ac:dyDescent="0.25">
      <c r="A17" s="17">
        <v>44488</v>
      </c>
      <c r="B17" s="21" t="s">
        <v>55</v>
      </c>
      <c r="C17" s="18">
        <v>1.0066999999999999</v>
      </c>
      <c r="D17" s="1">
        <v>8.4000000000000005E-2</v>
      </c>
      <c r="E17" s="1">
        <v>8.5000000000000006E-2</v>
      </c>
      <c r="F17" s="19">
        <f ca="1">(G17/$G$7)*100</f>
        <v>-4.9838026414154045E-2</v>
      </c>
      <c r="G17" s="1">
        <f t="shared" si="4"/>
        <v>-1.0000000000000009E-3</v>
      </c>
      <c r="H17" s="19">
        <f t="shared" ca="1" si="5"/>
        <v>-0.14149261128880694</v>
      </c>
      <c r="I17" s="19">
        <f t="shared" ca="1" si="6"/>
        <v>0.86806158941757872</v>
      </c>
      <c r="J17" s="20" t="s">
        <v>51</v>
      </c>
      <c r="K17" s="1" t="s">
        <v>19</v>
      </c>
      <c r="L17" s="1" t="s">
        <v>52</v>
      </c>
    </row>
    <row r="18" spans="1:12" x14ac:dyDescent="0.25">
      <c r="A18" s="17">
        <v>44488</v>
      </c>
      <c r="B18" s="21" t="s">
        <v>55</v>
      </c>
      <c r="C18" s="18">
        <v>1.0593999999999999</v>
      </c>
      <c r="D18" s="1">
        <v>8.6999999999999994E-2</v>
      </c>
      <c r="E18" s="1">
        <v>8.5000000000000006E-2</v>
      </c>
      <c r="F18" s="19">
        <f t="shared" ca="1" si="3"/>
        <v>9.9676052828307396E-2</v>
      </c>
      <c r="G18" s="1">
        <f t="shared" si="4"/>
        <v>1.9999999999999879E-3</v>
      </c>
      <c r="H18" s="19">
        <f t="shared" ca="1" si="5"/>
        <v>-0.13569277113820136</v>
      </c>
      <c r="I18" s="19">
        <f t="shared" ca="1" si="6"/>
        <v>0.87311083613506901</v>
      </c>
      <c r="J18" s="20" t="s">
        <v>51</v>
      </c>
      <c r="K18" s="1" t="s">
        <v>19</v>
      </c>
      <c r="L18" s="1" t="s">
        <v>52</v>
      </c>
    </row>
    <row r="19" spans="1:12" x14ac:dyDescent="0.25">
      <c r="A19" s="17">
        <v>44488</v>
      </c>
      <c r="B19" s="21" t="s">
        <v>56</v>
      </c>
      <c r="C19" s="18">
        <v>1.0339</v>
      </c>
      <c r="D19" s="1">
        <v>0.14799999999999999</v>
      </c>
      <c r="E19" s="1">
        <v>8.5000000000000006E-2</v>
      </c>
      <c r="F19" s="19">
        <f t="shared" ca="1" si="3"/>
        <v>3.1397956640917011</v>
      </c>
      <c r="G19" s="1">
        <f t="shared" si="4"/>
        <v>6.2999999999999987E-2</v>
      </c>
      <c r="H19" s="19">
        <f t="shared" ca="1" si="5"/>
        <v>-1.7762688075887312E-2</v>
      </c>
      <c r="I19" s="19">
        <f t="shared" ca="1" si="6"/>
        <v>0.98239413854102253</v>
      </c>
      <c r="J19" s="20" t="s">
        <v>51</v>
      </c>
      <c r="K19" s="1" t="s">
        <v>19</v>
      </c>
      <c r="L19" s="1" t="s">
        <v>52</v>
      </c>
    </row>
    <row r="20" spans="1:12" x14ac:dyDescent="0.25">
      <c r="A20" s="17">
        <v>44488</v>
      </c>
      <c r="B20" s="21" t="s">
        <v>57</v>
      </c>
      <c r="C20" s="18">
        <v>1.0026999999999999</v>
      </c>
      <c r="D20" s="1">
        <v>0.1</v>
      </c>
      <c r="E20" s="1">
        <v>8.5000000000000006E-2</v>
      </c>
      <c r="F20" s="19">
        <f t="shared" ca="1" si="3"/>
        <v>0.74757039621231003</v>
      </c>
      <c r="G20" s="1">
        <f t="shared" si="4"/>
        <v>1.4999999999999999E-2</v>
      </c>
      <c r="H20" s="19">
        <f t="shared" ca="1" si="5"/>
        <v>-0.11056013048557702</v>
      </c>
      <c r="I20" s="19">
        <f t="shared" ca="1" si="6"/>
        <v>0.89533249179335339</v>
      </c>
      <c r="J20" s="20" t="s">
        <v>51</v>
      </c>
      <c r="K20" s="1" t="s">
        <v>19</v>
      </c>
      <c r="L20" s="1" t="s">
        <v>52</v>
      </c>
    </row>
    <row r="21" spans="1:12" x14ac:dyDescent="0.25">
      <c r="A21" s="17">
        <v>44488</v>
      </c>
      <c r="B21" s="21" t="s">
        <v>58</v>
      </c>
      <c r="C21" s="18">
        <v>1.1132</v>
      </c>
      <c r="D21" s="1">
        <v>0.105</v>
      </c>
      <c r="E21" s="1">
        <v>8.5000000000000006E-2</v>
      </c>
      <c r="F21" s="19">
        <f t="shared" ca="1" si="3"/>
        <v>0.99676052828307948</v>
      </c>
      <c r="G21" s="1">
        <f t="shared" si="4"/>
        <v>1.999999999999999E-2</v>
      </c>
      <c r="H21" s="19">
        <f t="shared" ca="1" si="5"/>
        <v>-0.10089373023456769</v>
      </c>
      <c r="I21" s="19">
        <f t="shared" ca="1" si="6"/>
        <v>0.90402909874159298</v>
      </c>
      <c r="J21" s="20" t="s">
        <v>51</v>
      </c>
      <c r="K21" s="1" t="s">
        <v>19</v>
      </c>
      <c r="L21" s="1" t="s">
        <v>52</v>
      </c>
    </row>
    <row r="22" spans="1:12" x14ac:dyDescent="0.25">
      <c r="A22" s="17">
        <v>44488</v>
      </c>
      <c r="B22" s="21" t="s">
        <v>58</v>
      </c>
      <c r="C22" s="18">
        <v>1.0016</v>
      </c>
      <c r="D22" s="1">
        <v>0.108</v>
      </c>
      <c r="E22" s="1">
        <v>8.5000000000000006E-2</v>
      </c>
      <c r="F22" s="19">
        <f t="shared" ca="1" si="3"/>
        <v>1.1462746075255417</v>
      </c>
      <c r="G22" s="1">
        <f t="shared" si="4"/>
        <v>2.2999999999999993E-2</v>
      </c>
      <c r="H22" s="19">
        <f t="shared" ca="1" si="5"/>
        <v>-9.5093890083962088E-2</v>
      </c>
      <c r="I22" s="19">
        <f t="shared" ca="1" si="6"/>
        <v>0.90928755737515532</v>
      </c>
      <c r="J22" s="20" t="s">
        <v>51</v>
      </c>
      <c r="K22" s="1" t="s">
        <v>19</v>
      </c>
      <c r="L22" s="1" t="s">
        <v>52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5 f 2 5 a f 7 f - 5 c 6 3 - 4 f a d - 9 7 0 d - e 4 5 d 5 d a 6 9 2 e d "   x m l n s = " h t t p : / / s c h e m a s . m i c r o s o f t . c o m / D a t a M a s h u p " > A A A A A E o H A A B Q S w M E F A A C A A g A J 3 k 1 V Q 1 i J R 2 n A A A A 9 w A A A B I A H A B D b 2 5 m a W c v U G F j a 2 F n Z S 5 4 b W w g o h g A K K A U A A A A A A A A A A A A A A A A A A A A A A A A A A A A e 7 9 7 v 4 1 9 R W 6 O Q l l q U X F m f p 6 t k q G e g Z J C c U l i X k p i T n 5 e q q 1 S X r 6 S v R 0 v l 0 1 A Y n J 2 Y n q q A l B 1 X r F V R X G K r V J G S U m B l b 5 + e X m 5 X r m x X n 5 R u r 6 R g Y G h f o S v T 3 B y R m p u o h J c c S Z h x b q Z e S B r k 1 O V 7 G z C I K 6 x M 9 I z N L D Q s 7 Q w 0 z O w 0 Y c J 2 v h m 5 i E U G A E d D J J F E r R x L s 0 p K S 1 K t U s t 1 n U N t t G H c W 3 0 o X 6 w A w B Q S w M E F A A C A A g A J 3 k 1 V V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C d 5 N V U u m m / U S g Q A A J c T A A A T A B w A R m 9 y b X V s Y X M v U 2 V j d G l v b j E u b S C i G A A o o B Q A A A A A A A A A A A A A A A A A A A A A A A A A A A D t V + F q 2 0 g Q / m / I O y w q B Z l z H N I r h S P t g U 5 W Q N f E N r L S H m f M s Z a m j q i 8 6 1 v J r R v j R + j T 3 C P 0 x W 6 0 k r 2 S v H K c X C j 9 c S E Q Z X Z 2 Z + b b m W 9 m E w j S i D M y y v + e X 7 R a y S 0 V E J L e z f D K t a 3 e Y E T e k B j S k x b B n 4 G I Z s B Q 4 q w C i L v 2 U g h g 6 X s u P k 4 5 / 2 i 2 1 + M + n c M b w 6 f T m J 4 b k 8 3 Y 5 i x F l U k n P + C Z c R n F N C E f o j g V N K S J g Y d l 2 t A d Q Y x e e P x z Y u Z m O g R o c E v G z w w / W n A S A p k v I c F t x J j g L m P n I j E I Z W G m 6 C Q p D X m x b t n O 0 K 8 s u 7 3 y E a 9 / J W w Z x + 2 d a w N c S E j A 4 + W c 4 c f f y y j V u W h L h c T c j 6 W z N i 4 h u M X T O 6 R i D P / d i 6 E s o 6 m I 7 q T I g w U X K R A y n s / O 3 s 4 m x k b 5 J 9 U D O p 9 G G K T y y h e U J R + 4 m O e O + V 8 W k D n X F E 1 n X f I y R W U S 0 h Q 2 m / Z J K 2 J 6 U y o t r m + c k e 9 Z P 2 5 S F A 6 S n k O 8 G 9 / t W / 8 n x 3 d L j q H n 2 O 7 I H f S 1 2 Z H 7 0 8 c A I f y d R 8 z c 5 l K H N C G z 6 Z R 4 6 K C a I o M R r m b H v 4 1 Y 2 H U Z A 6 E w G g G B 1 Q L v O / r 2 T + l k h Z Y j V + V 3 j t c u 6 6 o G 1 p q r 0 E m 7 5 + U r G o J I O K N x d I d Y E z o T M M M P Z d 0 K w 8 J q s 6 t Z F g x 7 z 4 2 i D v r L + R R E 1 5 o m J q a w x v z k V C M 3 J u 0 z U 7 f B m P z U c E z 7 7 E V b R e I I w Q V s 8 4 a X q s C D O f 8 E W c G + j 9 J b q Z f l W 0 P o E r M s n B J K e d 1 w E Q K r F R g 6 Z W p s V 3 J 2 g P s Q j y Q A h I 7 N N q W D 7 e b a z b 2 u 1 6 7 y A W t X V 6 J 7 8 G l k 1 R T 4 9 h X d C m C L A K 9 c v s t C W O 0 y Y N 9 d P L 3 Y j 5 / n 8 t d l 6 a u X 3 a y q N X E K 0 K D o S a F Q s e 6 5 h M E q M 0 d w V o m f a l e J P J 8 s 4 1 Q y D b J F z Z M S F T Q 4 n a V H 3 Q z W 2 Z V 7 7 f q O J A T f H Q 4 y r r + 2 f P d P S Q T F 4 r E s s F U / Q A E N c V R s r Y 0 r S 0 r s n A j U f x X m 1 J q + O G m d b C m 0 k D 2 6 v b 7 4 R d t f H 9 I c C s Z b 1 8 E t + k E K q 1 S F K E V M k l A u t G v C v c I + 3 O T r r h Y 0 Z 4 4 r v q j 2 X E G 3 b k A D 7 F / O H 5 b t u / 5 N 7 / E T z M 9 P C D H W F D Z B q 9 + z v D 2 A 3 3 l d 4 j m X j u f 0 b d c i p u S T t h Z 0 V y e 1 9 N K R 9 o S 6 9 G D H L + H 6 B H g + I Z y a 0 S U L r 8 p c V Z Q 1 v N 6 g s O O 5 6 v o Q E r k e 0 7 0 z S g h j h + Z i S l k Q U V S O C Q b O A n 6 / 5 r 3 H 7 n Q D j i j P I t l V 6 2 q / k W u 6 0 s i f D 3 p b K W V f i n C Q n f A q I D O n 2 k u O I 4 p F A I u U a x a v + g R v E f s u u h o g v 7 F S V 6 x Y O E 5 L 0 1 v r 3 n u Q D R Q K x O 3 W 7 a B f v y k P P k U J r 2 t j S t 3 R a R Q j c i G m n n k 5 8 E 5 9 + 7 R d 1 n s a F m t 6 Z G x f I P o X z Y 4 f 7 n n H f O + n y n H P k g e M A I 1 v k l o F q w l A s X m h s 8 O q N A k o p Q f O B K W N / 2 U 6 q N g / w O o F j R e 8 X R C 1 Z O b D 3 e D A v u O H 6 n v i P 3 b E f s B 4 u z d i / / D D r W b Y f 9 S l l B u r N p y L f w F Q S w E C L Q A U A A I A C A A n e T V V D W I l H a c A A A D 3 A A A A E g A A A A A A A A A A A A A A A A A A A A A A Q 2 9 u Z m l n L 1 B h Y 2 t h Z 2 U u e G 1 s U E s B A i 0 A F A A C A A g A J 3 k 1 V V N y O C y b A A A A 4 Q A A A B M A A A A A A A A A A A A A A A A A 8 w A A A F t D b 2 5 0 Z W 5 0 X 1 R 5 c G V z X S 5 4 b W x Q S w E C L Q A U A A I A C A A n e T V V L p p v 1 E o E A A C X E w A A E w A A A A A A A A A A A A A A A A D b A Q A A R m 9 y b X V s Y X M v U 2 V j d G l v b j E u b V B L B Q Y A A A A A A w A D A M I A A A B y B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P R w A A A A A A A C 1 H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E V V B M S U N B R E 9 T P C 9 J d G V t U G F 0 a D 4 8 L 0 l 0 Z W 1 M b 2 N h d G l v b j 4 8 U 3 R h Y m x l R W 5 0 c m l l c z 4 8 R W 5 0 c n k g V H l w Z T 0 i R m l s b E N v b H V t b k 5 h b W V z I i B W Y W x 1 Z T 0 i c 1 s m c X V v d D t G Z W N o Y S A m c X V v d D s s J n F 1 b 3 Q 7 S U Q g b X V l c 3 R y Y S A m c X V v d D s s J n F 1 b 3 Q 7 V G l w b y B k Z S B t d W V z d H J h I C Z x d W 9 0 O y w m c X V v d D t U a X B v I G R l I G 1 h d H J p e i A m c X V v d D s s J n F 1 b 3 Q 7 U m V w b 3 J 0 Z S A g W 3 B w b V 0 m c X V v d D t d I i A v P j x F b n R y e S B U e X B l P S J O Y X Z p Z 2 F 0 a W 9 u U 3 R l c E 5 h b W U i I F Z h b H V l P S J z T m F 2 Z W d h Y 2 n D s 2 4 i I C 8 + P E V u d H J 5 I F R 5 c G U 9 I k Z p b G x F b m F i b G V k I i B W Y W x 1 Z T 0 i b D A i I C 8 + P E V u d H J 5 I F R 5 c G U 9 I k Z p b G x D b 2 x 1 b W 5 U e X B l c y I g V m F s d W U 9 I n N D U V l H Q m d V P S I g L z 4 8 R W 5 0 c n k g V H l w Z T 0 i R m l s b E x h c 3 R V c G R h d G V k I i B W Y W x 1 Z T 0 i Z D I w M j I t M D k t M j F U M T k 6 M j Y 6 N D Q u N D Q 3 O T I x N V o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w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E 4 M D Z k M z V h L W U y Y 2 E t N D F h Z i 1 i Y m I y L W Y 4 Y m M w Y j U 3 Z T d i Z i I g L z 4 8 R W 5 0 c n k g V H l w Z T 0 i Q W R k Z W R U b 0 R h d G F N b 2 R l b C I g V m F s d W U 9 I m w w I i A v P j x F b n R y e S B U e X B l P S J O Y W 1 l V X B k Y X R l Z E F m d G V y R m l s b C I g V m F s d W U 9 I m w w I i A v P j x F b n R y e S B U e X B l P S J C d W Z m Z X J O Z X h 0 U m V m c m V z a C I g V m F s d W U 9 I m w x I i A v P j x F b n R y e S B U e X B l P S J G a W x s T 2 J q Z W N 0 V H l w Z S I g V m F s d W U 9 I n N D b 2 5 u Z W N 0 a W 9 u T 2 5 s e S I g L z 4 8 R W 5 0 c n k g V H l w Z T 0 i U m V z d W x 0 V H l w Z S I g V m F s d W U 9 I n N U Y W J s Z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F V Q T E l D Q U R P U y 9 B d X R v U m V t b 3 Z l Z E N v b H V t b n M x L n t G Z W N o Y S A s M H 0 m c X V v d D s s J n F 1 b 3 Q 7 U 2 V j d G l v b j E v R F V Q T E l D Q U R P U y 9 B d X R v U m V t b 3 Z l Z E N v b H V t b n M x L n t J R C B t d W V z d H J h I C w x f S Z x d W 9 0 O y w m c X V v d D t T Z W N 0 a W 9 u M S 9 E V V B M S U N B R E 9 T L 0 F 1 d G 9 S Z W 1 v d m V k Q 2 9 s d W 1 u c z E u e 1 R p c G 8 g Z G U g b X V l c 3 R y Y S A s M n 0 m c X V v d D s s J n F 1 b 3 Q 7 U 2 V j d G l v b j E v R F V Q T E l D Q U R P U y 9 B d X R v U m V t b 3 Z l Z E N v b H V t b n M x L n t U a X B v I G R l I G 1 h d H J p e i A s M 3 0 m c X V v d D s s J n F 1 b 3 Q 7 U 2 V j d G l v b j E v R F V Q T E l D Q U R P U y 9 B d X R v U m V t b 3 Z l Z E N v b H V t b n M x L n t S Z X B v c n R l I C B b c H B t X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E V V B M S U N B R E 9 T L 0 F 1 d G 9 S Z W 1 v d m V k Q 2 9 s d W 1 u c z E u e 0 Z l Y 2 h h I C w w f S Z x d W 9 0 O y w m c X V v d D t T Z W N 0 a W 9 u M S 9 E V V B M S U N B R E 9 T L 0 F 1 d G 9 S Z W 1 v d m V k Q 2 9 s d W 1 u c z E u e 0 l E I G 1 1 Z X N 0 c m E g L D F 9 J n F 1 b 3 Q 7 L C Z x d W 9 0 O 1 N l Y 3 R p b 2 4 x L 0 R V U E x J Q 0 F E T 1 M v Q X V 0 b 1 J l b W 9 2 Z W R D b 2 x 1 b W 5 z M S 5 7 V G l w b y B k Z S B t d W V z d H J h I C w y f S Z x d W 9 0 O y w m c X V v d D t T Z W N 0 a W 9 u M S 9 E V V B M S U N B R E 9 T L 0 F 1 d G 9 S Z W 1 v d m V k Q 2 9 s d W 1 u c z E u e 1 R p c G 8 g Z G U g b W F 0 c m l 6 I C w z f S Z x d W 9 0 O y w m c X V v d D t T Z W N 0 a W 9 u M S 9 E V V B M S U N B R E 9 T L 0 F 1 d G 9 S Z W 1 v d m V k Q 2 9 s d W 1 u c z E u e 1 J l c G 9 y d G U g I F t w c G 1 d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N V U V T V F J B U z w v S X R l b V B h d G g + P C 9 J d G V t T G 9 j Y X R p b 2 4 + P F N 0 Y W J s Z U V u d H J p Z X M + P E V u d H J 5 I F R 5 c G U 9 I k Z p b G x D b 2 x 1 b W 5 O Y W 1 l c y I g V m F s d W U 9 I n N b J n F 1 b 3 Q 7 R m V j a G E g J n F 1 b 3 Q 7 L C Z x d W 9 0 O 0 l E I G 1 1 Z X N 0 c m E g J n F 1 b 3 Q 7 L C Z x d W 9 0 O 1 R p c G 8 g Z G U g b X V l c 3 R y Y S A m c X V v d D s s J n F 1 b 3 Q 7 V G l w b y B k Z S B t Y X R y a X o g J n F 1 b 3 Q 7 L C Z x d W 9 0 O 1 J l c G 9 y d G U g I F t w c G 1 d J n F 1 b 3 Q 7 X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N v b H V t b l R 5 c G V z I i B W Y W x 1 Z T 0 i c 0 N R W U d C Z 1 U 9 I i A v P j x F b n R y e S B U e X B l P S J G a W x s T G F z d F V w Z G F 0 Z W Q i I F Z h b H V l P S J k M j A y M i 0 w O S 0 y M V Q x O T o y N z o x M y 4 5 N D M w N z M 0 W i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A i I C 8 + P E V u d H J 5 I F R 5 c G U 9 I k Z p b G x U b 0 R h d G F N b 2 R l b E V u Y W J s Z W Q i I F Z h b H V l P S J s M C I g L z 4 8 R W 5 0 c n k g V H l w Z T 0 i S X N Q c m l 2 Y X R l I i B W Y W x 1 Z T 0 i b D A i I C 8 + P E V u d H J 5 I F R 5 c G U 9 I k F k Z G V k V G 9 E Y X R h T W 9 k Z W w i I F Z h b H V l P S J s M C I g L z 4 8 R W 5 0 c n k g V H l w Z T 0 i U m V z d W x 0 V H l w Z S I g V m F s d W U 9 I n N U Y W J s Z S I g L z 4 8 R W 5 0 c n k g V H l w Z T 0 i T m F 2 a W d h d G l v b l N 0 Z X B O Y W 1 l I i B W Y W x 1 Z T 0 i c 0 5 h d m V n Y W N p w 7 N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V V F U 1 R S Q V M v Q X V 0 b 1 J l b W 9 2 Z W R D b 2 x 1 b W 5 z M S 5 7 R m V j a G E g L D B 9 J n F 1 b 3 Q 7 L C Z x d W 9 0 O 1 N l Y 3 R p b 2 4 x L 0 1 V R V N U U k F T L 0 F 1 d G 9 S Z W 1 v d m V k Q 2 9 s d W 1 u c z E u e 0 l E I G 1 1 Z X N 0 c m E g L D F 9 J n F 1 b 3 Q 7 L C Z x d W 9 0 O 1 N l Y 3 R p b 2 4 x L 0 1 V R V N U U k F T L 0 F 1 d G 9 S Z W 1 v d m V k Q 2 9 s d W 1 u c z E u e 1 R p c G 8 g Z G U g b X V l c 3 R y Y S A s M n 0 m c X V v d D s s J n F 1 b 3 Q 7 U 2 V j d G l v b j E v T V V F U 1 R S Q V M v Q X V 0 b 1 J l b W 9 2 Z W R D b 2 x 1 b W 5 z M S 5 7 V G l w b y B k Z S B t Y X R y a X o g L D N 9 J n F 1 b 3 Q 7 L C Z x d W 9 0 O 1 N l Y 3 R p b 2 4 x L 0 1 V R V N U U k F T L 0 F 1 d G 9 S Z W 1 v d m V k Q 2 9 s d W 1 u c z E u e 1 J l c G 9 y d G U g I F t w c G 1 d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0 1 V R V N U U k F T L 0 F 1 d G 9 S Z W 1 v d m V k Q 2 9 s d W 1 u c z E u e 0 Z l Y 2 h h I C w w f S Z x d W 9 0 O y w m c X V v d D t T Z W N 0 a W 9 u M S 9 N V U V T V F J B U y 9 B d X R v U m V t b 3 Z l Z E N v b H V t b n M x L n t J R C B t d W V z d H J h I C w x f S Z x d W 9 0 O y w m c X V v d D t T Z W N 0 a W 9 u M S 9 N V U V T V F J B U y 9 B d X R v U m V t b 3 Z l Z E N v b H V t b n M x L n t U a X B v I G R l I G 1 1 Z X N 0 c m E g L D J 9 J n F 1 b 3 Q 7 L C Z x d W 9 0 O 1 N l Y 3 R p b 2 4 x L 0 1 V R V N U U k F T L 0 F 1 d G 9 S Z W 1 v d m V k Q 2 9 s d W 1 u c z E u e 1 R p c G 8 g Z G U g b W F 0 c m l 6 I C w z f S Z x d W 9 0 O y w m c X V v d D t T Z W N 0 a W 9 u M S 9 N V U V T V F J B U y 9 B d X R v U m V t b 3 Z l Z E N v b H V t b n M x L n t S Z X B v c n R l I C B b c H B t X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F J F Q 0 l T S U 9 O P C 9 J d G V t U G F 0 a D 4 8 L 0 l 0 Z W 1 M b 2 N h d G l v b j 4 8 U 3 R h Y m x l R W 5 0 c m l l c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U k V D S V N J T 0 4 v Q X V 0 b 1 J l b W 9 2 Z W R D b 2 x 1 b W 5 z M S 5 7 w 4 1 u Z G l j Z S w w f S Z x d W 9 0 O y w m c X V v d D t T Z W N 0 a W 9 u M S 9 Q U k V D S V N J T 0 4 v Q X V 0 b 1 J l b W 9 2 Z W R D b 2 x 1 b W 5 z M S 5 7 R m V j a G E g L D F 9 J n F 1 b 3 Q 7 L C Z x d W 9 0 O 1 N l Y 3 R p b 2 4 x L 1 B S R U N J U 0 l P T i 9 B d X R v U m V t b 3 Z l Z E N v b H V t b n M x L n t J R C B t d W V z d H J h I C w y f S Z x d W 9 0 O y w m c X V v d D t T Z W N 0 a W 9 u M S 9 Q U k V D S V N J T 0 4 v Q X V 0 b 1 J l b W 9 2 Z W R D b 2 x 1 b W 5 z M S 5 7 V G l w b y B k Z S B t Y X R y a X o g L D N 9 J n F 1 b 3 Q 7 L C Z x d W 9 0 O 1 N l Y 3 R p b 2 4 x L 1 B S R U N J U 0 l P T i 9 B d X R v U m V t b 3 Z l Z E N v b H V t b n M x L n t S U E Q l L D R 9 J n F 1 b 3 Q 7 L C Z x d W 9 0 O 1 N l Y 3 R p b 2 4 x L 1 B S R U N J U 0 l P T i 9 B d X R v U m V t b 3 Z l Z E N v b H V t b n M x L n t M Q S w 1 f S Z x d W 9 0 O y w m c X V v d D t T Z W N 0 a W 9 u M S 9 Q U k V D S V N J T 0 4 v Q X V 0 b 1 J l b W 9 2 Z W R D b 2 x 1 b W 5 z M S 5 7 T E M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U F J F Q 0 l T S U 9 O L 0 F 1 d G 9 S Z W 1 v d m V k Q 2 9 s d W 1 u c z E u e 8 O N b m R p Y 2 U s M H 0 m c X V v d D s s J n F 1 b 3 Q 7 U 2 V j d G l v b j E v U F J F Q 0 l T S U 9 O L 0 F 1 d G 9 S Z W 1 v d m V k Q 2 9 s d W 1 u c z E u e 0 Z l Y 2 h h I C w x f S Z x d W 9 0 O y w m c X V v d D t T Z W N 0 a W 9 u M S 9 Q U k V D S V N J T 0 4 v Q X V 0 b 1 J l b W 9 2 Z W R D b 2 x 1 b W 5 z M S 5 7 S U Q g b X V l c 3 R y Y S A s M n 0 m c X V v d D s s J n F 1 b 3 Q 7 U 2 V j d G l v b j E v U F J F Q 0 l T S U 9 O L 0 F 1 d G 9 S Z W 1 v d m V k Q 2 9 s d W 1 u c z E u e 1 R p c G 8 g Z G U g b W F 0 c m l 6 I C w z f S Z x d W 9 0 O y w m c X V v d D t T Z W N 0 a W 9 u M S 9 Q U k V D S V N J T 0 4 v Q X V 0 b 1 J l b W 9 2 Z W R D b 2 x 1 b W 5 z M S 5 7 U l B E J S w 0 f S Z x d W 9 0 O y w m c X V v d D t T Z W N 0 a W 9 u M S 9 Q U k V D S V N J T 0 4 v Q X V 0 b 1 J l b W 9 2 Z W R D b 2 x 1 b W 5 z M S 5 7 T E E s N X 0 m c X V v d D s s J n F 1 b 3 Q 7 U 2 V j d G l v b j E v U F J F Q 0 l T S U 9 O L 0 F 1 d G 9 S Z W 1 v d m V k Q 2 9 s d W 1 u c z E u e 0 x D L D Z 9 J n F 1 b 3 Q 7 X S w m c X V v d D t S Z W x h d G l v b n N o a X B J b m Z v J n F 1 b 3 Q 7 O l t d f S I g L z 4 8 R W 5 0 c n k g V H l w Z T 0 i R m l s b G V k Q 2 9 t c G x l d G V S Z X N 1 b H R U b 1 d v c m t z a G V l d C I g V m F s d W U 9 I m w x I i A v P j x F b n R y e S B U e X B l P S J G a W x s Q 2 9 s d W 1 u V H l w Z X M i I F Z h b H V l P S J z Q X d r Q U F B Q U Z C U T 0 9 I i A v P j x F b n R y e S B U e X B l P S J J c 1 B y a X Z h d G U i I F Z h b H V l P S J s M C I g L z 4 8 R W 5 0 c n k g V H l w Z T 0 i R m l s b E N v b H V t b k 5 h b W V z I i B W Y W x 1 Z T 0 i c 1 s m c X V v d D v D j W 5 k a W N l J n F 1 b 3 Q 7 L C Z x d W 9 0 O 0 Z l Y 2 h h I C Z x d W 9 0 O y w m c X V v d D t J R C B t d W V z d H J h I C Z x d W 9 0 O y w m c X V v d D t U a X B v I G R l I G 1 h d H J p e i A m c X V v d D s s J n F 1 b 3 Q 7 U l B E J S Z x d W 9 0 O y w m c X V v d D t M Q S Z x d W 9 0 O y w m c X V v d D t M Q y Z x d W 9 0 O 1 0 i I C 8 + P E V u d H J 5 I F R 5 c G U 9 I l J l c 3 V s d F R 5 c G U i I F Z h b H V l P S J z V G F i b G U i I C 8 + P E V u d H J 5 I F R 5 c G U 9 I k 5 h d m l n Y X R p b 2 5 T d G V w T m F t Z S I g V m F s d W U 9 I n N O Y X Z l Z 2 F j a c O z b i I g L z 4 8 R W 5 0 c n k g V H l w Z T 0 i R m l s b E V y c m 9 y Q 2 9 1 b n Q i I F Z h b H V l P S J s M C I g L z 4 8 R W 5 0 c n k g V H l w Z T 0 i T m F t Z V V w Z G F 0 Z W R B Z n R l c k Z p b G w i I F Z h b H V l P S J s M C I g L z 4 8 R W 5 0 c n k g V H l w Z T 0 i R m l s b F R h c m d l d C I g V m F s d W U 9 I n N Q U k V D S V N J T 0 4 i I C 8 + P E V u d H J 5 I F R 5 c G U 9 I k Z p b G x M Y X N 0 V X B k Y X R l Z C I g V m F s d W U 9 I m Q y M D I y L T A 5 L T I x V D E 5 O j M 2 O j Q z L j k 4 O D k y O D N a I i A v P j x F b n R y e S B U e X B l P S J R d W V y e U l E I i B W Y W x 1 Z T 0 i c 2 J m N T c w Y 2 F h L T M 4 Z W U t N D R i O C 1 h N z g y L W E 5 N m U 3 M j B m Z G Q 1 Y y I g L z 4 8 R W 5 0 c n k g V H l w Z T 0 i R m l s b E 9 i a m V j d F R 5 c G U i I F Z h b H V l P S J z V G F i b G U i I C 8 + P E V u d H J 5 I F R 5 c G U 9 I k Z p b G x F c n J v c k N v Z G U i I F Z h b H V l P S J z V W 5 r b m 9 3 b i I g L z 4 8 R W 5 0 c n k g V H l w Z T 0 i R m l s b E N v d W 5 0 I i B W Y W x 1 Z T 0 i b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E V V B M S U N B R E 9 T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U E x J Q 0 F E T 1 M v R m l s Y X M l M j B m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V V B M S U N B R E 9 T L 0 9 0 c m F z J T I w Y 2 9 s d W 1 u Y X M l M j B x d W l 0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V R V N U U k F T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V R V N U U k F T L 0 Z p b G F z J T I w Z m l s d H J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V V F U 1 R S Q V M v T 3 R y Y X M l M j B j b 2 x 1 b W 5 h c y U y M H F 1 a X R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F J F Q 0 l T S U 9 O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S R U N J U 0 l P T i 9 T Z S U y M G V 4 c G F u Z G k l Q z M l Q j M l M j B E V V B M S U N B R E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F J F Q 0 l T S U 9 O L 1 B l c n N v b m F s a X p h Z G E l M j B h Z 3 J l Z 2 F k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S R U N J U 0 l P T i 9 F c n J v c m V z J T I w c X V p d G F k b 3 M 8 L 0 l 0 Z W 1 Q Y X R o P j w v S X R l b U x v Y 2 F 0 a W 9 u P j x T d G F i b G V F b n R y a W V z I C 8 + P C 9 J d G V t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X V l c n l H c m 9 1 c H M i I F Z h b H V l P S J z Q U F B Q U F B P T 0 i I C 8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U F J F Q 0 l T S U 9 O L y V D M y U 4 R G 5 k a W N l J T I w Y W d y Z W d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U k V D S V N J T 0 4 v R m l s Y X M l M j B v c m R l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U k V D S V N J T 0 4 v Q 2 9 s d W 1 u Y X M l M j B y Z W 9 y Z G V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J T U l U R V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k t M j F U M T k 6 M T A 6 N T k u M z M 1 N T Y 4 N 1 o i I C 8 + P E V u d H J 5 I F R 5 c G U 9 I k Z p b G x D b 2 x 1 b W 5 U e X B l c y I g V m F s d W U 9 I n N C Z 1 V G I i A v P j x F b n R y e S B U e X B l P S J G a W x s Q 2 9 s d W 1 u T m F t Z X M i I F Z h b H V l P S J z W y Z x d W 9 0 O 1 R J U E 8 g R E U g T U F U S V o m c X V v d D s s J n F 1 b 3 Q 7 T E E m c X V v d D s s J n F 1 b 3 Q 7 T E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Y T I 5 L 0 F 1 d G 9 S Z W 1 v d m V k Q 2 9 s d W 1 u c z E u e 1 R J U E 8 g R E U g T U F U S V o s M H 0 m c X V v d D s s J n F 1 b 3 Q 7 U 2 V j d G l v b j E v V G F i b G E y O S 9 B d X R v U m V t b 3 Z l Z E N v b H V t b n M x L n t M Q S w x f S Z x d W 9 0 O y w m c X V v d D t T Z W N 0 a W 9 u M S 9 U Y W J s Y T I 5 L 0 F 1 d G 9 S Z W 1 v d m V k Q 2 9 s d W 1 u c z E u e 0 x D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h M j k v Q X V 0 b 1 J l b W 9 2 Z W R D b 2 x 1 b W 5 z M S 5 7 V E l Q T y B E R S B N Q V R J W i w w f S Z x d W 9 0 O y w m c X V v d D t T Z W N 0 a W 9 u M S 9 U Y W J s Y T I 5 L 0 F 1 d G 9 S Z W 1 v d m V k Q 2 9 s d W 1 u c z E u e 0 x B L D F 9 J n F 1 b 3 Q 7 L C Z x d W 9 0 O 1 N l Y 3 R p b 2 4 x L 1 R h Y m x h M j k v Q X V 0 b 1 J l b W 9 2 Z W R D b 2 x 1 b W 5 z M S 5 7 T E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x J T U l U R V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E l N S V R F U y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S U 1 J V E V T L 0 Z p b G F z J T I w Z m l s d H J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F J F Q 0 l T S U 9 O L 0 N v b n N 1 b H R h c y U y M G N v b W J p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U k V D S V N J T 0 4 v U 2 U l M j B l e H B h b m R p J U M z J U I z J T I w T E l N S V R F U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U E x J Q 0 F E T 1 M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V V F U 1 R S Q V M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F J F Q 0 l T S U 9 O L 0 N v b H V t b m F z J T I w c X V p d G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S U 1 J V E V T X 0 V Y Q U N U S V R V R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O S 0 y M V Q x O T o 0 M z o 1 M C 4 0 M D g 5 N j Y 1 W i I g L z 4 8 R W 5 0 c n k g V H l w Z T 0 i R m l s b E N v b H V t b l R 5 c G V z I i B W Y W x 1 Z T 0 i c 0 J n V U Z C U V V G I i A v P j x F b n R y e S B U e X B l P S J G a W x s Q 2 9 s d W 1 u T m F t Z X M i I F Z h b H V l P S J z W y Z x d W 9 0 O 0 l E I E V T V E F O R E F S J n F 1 b 3 Q 7 L C Z x d W 9 0 O 1 Z S L i B S R U Z F U k V O Q 0 l B I C h t Z y 9 L Z y k m c X V v d D s s J n F 1 b 3 Q 7 T E N J J n F 1 b 3 Q 7 L C Z x d W 9 0 O 0 x B S S Z x d W 9 0 O y w m c X V v d D t M Q V M m c X V v d D s s J n F 1 b 3 Q 7 T E N T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E l N S V R F U 1 9 F W E F D V E l U V U Q v Q X V 0 b 1 J l b W 9 2 Z W R D b 2 x 1 b W 5 z M S 5 7 S U Q g R V N U Q U 5 E Q V I s M H 0 m c X V v d D s s J n F 1 b 3 Q 7 U 2 V j d G l v b j E v T E l N S V R F U 1 9 F W E F D V E l U V U Q v Q X V 0 b 1 J l b W 9 2 Z W R D b 2 x 1 b W 5 z M S 5 7 V l I u I F J F R k V S R U 5 D S U E g K G 1 n L 0 t n K S w x f S Z x d W 9 0 O y w m c X V v d D t T Z W N 0 a W 9 u M S 9 M S U 1 J V E V T X 0 V Y Q U N U S V R V R C 9 B d X R v U m V t b 3 Z l Z E N v b H V t b n M x L n t M Q 0 k s M n 0 m c X V v d D s s J n F 1 b 3 Q 7 U 2 V j d G l v b j E v T E l N S V R F U 1 9 F W E F D V E l U V U Q v Q X V 0 b 1 J l b W 9 2 Z W R D b 2 x 1 b W 5 z M S 5 7 T E F J L D N 9 J n F 1 b 3 Q 7 L C Z x d W 9 0 O 1 N l Y 3 R p b 2 4 x L 0 x J T U l U R V N f R V h B Q 1 R J V F V E L 0 F 1 d G 9 S Z W 1 v d m V k Q 2 9 s d W 1 u c z E u e 0 x B U y w 0 f S Z x d W 9 0 O y w m c X V v d D t T Z W N 0 a W 9 u M S 9 M S U 1 J V E V T X 0 V Y Q U N U S V R V R C 9 B d X R v U m V t b 3 Z l Z E N v b H V t b n M x L n t M Q 1 M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T E l N S V R F U 1 9 F W E F D V E l U V U Q v Q X V 0 b 1 J l b W 9 2 Z W R D b 2 x 1 b W 5 z M S 5 7 S U Q g R V N U Q U 5 E Q V I s M H 0 m c X V v d D s s J n F 1 b 3 Q 7 U 2 V j d G l v b j E v T E l N S V R F U 1 9 F W E F D V E l U V U Q v Q X V 0 b 1 J l b W 9 2 Z W R D b 2 x 1 b W 5 z M S 5 7 V l I u I F J F R k V S R U 5 D S U E g K G 1 n L 0 t n K S w x f S Z x d W 9 0 O y w m c X V v d D t T Z W N 0 a W 9 u M S 9 M S U 1 J V E V T X 0 V Y Q U N U S V R V R C 9 B d X R v U m V t b 3 Z l Z E N v b H V t b n M x L n t M Q 0 k s M n 0 m c X V v d D s s J n F 1 b 3 Q 7 U 2 V j d G l v b j E v T E l N S V R F U 1 9 F W E F D V E l U V U Q v Q X V 0 b 1 J l b W 9 2 Z W R D b 2 x 1 b W 5 z M S 5 7 T E F J L D N 9 J n F 1 b 3 Q 7 L C Z x d W 9 0 O 1 N l Y 3 R p b 2 4 x L 0 x J T U l U R V N f R V h B Q 1 R J V F V E L 0 F 1 d G 9 S Z W 1 v d m V k Q 2 9 s d W 1 u c z E u e 0 x B U y w 0 f S Z x d W 9 0 O y w m c X V v d D t T Z W N 0 a W 9 u M S 9 M S U 1 J V E V T X 0 V Y Q U N U S V R V R C 9 B d X R v U m V t b 3 Z l Z E N v b H V t b n M x L n t M Q 1 M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x J T U l U R V N f R V h B Q 1 R J V F V E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J T U l U R V N f R V h B Q 1 R J V F V E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Y Q U N U S V R V R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U Y X J n Z X Q i I F Z h b H V l P S J z R V h B Q 1 R J V F V E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W E F D V E l U V U Q v Q X V 0 b 1 J l b W 9 2 Z W R D b 2 x 1 b W 5 z M S 5 7 w 4 1 u Z G l j Z S w w f S Z x d W 9 0 O y w m c X V v d D t T Z W N 0 a W 9 u M S 9 F W E F D V E l U V U Q v Q X V 0 b 1 J l b W 9 2 Z W R D b 2 x 1 b W 5 z M S 5 7 R m V j a G E g L D F 9 J n F 1 b 3 Q 7 L C Z x d W 9 0 O 1 N l Y 3 R p b 2 4 x L 0 V Y Q U N U S V R V R C 9 B d X R v U m V t b 3 Z l Z E N v b H V t b n M x L n t J R C B t d W V z d H J h I C w y f S Z x d W 9 0 O y w m c X V v d D t T Z W N 0 a W 9 u M S 9 F W E F D V E l U V U Q v Q X V 0 b 1 J l b W 9 2 Z W R D b 2 x 1 b W 5 z M S 5 7 V G l w b y B k Z S B t Y X R y a X o g L D N 9 J n F 1 b 3 Q 7 L C Z x d W 9 0 O 1 N l Y 3 R p b 2 4 x L 0 V Y Q U N U S V R V R C 9 B d X R v U m V t b 3 Z l Z E N v b H V t b n M x L n t S Z X B v c n R l I C B b b W c v S 2 d d L D R 9 J n F 1 b 3 Q 7 L C Z x d W 9 0 O 1 N l Y 3 R p b 2 4 x L 0 V Y Q U N U S V R V R C 9 B d X R v U m V t b 3 Z l Z E N v b H V t b n M x L n t W U i 4 g U k V G R V J F T k N J Q S A o b W c v S 2 c p L D V 9 J n F 1 b 3 Q 7 L C Z x d W 9 0 O 1 N l Y 3 R p b 2 4 x L 0 V Y Q U N U S V R V R C 9 B d X R v U m V t b 3 Z l Z E N v b H V t b n M x L n t M Q 0 k s N n 0 m c X V v d D s s J n F 1 b 3 Q 7 U 2 V j d G l v b j E v R V h B Q 1 R J V F V E L 0 F 1 d G 9 S Z W 1 v d m V k Q 2 9 s d W 1 u c z E u e 0 x B S S w 3 f S Z x d W 9 0 O y w m c X V v d D t T Z W N 0 a W 9 u M S 9 F W E F D V E l U V U Q v Q X V 0 b 1 J l b W 9 2 Z W R D b 2 x 1 b W 5 z M S 5 7 T E F T L D h 9 J n F 1 b 3 Q 7 L C Z x d W 9 0 O 1 N l Y 3 R p b 2 4 x L 0 V Y Q U N U S V R V R C 9 B d X R v U m V t b 3 Z l Z E N v b H V t b n M x L n t M Q 1 M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0 V Y Q U N U S V R V R C 9 B d X R v U m V t b 3 Z l Z E N v b H V t b n M x L n v D j W 5 k a W N l L D B 9 J n F 1 b 3 Q 7 L C Z x d W 9 0 O 1 N l Y 3 R p b 2 4 x L 0 V Y Q U N U S V R V R C 9 B d X R v U m V t b 3 Z l Z E N v b H V t b n M x L n t G Z W N o Y S A s M X 0 m c X V v d D s s J n F 1 b 3 Q 7 U 2 V j d G l v b j E v R V h B Q 1 R J V F V E L 0 F 1 d G 9 S Z W 1 v d m V k Q 2 9 s d W 1 u c z E u e 0 l E I G 1 1 Z X N 0 c m E g L D J 9 J n F 1 b 3 Q 7 L C Z x d W 9 0 O 1 N l Y 3 R p b 2 4 x L 0 V Y Q U N U S V R V R C 9 B d X R v U m V t b 3 Z l Z E N v b H V t b n M x L n t U a X B v I G R l I G 1 h d H J p e i A s M 3 0 m c X V v d D s s J n F 1 b 3 Q 7 U 2 V j d G l v b j E v R V h B Q 1 R J V F V E L 0 F 1 d G 9 S Z W 1 v d m V k Q 2 9 s d W 1 u c z E u e 1 J l c G 9 y d G U g I F t t Z y 9 L Z 1 0 s N H 0 m c X V v d D s s J n F 1 b 3 Q 7 U 2 V j d G l v b j E v R V h B Q 1 R J V F V E L 0 F 1 d G 9 S Z W 1 v d m V k Q 2 9 s d W 1 u c z E u e 1 Z S L i B S R U Z F U k V O Q 0 l B I C h t Z y 9 L Z y k s N X 0 m c X V v d D s s J n F 1 b 3 Q 7 U 2 V j d G l v b j E v R V h B Q 1 R J V F V E L 0 F 1 d G 9 S Z W 1 v d m V k Q 2 9 s d W 1 u c z E u e 0 x D S S w 2 f S Z x d W 9 0 O y w m c X V v d D t T Z W N 0 a W 9 u M S 9 F W E F D V E l U V U Q v Q X V 0 b 1 J l b W 9 2 Z W R D b 2 x 1 b W 5 z M S 5 7 T E F J L D d 9 J n F 1 b 3 Q 7 L C Z x d W 9 0 O 1 N l Y 3 R p b 2 4 x L 0 V Y Q U N U S V R V R C 9 B d X R v U m V t b 3 Z l Z E N v b H V t b n M x L n t M Q V M s O H 0 m c X V v d D s s J n F 1 b 3 Q 7 U 2 V j d G l v b j E v R V h B Q 1 R J V F V E L 0 F 1 d G 9 S Z W 1 v d m V k Q 2 9 s d W 1 u c z E u e 0 x D U y w 5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w 4 1 u Z G l j Z S Z x d W 9 0 O y w m c X V v d D t G Z W N o Y S A m c X V v d D s s J n F 1 b 3 Q 7 S U Q g b X V l c 3 R y Y S A m c X V v d D s s J n F 1 b 3 Q 7 V G l w b y B k Z S B t Y X R y a X o g J n F 1 b 3 Q 7 L C Z x d W 9 0 O 1 J l c G 9 y d G U g I F t t Z y 9 L Z 1 0 m c X V v d D s s J n F 1 b 3 Q 7 V l I u I F J F R k V S R U 5 D S U E g K G 1 n L 0 t n K S Z x d W 9 0 O y w m c X V v d D t M Q 0 k m c X V v d D s s J n F 1 b 3 Q 7 T E F J J n F 1 b 3 Q 7 L C Z x d W 9 0 O 0 x B U y Z x d W 9 0 O y w m c X V v d D t M Q 1 M m c X V v d D t d I i A v P j x F b n R y e S B U e X B l P S J G a W x s Q 2 9 s d W 1 u V H l w Z X M i I F Z h b H V l P S J z Q X d r R 0 J n V U Z C U V V G Q l E 9 P S I g L z 4 8 R W 5 0 c n k g V H l w Z T 0 i R m l s b E x h c 3 R V c G R h d G V k I i B W Y W x 1 Z T 0 i Z D I w M j I t M D k t M j F U M j A 6 M D k 6 M T Q u N D E x N T M y N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I i I C 8 + P E V u d H J 5 I F R 5 c G U 9 I k F k Z G V k V G 9 E Y X R h T W 9 k Z W w i I F Z h b H V l P S J s M C I g L z 4 8 R W 5 0 c n k g V H l w Z T 0 i U X V l c n l J R C I g V m F s d W U 9 I n M y Z j B l N j g 5 Y i 1 l Z T F j L T Q 4 N T k t O W Z m M S 0 w O G M w N T d h M z B l O D g i I C 8 + P C 9 T d G F i b G V F b n R y a W V z P j w v S X R l b T 4 8 S X R l b T 4 8 S X R l b U x v Y 2 F 0 a W 9 u P j x J d G V t V H l w Z T 5 G b 3 J t d W x h P C 9 J d G V t V H l w Z T 4 8 S X R l b V B h d G g + U 2 V j d G l v b j E v R V h B Q 1 R J V F V E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Y Q U N U S V R V R C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W E F D V E l U V U Q v R m l s Y X M l M j B m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W E F D V E l U V U Q v T 3 R y Y X M l M j B j b 2 x 1 b W 5 h c y U y M H F 1 a X R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V h B Q 1 R J V F V E L 0 N v b n N 1 b H R h c y U y M G N v b W J p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W E F D V E l U V U Q v U 2 U l M j B l e H B h b m R p J U M z J U I z J T I w T E l N S V R F U 1 9 F W E F D V E l U V U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W E F D V E l U V U Q v R m l s Y X M l M j B v c m R l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W E F D V E l U V U Q v J U M z J T h E b m R p Y 2 U l M j B h Z 3 J l Z 2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Y Q U N U S V R V R C 9 D b 2 x 1 b W 5 h c y U y M H J l b 3 J k Z W 5 h Z G F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D 8 U c 5 0 Z 6 y 9 D j Z i x 9 L J x j U Q A A A A A A g A A A A A A A 2 Y A A M A A A A A Q A A A A 3 e j Q 5 K V E 2 I f A z z W 3 M / k c / g A A A A A E g A A A o A A A A B A A A A D I 2 L / L I w Q F T f T i a P 8 j q t 4 Z U A A A A B J A X 9 N d O 7 p 7 V n u 6 V k v I P u 1 I 8 O u H f q 4 S D Y Z L e P n l q m E I L s 0 N t X + b f l l w p z H B Q / U 9 4 H 3 p Y c p L F k + M p 1 d 3 c R f Z u t z 5 N s V s K j D j m L 8 2 R 5 x g X g r E F A A A A J R / h P N 3 Z a O Q 2 0 T O / A X u K 6 O W 4 X M j < / D a t a M a s h u p > 
</file>

<file path=customXml/itemProps1.xml><?xml version="1.0" encoding="utf-8"?>
<ds:datastoreItem xmlns:ds="http://schemas.openxmlformats.org/officeDocument/2006/customXml" ds:itemID="{108C7C5C-9410-49A0-9E71-8CE4F8831F9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8</vt:i4>
      </vt:variant>
      <vt:variant>
        <vt:lpstr>Gráficos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13" baseType="lpstr">
      <vt:lpstr>Control</vt:lpstr>
      <vt:lpstr>SOFT-TC-086</vt:lpstr>
      <vt:lpstr>EXACTITUD</vt:lpstr>
      <vt:lpstr>PRECISION</vt:lpstr>
      <vt:lpstr>Limites Graficos RPD</vt:lpstr>
      <vt:lpstr>Límites Exactitud</vt:lpstr>
      <vt:lpstr>Limites Graficos R</vt:lpstr>
      <vt:lpstr>Curva de Calibración 2021-10-19</vt:lpstr>
      <vt:lpstr>Gráfico Exactitud</vt:lpstr>
      <vt:lpstr>Gráfico Precisión</vt:lpstr>
      <vt:lpstr>Control!Área_de_impresión</vt:lpstr>
      <vt:lpstr>TIPO_MATRIZ</vt:lpstr>
      <vt:lpstr>TIPO_MUESTRA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Laboratorio</dc:creator>
  <cp:lastModifiedBy>Angela Patricia Patiño Pérez</cp:lastModifiedBy>
  <dcterms:created xsi:type="dcterms:W3CDTF">2021-08-19T18:13:23Z</dcterms:created>
  <dcterms:modified xsi:type="dcterms:W3CDTF">2022-09-21T21:23:21Z</dcterms:modified>
</cp:coreProperties>
</file>