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9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Documentos revisados 25.02.19\Cannabis\"/>
    </mc:Choice>
  </mc:AlternateContent>
  <xr:revisionPtr revIDLastSave="0" documentId="13_ncr:1_{577E1827-A64A-4BE4-8DD4-AB05284652D3}" xr6:coauthVersionLast="45" xr6:coauthVersionMax="45" xr10:uidLastSave="{00000000-0000-0000-0000-000000000000}"/>
  <bookViews>
    <workbookView xWindow="-120" yWindow="-120" windowWidth="24240" windowHeight="13140" firstSheet="2" activeTab="2" xr2:uid="{8635C2F6-F0FA-47F7-9C81-116EB71F7FED}"/>
  </bookViews>
  <sheets>
    <sheet name="control" sheetId="14" r:id="rId1"/>
    <sheet name="Tiempos de retención" sheetId="18" r:id="rId2"/>
    <sheet name="SOFT-TC-060" sheetId="1" r:id="rId3"/>
    <sheet name="Gráfico Precision" sheetId="17" r:id="rId4"/>
    <sheet name="Datos Precicion" sheetId="16" r:id="rId5"/>
    <sheet name="Parametros" sheetId="2" r:id="rId6"/>
    <sheet name="Gráfico Exactitud" sheetId="10" r:id="rId7"/>
    <sheet name="Datos Exactitud" sheetId="7" r:id="rId8"/>
  </sheets>
  <externalReferences>
    <externalReference r:id="rId9"/>
  </externalReferences>
  <definedNames>
    <definedName name="DatosExternos_1" localSheetId="7" hidden="1">'Datos Exactitud'!$A$2:$M$8</definedName>
    <definedName name="DatosExternos_1" localSheetId="4" hidden="1">'Datos Precicion'!$A$2:$G$16</definedName>
    <definedName name="ELEMENTOS">Tabla5[ELEMENTOS]</definedName>
    <definedName name="MATRICES">Tabla11[MATRICES]</definedName>
    <definedName name="SUSTANCIA">[1]!Tabla4[#Data]</definedName>
    <definedName name="TIPOSDECONTROL">Tabla1[TIPOS DE CONTROL]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8" l="1"/>
  <c r="H2" i="18"/>
  <c r="H1" i="18"/>
  <c r="C3" i="18"/>
  <c r="C1" i="18"/>
  <c r="F8" i="18"/>
  <c r="G8" i="18"/>
  <c r="F9" i="18"/>
  <c r="G9" i="18"/>
  <c r="F10" i="18"/>
  <c r="G10" i="18"/>
  <c r="F11" i="18"/>
  <c r="G11" i="18"/>
  <c r="F12" i="18"/>
  <c r="G12" i="18"/>
  <c r="F13" i="18"/>
  <c r="G13" i="18"/>
  <c r="F14" i="18"/>
  <c r="G14" i="18"/>
  <c r="F15" i="18"/>
  <c r="G15" i="18"/>
  <c r="F16" i="18"/>
  <c r="G16" i="18"/>
  <c r="F17" i="18"/>
  <c r="G17" i="18"/>
  <c r="G7" i="18"/>
  <c r="F7" i="18"/>
  <c r="L377" i="1" l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2" i="1"/>
  <c r="L8" i="2"/>
  <c r="L7" i="2"/>
  <c r="L6" i="2"/>
  <c r="L5" i="2"/>
  <c r="L4" i="2"/>
  <c r="L3" i="2"/>
  <c r="D1" i="16"/>
  <c r="E1" i="16"/>
  <c r="F1" i="16"/>
  <c r="H1" i="16"/>
  <c r="A1" i="16" l="1"/>
  <c r="E3" i="1"/>
  <c r="E1" i="1"/>
  <c r="P3" i="1"/>
  <c r="P2" i="1"/>
  <c r="P1" i="1"/>
  <c r="H17" i="14"/>
  <c r="C26" i="14" s="1"/>
  <c r="H16" i="14"/>
  <c r="H15" i="14"/>
  <c r="B9" i="14"/>
  <c r="A9" i="14"/>
  <c r="A10" i="14" l="1"/>
  <c r="G1" i="7"/>
  <c r="H1" i="7"/>
  <c r="I1" i="7"/>
  <c r="J1" i="7"/>
  <c r="A1" i="7" l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25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272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19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166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13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H60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A8" i="1"/>
  <c r="A9" i="1"/>
  <c r="A10" i="1"/>
  <c r="A11" i="1"/>
  <c r="A12" i="1"/>
  <c r="A13" i="1"/>
  <c r="A14" i="1"/>
  <c r="H8" i="1"/>
  <c r="H9" i="1"/>
  <c r="H10" i="1"/>
  <c r="H11" i="1"/>
  <c r="H12" i="1"/>
  <c r="H13" i="1"/>
  <c r="H14" i="1"/>
  <c r="H7" i="1" l="1"/>
  <c r="A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A1A6F9E-5C49-4BB1-8A61-B4CEF216BB11}" keepAlive="1" name="Consulta - DATOS PRECISION" description="Conexión a la consulta 'DATOS PRECISION' en el libro." type="5" refreshedVersion="6" background="1" saveData="1">
    <dbPr connection="Provider=Microsoft.Mashup.OleDb.1;Data Source=$Workbook$;Location=&quot;DATOS PRECISION&quot;;Extended Properties=&quot;&quot;" command="SELECT * FROM [DATOS PRECISION]"/>
  </connection>
  <connection id="2" xr16:uid="{B6A8F75A-67CF-4771-A68B-F6010EBD5B27}" keepAlive="1" name="Consulta - DUPLICADOS" description="Conexión a la consulta 'DUPLICADOS' en el libro." type="5" refreshedVersion="6" background="1" saveData="1">
    <dbPr connection="Provider=Microsoft.Mashup.OleDb.1;Data Source=$Workbook$;Location=DUPLICADOS;Extended Properties=&quot;&quot;" command="SELECT * FROM [DUPLICADOS]"/>
  </connection>
  <connection id="3" xr16:uid="{357D925F-402F-4686-B0DC-0B8199888704}" keepAlive="1" name="Consulta - EXACTITUD" description="Conexión a la consulta 'EXACTITUD' en el libro." type="5" refreshedVersion="6" background="1" saveData="1">
    <dbPr connection="Provider=Microsoft.Mashup.OleDb.1;Data Source=$Workbook$;Location=EXACTITUD;Extended Properties=&quot;&quot;" command="SELECT * FROM [EXACTITUD]"/>
  </connection>
  <connection id="4" xr16:uid="{A1C368AB-92BD-4E77-B072-D81C42EC3FE3}" keepAlive="1" name="Consulta - MUESTRAS" description="Conexión a la consulta 'MUESTRAS' en el libro." type="5" refreshedVersion="6" background="1" saveData="1">
    <dbPr connection="Provider=Microsoft.Mashup.OleDb.1;Data Source=$Workbook$;Location=MUESTRAS;Extended Properties=&quot;&quot;" command="SELECT * FROM [MUESTRAS]"/>
  </connection>
  <connection id="5" xr16:uid="{F87446F3-EF4C-472F-88D0-2DB8497FC121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  <connection id="6" xr16:uid="{20718D86-DD7A-4109-898F-9F3E082B6510}" keepAlive="1" name="Consulta - RESULTADOSESTANDARES" description="Conexión a la consulta 'RESULTADOSESTANDARES' en el libro." type="5" refreshedVersion="6" background="1" saveData="1">
    <dbPr connection="Provider=Microsoft.Mashup.OleDb.1;Data Source=$Workbook$;Location=RESULTADOSESTANDARES;Extended Properties=&quot;&quot;" command="SELECT * FROM [RESULTADOSESTANDARES]"/>
  </connection>
</connections>
</file>

<file path=xl/sharedStrings.xml><?xml version="1.0" encoding="utf-8"?>
<sst xmlns="http://schemas.openxmlformats.org/spreadsheetml/2006/main" count="2356" uniqueCount="167">
  <si>
    <t>CLAVE</t>
  </si>
  <si>
    <t>FECHA DE ANALISIS</t>
  </si>
  <si>
    <t>TIPO DE CONTROL</t>
  </si>
  <si>
    <t>RESULTADO</t>
  </si>
  <si>
    <t>UNIDADES</t>
  </si>
  <si>
    <t>ESTADO</t>
  </si>
  <si>
    <t>REALIZO</t>
  </si>
  <si>
    <t>REVISO</t>
  </si>
  <si>
    <t>OBSERVACIONES</t>
  </si>
  <si>
    <t>TRAZABILIDAD</t>
  </si>
  <si>
    <t>TIPOS DE CONTROL</t>
  </si>
  <si>
    <t>ESTANDAR DE CONTROL</t>
  </si>
  <si>
    <t>MUESTRA DE RUTINA</t>
  </si>
  <si>
    <t>DUPLICADO</t>
  </si>
  <si>
    <t>ELEMENTO</t>
  </si>
  <si>
    <t>ID CONTROL</t>
  </si>
  <si>
    <t>FECHA DE PREPARACION</t>
  </si>
  <si>
    <t>mg/l</t>
  </si>
  <si>
    <t>ACEPTADO</t>
  </si>
  <si>
    <t>RECHAZADO</t>
  </si>
  <si>
    <t>BLANCO DE METODO</t>
  </si>
  <si>
    <t>BLANCO DE REACTIVOS</t>
  </si>
  <si>
    <t>ELEMENTOS</t>
  </si>
  <si>
    <t>Pb 220.353 {453} (Axial)</t>
  </si>
  <si>
    <t>Hg 194.227 {473} (Axial)</t>
  </si>
  <si>
    <t>Ni 231.604 {445} (Axial)</t>
  </si>
  <si>
    <t>Cd 228.802 {447} (Axial)</t>
  </si>
  <si>
    <t>Cr 283.563 {119} (Radial)</t>
  </si>
  <si>
    <t>As 193.759 {474} (Axial)</t>
  </si>
  <si>
    <t>As 189.042 {478} (Axial)</t>
  </si>
  <si>
    <t>Na 588.995 {57} (Radial)</t>
  </si>
  <si>
    <t>Mg 279.553 {120} (Radial)</t>
  </si>
  <si>
    <t>Cu 324.754 {104} (Radial)</t>
  </si>
  <si>
    <t>Zn 213.856 {457} (Radial)</t>
  </si>
  <si>
    <t>Zn 213.856 {457} (Axial)</t>
  </si>
  <si>
    <t>Cu 324.754 {104} (Axial)</t>
  </si>
  <si>
    <t>Fe 259.940 {129} (Radial)</t>
  </si>
  <si>
    <t>P 178.766 {488} (Radial)</t>
  </si>
  <si>
    <t>Ca 422.673 {80} (Radial)</t>
  </si>
  <si>
    <t>K 766.490 {44} (Radial)</t>
  </si>
  <si>
    <t>Mn 257.610 {131} (Radial)</t>
  </si>
  <si>
    <t>blanco</t>
  </si>
  <si>
    <t>STD 1</t>
  </si>
  <si>
    <t>STD 2</t>
  </si>
  <si>
    <t>STD 3</t>
  </si>
  <si>
    <t>STD 4</t>
  </si>
  <si>
    <t>STD 5</t>
  </si>
  <si>
    <t>STD 6</t>
  </si>
  <si>
    <t>Control H2O A</t>
  </si>
  <si>
    <t>blanco digestion cannabis aceite 2019-12-31</t>
  </si>
  <si>
    <t>Control H2O B</t>
  </si>
  <si>
    <t>agua</t>
  </si>
  <si>
    <t>12393-19</t>
  </si>
  <si>
    <t>12394-19</t>
  </si>
  <si>
    <t>12395-19</t>
  </si>
  <si>
    <t>12396-19</t>
  </si>
  <si>
    <t>12397-19</t>
  </si>
  <si>
    <t xml:space="preserve">12398-19 </t>
  </si>
  <si>
    <t xml:space="preserve">12399-19 </t>
  </si>
  <si>
    <t>HNO3 2%</t>
  </si>
  <si>
    <t>12401-19</t>
  </si>
  <si>
    <t>12402-19</t>
  </si>
  <si>
    <t>12403-19</t>
  </si>
  <si>
    <t>12404-19</t>
  </si>
  <si>
    <t>12405-19</t>
  </si>
  <si>
    <t>blanco digestion cannabis aceite 2020-01-02</t>
  </si>
  <si>
    <t xml:space="preserve">12406-19 </t>
  </si>
  <si>
    <t>std 2</t>
  </si>
  <si>
    <t>Control H2O C</t>
  </si>
  <si>
    <t>std digestion</t>
  </si>
  <si>
    <t>12407-19</t>
  </si>
  <si>
    <t>12408-19</t>
  </si>
  <si>
    <t xml:space="preserve">12409-19 </t>
  </si>
  <si>
    <t xml:space="preserve">12410-19 </t>
  </si>
  <si>
    <t xml:space="preserve">12414-19 </t>
  </si>
  <si>
    <t>12415-19</t>
  </si>
  <si>
    <t>Control H2O D</t>
  </si>
  <si>
    <t>12436-19</t>
  </si>
  <si>
    <t>12437-19</t>
  </si>
  <si>
    <t>12438-19</t>
  </si>
  <si>
    <t>12439-19</t>
  </si>
  <si>
    <t>12440-19</t>
  </si>
  <si>
    <t>blanco digestion alimentos</t>
  </si>
  <si>
    <t>std digestion A</t>
  </si>
  <si>
    <t>HNO3 2% II</t>
  </si>
  <si>
    <t>Control H2O E</t>
  </si>
  <si>
    <t>12400-19</t>
  </si>
  <si>
    <t>12416-19</t>
  </si>
  <si>
    <t>12230-19</t>
  </si>
  <si>
    <t xml:space="preserve">12230-19 </t>
  </si>
  <si>
    <t>CONCENTRACION</t>
  </si>
  <si>
    <t>ER%</t>
  </si>
  <si>
    <t>MATRIZ</t>
  </si>
  <si>
    <t>MATRICES</t>
  </si>
  <si>
    <t>CANNABIS</t>
  </si>
  <si>
    <t>ALIMENTOS</t>
  </si>
  <si>
    <t>LA</t>
  </si>
  <si>
    <t>LC</t>
  </si>
  <si>
    <t>LCI %</t>
  </si>
  <si>
    <t>LAI %</t>
  </si>
  <si>
    <t>PROMEDIO</t>
  </si>
  <si>
    <t>LAS %</t>
  </si>
  <si>
    <t>LCS %</t>
  </si>
  <si>
    <t>MATERIAL DE REFERENCIA</t>
  </si>
  <si>
    <t>LIMITES PARA LA CARTA CONTROL DE EXACTITUD (R%)</t>
  </si>
  <si>
    <t>LIMITES PRECISION (RPD%)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</si>
  <si>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</si>
  <si>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</si>
  <si>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</si>
  <si>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</si>
  <si>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</si>
  <si>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</si>
  <si>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</si>
  <si>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</si>
  <si>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</si>
  <si>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</si>
  <si>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</si>
  <si>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</si>
  <si>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</si>
  <si>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</si>
  <si>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</si>
  <si>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</si>
  <si>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</si>
  <si>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</si>
  <si>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</si>
  <si>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</si>
  <si>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</si>
  <si>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</si>
  <si>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</si>
  <si>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</si>
  <si>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</si>
  <si>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</si>
  <si>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</si>
  <si>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</si>
  <si>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</si>
  <si>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</si>
  <si>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</si>
  <si>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</si>
  <si>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</si>
  <si>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</si>
  <si>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COMPUESTO</t>
  </si>
  <si>
    <t>MASA DE LA MUESTRA (g)</t>
  </si>
  <si>
    <t>VOL AFORO (ml)</t>
  </si>
  <si>
    <t>FACTOR DE DILUCION</t>
  </si>
  <si>
    <t>RESULTADO (mg/Kg)</t>
  </si>
  <si>
    <t>RPD</t>
  </si>
  <si>
    <t>mg/Kg</t>
  </si>
  <si>
    <t>Ventana de tiempo de retención (minutos)</t>
  </si>
  <si>
    <t>MENSURANDO</t>
  </si>
  <si>
    <t>CBDV</t>
  </si>
  <si>
    <t>CBDA</t>
  </si>
  <si>
    <t>CBGA</t>
  </si>
  <si>
    <t>CBG</t>
  </si>
  <si>
    <t>CBD</t>
  </si>
  <si>
    <t>THCV</t>
  </si>
  <si>
    <t>CBN</t>
  </si>
  <si>
    <r>
      <t>D</t>
    </r>
    <r>
      <rPr>
        <b/>
        <sz val="10"/>
        <color rgb="FF000000"/>
        <rFont val="Calibri"/>
        <family val="2"/>
      </rPr>
      <t>9-THC</t>
    </r>
  </si>
  <si>
    <r>
      <t>D</t>
    </r>
    <r>
      <rPr>
        <b/>
        <sz val="10"/>
        <color rgb="FF000000"/>
        <rFont val="Calibri"/>
        <family val="2"/>
      </rPr>
      <t>8-THC</t>
    </r>
  </si>
  <si>
    <t>CBC</t>
  </si>
  <si>
    <t>THCA</t>
  </si>
  <si>
    <t>FECHA</t>
  </si>
  <si>
    <r>
      <t>t</t>
    </r>
    <r>
      <rPr>
        <b/>
        <vertAlign val="subscript"/>
        <sz val="10"/>
        <color rgb="FF000080"/>
        <rFont val="Arial"/>
        <family val="2"/>
      </rPr>
      <t>r1</t>
    </r>
  </si>
  <si>
    <r>
      <t>t</t>
    </r>
    <r>
      <rPr>
        <b/>
        <vertAlign val="subscript"/>
        <sz val="10"/>
        <color rgb="FF000080"/>
        <rFont val="Arial"/>
        <family val="2"/>
      </rPr>
      <t>r2</t>
    </r>
  </si>
  <si>
    <r>
      <t>t</t>
    </r>
    <r>
      <rPr>
        <b/>
        <vertAlign val="subscript"/>
        <sz val="10"/>
        <color rgb="FF000080"/>
        <rFont val="Arial"/>
        <family val="2"/>
      </rPr>
      <t>r3</t>
    </r>
  </si>
  <si>
    <t>I. C. 99%</t>
  </si>
  <si>
    <t>Cuadro de mando para ensayos cromatográficos</t>
  </si>
  <si>
    <t>SOFT-TC-060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</si>
</sst>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%"/>
    <numFmt numFmtId="174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rgb="FF00008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Symbol"/>
      <family val="1"/>
      <charset val="2"/>
    </font>
    <font>
      <b/>
      <vertAlign val="subscript"/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0" xfId="0" applyNumberFormat="1"/>
    <xf numFmtId="9" fontId="0" fillId="0" borderId="0" xfId="0" applyNumberFormat="1"/>
    <xf numFmtId="165" fontId="0" fillId="0" borderId="0" xfId="1" applyNumberFormat="1" applyFont="1"/>
    <xf numFmtId="14" fontId="0" fillId="0" borderId="0" xfId="0" applyNumberFormat="1"/>
    <xf numFmtId="0" fontId="6" fillId="0" borderId="2" xfId="0" applyFont="1" applyBorder="1" applyAlignment="1" applyProtection="1">
      <alignment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6" fillId="0" borderId="2" xfId="0" applyFont="1" applyBorder="1" applyAlignment="1" applyProtection="1">
      <alignment wrapText="1"/>
      <protection hidden="1"/>
    </xf>
    <xf numFmtId="164" fontId="7" fillId="0" borderId="5" xfId="0" applyNumberFormat="1" applyFont="1" applyBorder="1" applyAlignment="1" applyProtection="1">
      <alignment horizontal="left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2" fontId="0" fillId="0" borderId="0" xfId="0" applyNumberFormat="1" applyProtection="1">
      <protection hidden="1"/>
    </xf>
    <xf numFmtId="0" fontId="14" fillId="0" borderId="1" xfId="0" applyFont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164" fontId="16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4" fontId="18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0" fillId="0" borderId="0" xfId="0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2" fontId="26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3" fillId="0" borderId="2" xfId="2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protection hidden="1"/>
    </xf>
    <xf numFmtId="0" fontId="10" fillId="0" borderId="5" xfId="0" applyFont="1" applyBorder="1" applyAlignment="1" applyProtection="1">
      <protection hidden="1"/>
    </xf>
    <xf numFmtId="164" fontId="24" fillId="0" borderId="2" xfId="0" applyNumberFormat="1" applyFont="1" applyBorder="1" applyAlignment="1" applyProtection="1">
      <protection hidden="1"/>
    </xf>
    <xf numFmtId="164" fontId="24" fillId="0" borderId="5" xfId="0" applyNumberFormat="1" applyFont="1" applyBorder="1" applyAlignment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Protection="1">
      <protection hidden="1"/>
    </xf>
    <xf numFmtId="0" fontId="24" fillId="0" borderId="1" xfId="0" applyFont="1" applyBorder="1" applyProtection="1">
      <protection hidden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9" fillId="0" borderId="17" xfId="0" applyFont="1" applyBorder="1" applyAlignment="1" applyProtection="1">
      <alignment horizontal="right" vertical="center"/>
      <protection locked="0"/>
    </xf>
    <xf numFmtId="174" fontId="29" fillId="0" borderId="16" xfId="0" applyNumberFormat="1" applyFont="1" applyBorder="1" applyAlignment="1" applyProtection="1">
      <alignment horizontal="right" vertical="center"/>
      <protection locked="0"/>
    </xf>
    <xf numFmtId="174" fontId="29" fillId="0" borderId="19" xfId="0" applyNumberFormat="1" applyFont="1" applyBorder="1" applyAlignment="1" applyProtection="1">
      <alignment horizontal="right" vertical="center"/>
      <protection locked="0"/>
    </xf>
    <xf numFmtId="0" fontId="28" fillId="0" borderId="18" xfId="0" applyFont="1" applyBorder="1" applyAlignment="1" applyProtection="1">
      <alignment vertical="center"/>
      <protection locked="0"/>
    </xf>
    <xf numFmtId="174" fontId="29" fillId="0" borderId="17" xfId="0" applyNumberFormat="1" applyFont="1" applyBorder="1" applyAlignment="1" applyProtection="1">
      <alignment horizontal="right" vertical="center"/>
      <protection locked="0"/>
    </xf>
    <xf numFmtId="0" fontId="30" fillId="0" borderId="18" xfId="0" applyFont="1" applyBorder="1" applyAlignment="1" applyProtection="1">
      <alignment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43"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numFmt numFmtId="13" formatCode="0%"/>
    </dxf>
    <dxf>
      <numFmt numFmtId="13" formatCode="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164" formatCode="yyyy\-mm\-dd;@"/>
    </dxf>
    <dxf>
      <numFmt numFmtId="165" formatCode="0.0%"/>
    </dxf>
    <dxf>
      <numFmt numFmtId="165" formatCode="0.0%"/>
    </dxf>
    <dxf>
      <numFmt numFmtId="19" formatCode="d/mm/yyyy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protection locked="1" hidden="1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protection locked="1" hidden="1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4" formatCode="yyyy\-mm\-dd;@"/>
      <protection locked="1" hidden="0"/>
    </dxf>
    <dxf>
      <protection locked="1" hidden="0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onnections" Target="connection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'Datos Precicion'!$A$1</c:f>
          <c:strCache>
            <c:ptCount val="1"/>
            <c:pt idx="0">
              <c:v>CARTA CONTROL DE PRECISION PARA Pb 220.353 {453} (Axial) EN CANNABIS ENTRE 2020-01-14 Y 2020-01-14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Precicion'!$E$2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'Datos Precicion'!$B$3:$C$16</c:f>
              <c:multiLvlStrCache>
                <c:ptCount val="14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  <c:pt idx="6">
                    <c:v>14/01/2020</c:v>
                  </c:pt>
                  <c:pt idx="7">
                    <c:v>14/01/2020</c:v>
                  </c:pt>
                  <c:pt idx="8">
                    <c:v>14/01/2020</c:v>
                  </c:pt>
                  <c:pt idx="9">
                    <c:v>14/01/2020</c:v>
                  </c:pt>
                  <c:pt idx="10">
                    <c:v>14/01/2020</c:v>
                  </c:pt>
                  <c:pt idx="11">
                    <c:v>14/01/2020</c:v>
                  </c:pt>
                  <c:pt idx="12">
                    <c:v>14/01/2020</c:v>
                  </c:pt>
                  <c:pt idx="13">
                    <c:v>14/01/2020</c:v>
                  </c:pt>
                </c:lvl>
                <c:lvl>
                  <c:pt idx="0">
                    <c:v>12400-19</c:v>
                  </c:pt>
                  <c:pt idx="1">
                    <c:v>12416-19</c:v>
                  </c:pt>
                  <c:pt idx="2">
                    <c:v>12400-19</c:v>
                  </c:pt>
                  <c:pt idx="3">
                    <c:v>12416-19</c:v>
                  </c:pt>
                  <c:pt idx="4">
                    <c:v>12400-19</c:v>
                  </c:pt>
                  <c:pt idx="5">
                    <c:v>12416-19</c:v>
                  </c:pt>
                  <c:pt idx="6">
                    <c:v>12400-19</c:v>
                  </c:pt>
                  <c:pt idx="7">
                    <c:v>12416-19</c:v>
                  </c:pt>
                  <c:pt idx="8">
                    <c:v>12400-19</c:v>
                  </c:pt>
                  <c:pt idx="9">
                    <c:v>12416-19</c:v>
                  </c:pt>
                  <c:pt idx="10">
                    <c:v>12400-19</c:v>
                  </c:pt>
                  <c:pt idx="11">
                    <c:v>12416-19</c:v>
                  </c:pt>
                  <c:pt idx="12">
                    <c:v>12400-19</c:v>
                  </c:pt>
                  <c:pt idx="13">
                    <c:v>12416-19</c:v>
                  </c:pt>
                </c:lvl>
              </c:multiLvlStrCache>
            </c:multiLvlStrRef>
          </c:cat>
          <c:val>
            <c:numRef>
              <c:f>'Datos Precicion'!$E$3:$E$16</c:f>
              <c:numCache>
                <c:formatCode>0.0%</c:formatCode>
                <c:ptCount val="1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8-4C0D-A30D-41DE5409D0AB}"/>
            </c:ext>
          </c:extLst>
        </c:ser>
        <c:ser>
          <c:idx val="1"/>
          <c:order val="1"/>
          <c:tx>
            <c:strRef>
              <c:f>'Datos Precicion'!$F$2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'Datos Precicion'!$B$3:$C$16</c:f>
              <c:multiLvlStrCache>
                <c:ptCount val="14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  <c:pt idx="6">
                    <c:v>14/01/2020</c:v>
                  </c:pt>
                  <c:pt idx="7">
                    <c:v>14/01/2020</c:v>
                  </c:pt>
                  <c:pt idx="8">
                    <c:v>14/01/2020</c:v>
                  </c:pt>
                  <c:pt idx="9">
                    <c:v>14/01/2020</c:v>
                  </c:pt>
                  <c:pt idx="10">
                    <c:v>14/01/2020</c:v>
                  </c:pt>
                  <c:pt idx="11">
                    <c:v>14/01/2020</c:v>
                  </c:pt>
                  <c:pt idx="12">
                    <c:v>14/01/2020</c:v>
                  </c:pt>
                  <c:pt idx="13">
                    <c:v>14/01/2020</c:v>
                  </c:pt>
                </c:lvl>
                <c:lvl>
                  <c:pt idx="0">
                    <c:v>12400-19</c:v>
                  </c:pt>
                  <c:pt idx="1">
                    <c:v>12416-19</c:v>
                  </c:pt>
                  <c:pt idx="2">
                    <c:v>12400-19</c:v>
                  </c:pt>
                  <c:pt idx="3">
                    <c:v>12416-19</c:v>
                  </c:pt>
                  <c:pt idx="4">
                    <c:v>12400-19</c:v>
                  </c:pt>
                  <c:pt idx="5">
                    <c:v>12416-19</c:v>
                  </c:pt>
                  <c:pt idx="6">
                    <c:v>12400-19</c:v>
                  </c:pt>
                  <c:pt idx="7">
                    <c:v>12416-19</c:v>
                  </c:pt>
                  <c:pt idx="8">
                    <c:v>12400-19</c:v>
                  </c:pt>
                  <c:pt idx="9">
                    <c:v>12416-19</c:v>
                  </c:pt>
                  <c:pt idx="10">
                    <c:v>12400-19</c:v>
                  </c:pt>
                  <c:pt idx="11">
                    <c:v>12416-19</c:v>
                  </c:pt>
                  <c:pt idx="12">
                    <c:v>12400-19</c:v>
                  </c:pt>
                  <c:pt idx="13">
                    <c:v>12416-19</c:v>
                  </c:pt>
                </c:lvl>
              </c:multiLvlStrCache>
            </c:multiLvlStrRef>
          </c:cat>
          <c:val>
            <c:numRef>
              <c:f>'Datos Precicion'!$F$3:$F$16</c:f>
              <c:numCache>
                <c:formatCode>0.0%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8-4C0D-A30D-41DE5409D0AB}"/>
            </c:ext>
          </c:extLst>
        </c:ser>
        <c:ser>
          <c:idx val="2"/>
          <c:order val="2"/>
          <c:tx>
            <c:strRef>
              <c:f>'Datos Precicion'!$G$2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'Datos Precicion'!$B$3:$C$16</c:f>
              <c:multiLvlStrCache>
                <c:ptCount val="14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  <c:pt idx="6">
                    <c:v>14/01/2020</c:v>
                  </c:pt>
                  <c:pt idx="7">
                    <c:v>14/01/2020</c:v>
                  </c:pt>
                  <c:pt idx="8">
                    <c:v>14/01/2020</c:v>
                  </c:pt>
                  <c:pt idx="9">
                    <c:v>14/01/2020</c:v>
                  </c:pt>
                  <c:pt idx="10">
                    <c:v>14/01/2020</c:v>
                  </c:pt>
                  <c:pt idx="11">
                    <c:v>14/01/2020</c:v>
                  </c:pt>
                  <c:pt idx="12">
                    <c:v>14/01/2020</c:v>
                  </c:pt>
                  <c:pt idx="13">
                    <c:v>14/01/2020</c:v>
                  </c:pt>
                </c:lvl>
                <c:lvl>
                  <c:pt idx="0">
                    <c:v>12400-19</c:v>
                  </c:pt>
                  <c:pt idx="1">
                    <c:v>12416-19</c:v>
                  </c:pt>
                  <c:pt idx="2">
                    <c:v>12400-19</c:v>
                  </c:pt>
                  <c:pt idx="3">
                    <c:v>12416-19</c:v>
                  </c:pt>
                  <c:pt idx="4">
                    <c:v>12400-19</c:v>
                  </c:pt>
                  <c:pt idx="5">
                    <c:v>12416-19</c:v>
                  </c:pt>
                  <c:pt idx="6">
                    <c:v>12400-19</c:v>
                  </c:pt>
                  <c:pt idx="7">
                    <c:v>12416-19</c:v>
                  </c:pt>
                  <c:pt idx="8">
                    <c:v>12400-19</c:v>
                  </c:pt>
                  <c:pt idx="9">
                    <c:v>12416-19</c:v>
                  </c:pt>
                  <c:pt idx="10">
                    <c:v>12400-19</c:v>
                  </c:pt>
                  <c:pt idx="11">
                    <c:v>12416-19</c:v>
                  </c:pt>
                  <c:pt idx="12">
                    <c:v>12400-19</c:v>
                  </c:pt>
                  <c:pt idx="13">
                    <c:v>12416-19</c:v>
                  </c:pt>
                </c:lvl>
              </c:multiLvlStrCache>
            </c:multiLvlStrRef>
          </c:cat>
          <c:val>
            <c:numRef>
              <c:f>'Datos Precicion'!$G$3:$G$16</c:f>
              <c:numCache>
                <c:formatCode>General</c:formatCode>
                <c:ptCount val="14"/>
                <c:pt idx="0">
                  <c:v>0.53803675111976901</c:v>
                </c:pt>
                <c:pt idx="1">
                  <c:v>1.5776736713280499</c:v>
                </c:pt>
                <c:pt idx="2">
                  <c:v>8.3803153924701196E-2</c:v>
                </c:pt>
                <c:pt idx="3">
                  <c:v>1.37377119646973E-3</c:v>
                </c:pt>
                <c:pt idx="4">
                  <c:v>9.3535496840629895E-2</c:v>
                </c:pt>
                <c:pt idx="5">
                  <c:v>1.4354594791535401E-4</c:v>
                </c:pt>
                <c:pt idx="6">
                  <c:v>0.31971094066101202</c:v>
                </c:pt>
                <c:pt idx="7">
                  <c:v>5.1608439003503599E-2</c:v>
                </c:pt>
                <c:pt idx="8">
                  <c:v>4.0542140065029798E-2</c:v>
                </c:pt>
                <c:pt idx="9">
                  <c:v>0.20345186842990001</c:v>
                </c:pt>
                <c:pt idx="10">
                  <c:v>0.21498517669907599</c:v>
                </c:pt>
                <c:pt idx="11">
                  <c:v>0.20252960392668401</c:v>
                </c:pt>
                <c:pt idx="12">
                  <c:v>0.115489879829724</c:v>
                </c:pt>
                <c:pt idx="13">
                  <c:v>1.55852019301988E-2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8-4C0D-A30D-41DE5409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780991"/>
        <c:axId val="1011924463"/>
      </c:lineChart>
      <c:catAx>
        <c:axId val="1016780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1924463"/>
        <c:crosses val="autoZero"/>
        <c:auto val="1"/>
        <c:lblAlgn val="ctr"/>
        <c:lblOffset val="100"/>
        <c:noMultiLvlLbl val="0"/>
      </c:catAx>
      <c:valAx>
        <c:axId val="101192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678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'Datos Exactitud'!$A$1</c:f>
          <c:strCache>
            <c:ptCount val="1"/>
            <c:pt idx="0">
              <c:v>CARTA CONTROL DE EXACTITUD PARA STD 1 Pb 220.353 {453} (Axial) ENTRE 2020-01-14 Y 2 2020-01-14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Exactitud'!$L$2</c:f>
              <c:strCache>
                <c:ptCount val="1"/>
                <c:pt idx="0">
                  <c:v>LCS 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Exactitud'!$L$3:$L$8</c:f>
              <c:numCache>
                <c:formatCode>0.0%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B-491E-8EB9-FF505D46FF3C}"/>
            </c:ext>
          </c:extLst>
        </c:ser>
        <c:ser>
          <c:idx val="1"/>
          <c:order val="1"/>
          <c:tx>
            <c:strRef>
              <c:f>'Datos Exactitud'!$H$2</c:f>
              <c:strCache>
                <c:ptCount val="1"/>
                <c:pt idx="0">
                  <c:v>LCI 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Exactitud'!$H$3:$H$8</c:f>
              <c:numCache>
                <c:formatCode>0.0%</c:formatCode>
                <c:ptCount val="6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B-491E-8EB9-FF505D46FF3C}"/>
            </c:ext>
          </c:extLst>
        </c:ser>
        <c:ser>
          <c:idx val="2"/>
          <c:order val="2"/>
          <c:tx>
            <c:strRef>
              <c:f>'Datos Exactitud'!$I$2</c:f>
              <c:strCache>
                <c:ptCount val="1"/>
                <c:pt idx="0">
                  <c:v>LAI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Exactitud'!$I$3:$I$8</c:f>
              <c:numCache>
                <c:formatCode>0.0%</c:formatCode>
                <c:ptCount val="6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B-491E-8EB9-FF505D46FF3C}"/>
            </c:ext>
          </c:extLst>
        </c:ser>
        <c:ser>
          <c:idx val="3"/>
          <c:order val="3"/>
          <c:tx>
            <c:strRef>
              <c:f>'Datos Exactitud'!$J$2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Exactitud'!$J$3:$J$8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B-491E-8EB9-FF505D46FF3C}"/>
            </c:ext>
          </c:extLst>
        </c:ser>
        <c:ser>
          <c:idx val="4"/>
          <c:order val="4"/>
          <c:tx>
            <c:strRef>
              <c:f>'Datos Exactitud'!$K$2</c:f>
              <c:strCache>
                <c:ptCount val="1"/>
                <c:pt idx="0">
                  <c:v>LAS %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Exactitud'!$K$3:$K$8</c:f>
              <c:numCache>
                <c:formatCode>0.0%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B-491E-8EB9-FF505D46FF3C}"/>
            </c:ext>
          </c:extLst>
        </c:ser>
        <c:ser>
          <c:idx val="5"/>
          <c:order val="5"/>
          <c:tx>
            <c:strRef>
              <c:f>'Datos Exactitud'!$M$2</c:f>
              <c:strCache>
                <c:ptCount val="1"/>
                <c:pt idx="0">
                  <c:v>ER%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'Datos Exactitud'!$B$3:$C$8</c:f>
              <c:multiLvlStrCache>
                <c:ptCount val="6"/>
                <c:lvl>
                  <c:pt idx="0">
                    <c:v>14/01/2020</c:v>
                  </c:pt>
                  <c:pt idx="1">
                    <c:v>14/01/2020</c:v>
                  </c:pt>
                  <c:pt idx="2">
                    <c:v>14/01/2020</c:v>
                  </c:pt>
                  <c:pt idx="3">
                    <c:v>14/01/2020</c:v>
                  </c:pt>
                  <c:pt idx="4">
                    <c:v>14/01/2020</c:v>
                  </c:pt>
                  <c:pt idx="5">
                    <c:v>14/01/2020</c:v>
                  </c:pt>
                </c:lvl>
                <c:lvl>
                  <c:pt idx="0">
                    <c:v>STD 1</c:v>
                  </c:pt>
                  <c:pt idx="1">
                    <c:v>STD 2</c:v>
                  </c:pt>
                  <c:pt idx="2">
                    <c:v>STD 3</c:v>
                  </c:pt>
                  <c:pt idx="3">
                    <c:v>STD 4</c:v>
                  </c:pt>
                  <c:pt idx="4">
                    <c:v>STD 5</c:v>
                  </c:pt>
                  <c:pt idx="5">
                    <c:v>STD 6</c:v>
                  </c:pt>
                </c:lvl>
              </c:multiLvlStrCache>
            </c:multiLvlStrRef>
          </c:cat>
          <c:val>
            <c:numRef>
              <c:f>'Datos Exactitud'!$M$3:$M$8</c:f>
              <c:numCache>
                <c:formatCode>0.0%</c:formatCode>
                <c:ptCount val="6"/>
                <c:pt idx="0">
                  <c:v>0.29942741593719502</c:v>
                </c:pt>
                <c:pt idx="1">
                  <c:v>0.28176529572056203</c:v>
                </c:pt>
                <c:pt idx="2">
                  <c:v>3.8122655232341297E-2</c:v>
                </c:pt>
                <c:pt idx="3">
                  <c:v>-9.18659534789696E-3</c:v>
                </c:pt>
                <c:pt idx="4">
                  <c:v>7.7921690270095099E-3</c:v>
                </c:pt>
                <c:pt idx="5">
                  <c:v>-9.6202634782167895E-3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B-491E-8EB9-FF505D46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920191"/>
        <c:axId val="64587631"/>
      </c:lineChart>
      <c:catAx>
        <c:axId val="351920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587631"/>
        <c:crosses val="autoZero"/>
        <c:auto val="1"/>
        <c:lblAlgn val="ctr"/>
        <c:lblOffset val="100"/>
        <c:noMultiLvlLbl val="0"/>
      </c:catAx>
      <c:valAx>
        <c:axId val="6458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E. R.%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192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C529867-D372-4D1D-A6D8-39B35EE1EE96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B8B7CD-C79B-4F88-B2F3-A699433DE9F1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1D9F0DB-F64A-40D9-A1E8-B1F759B0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38100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3B452EA1-C0AD-4B9F-ADDE-DDED63C6FE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200025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EBE1DAA9-2BE0-45A0-BE28-2D7E4BA0EF6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238125</xdr:colOff>
      <xdr:row>14</xdr:row>
      <xdr:rowOff>47625</xdr:rowOff>
    </xdr:from>
    <xdr:ext cx="721995" cy="304800"/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013E38DD-AA98-4955-9F47-A9738C2B26E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2895600"/>
          <a:ext cx="72199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133351</xdr:rowOff>
    </xdr:from>
    <xdr:ext cx="1814910" cy="581024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F87D82B7-2FA7-44EC-8DB9-08ECBDCD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1"/>
          <a:ext cx="1814910" cy="5810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1162050</xdr:colOff>
      <xdr:row>2</xdr:row>
      <xdr:rowOff>333374</xdr:rowOff>
    </xdr:to>
    <xdr:pic>
      <xdr:nvPicPr>
        <xdr:cNvPr id="2" name="2 Imagen" descr="logo aoxlab">
          <a:extLst>
            <a:ext uri="{FF2B5EF4-FFF2-40B4-BE49-F238E27FC236}">
              <a16:creationId xmlns:a16="http://schemas.microsoft.com/office/drawing/2014/main" id="{F9788301-4A00-4606-B99F-F6B244C324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3390900" cy="11048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56E8D8-1DAE-4815-8238-9BABCDC011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9046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C0A328-3109-4C40-9AAD-98105F8E88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3C7BA939-FFB1-401E-AE20-60EDC0E68B69}" autoFormatId="16" applyNumberFormats="0" applyBorderFormats="0" applyFontFormats="0" applyPatternFormats="0" applyAlignmentFormats="0" applyWidthHeightFormats="0">
  <queryTableRefresh nextId="9">
    <queryTableFields count="7">
      <queryTableField id="1" name="MATRIZ" tableColumnId="1"/>
      <queryTableField id="2" name="ID CONTROL" tableColumnId="2"/>
      <queryTableField id="3" name="FECHA DE ANALISIS" tableColumnId="3"/>
      <queryTableField id="4" name="COMPUESTO" tableColumnId="4"/>
      <queryTableField id="5" name="LA" tableColumnId="5"/>
      <queryTableField id="6" name="LC" tableColumnId="6"/>
      <queryTableField id="8" name="RPD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65135637-F85C-48BC-892B-EC73242D12BD}" autoFormatId="16" applyNumberFormats="0" applyBorderFormats="0" applyFontFormats="0" applyPatternFormats="0" applyAlignmentFormats="0" applyWidthHeightFormats="0">
  <queryTableRefresh nextId="28">
    <queryTableFields count="13">
      <queryTableField id="19" name="TIPO DE CONTROL" tableColumnId="5"/>
      <queryTableField id="1" name="ID CONTROL" tableColumnId="1"/>
      <queryTableField id="3" name="FECHA DE ANALISIS" tableColumnId="3"/>
      <queryTableField id="2" name="ELEMENTO" tableColumnId="2"/>
      <queryTableField id="4" name="CONCENTRACION" tableColumnId="4"/>
      <queryTableField id="20" name="RESULTADO (mg/Kg)" tableColumnId="13"/>
      <queryTableField id="7" name="UNIDADES" tableColumnId="7"/>
      <queryTableField id="9" name="LCI %" tableColumnId="9"/>
      <queryTableField id="10" name="LAI %" tableColumnId="10"/>
      <queryTableField id="11" name="PROMEDIO" tableColumnId="11"/>
      <queryTableField id="12" name="LAS %" tableColumnId="12"/>
      <queryTableField id="8" name="LCS %" tableColumnId="8"/>
      <queryTableField id="6" name="ER%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4DDB4A-4781-441E-92DE-9D5FD0222D43}" name="CUADRODEMANDO" displayName="CUADRODEMANDO" ref="A6:Q377" totalsRowShown="0" headerRowDxfId="42" dataDxfId="41">
  <autoFilter ref="A6:Q377" xr:uid="{7343BF0B-84C2-48CB-962A-426DE5D008ED}"/>
  <tableColumns count="17">
    <tableColumn id="1" xr3:uid="{29B27749-598E-44C2-90A7-A58D1CA90292}" name="CLAVE" dataDxfId="40">
      <calculatedColumnFormula>CONCATENATE(B7,C7,D7,E7,M7)</calculatedColumnFormula>
    </tableColumn>
    <tableColumn id="2" xr3:uid="{36664B5E-0510-491C-9CBD-7FDC056D6ABC}" name="ID CONTROL" dataDxfId="39"/>
    <tableColumn id="3" xr3:uid="{7A8484AC-DB8C-431A-B458-C4DCAD358AAC}" name="FECHA DE ANALISIS" dataDxfId="38"/>
    <tableColumn id="4" xr3:uid="{1D7094D0-A10C-4B5E-BCC3-8D67AEE36A2D}" name="TIPO DE CONTROL" dataDxfId="37"/>
    <tableColumn id="5" xr3:uid="{6066F8CC-A63F-4BF8-896B-D746624B6EC0}" name="COMPUESTO" dataDxfId="36"/>
    <tableColumn id="13" xr3:uid="{A42D5D19-3106-4315-AB02-9279B4888000}" name="MATRIZ" dataDxfId="35"/>
    <tableColumn id="6" xr3:uid="{486BA884-C97D-42D4-A93D-B651FD8F49BF}" name="RESULTADO" dataDxfId="34"/>
    <tableColumn id="7" xr3:uid="{43E788C0-41B1-45C9-9A31-EF2252B14DAE}" name="UNIDADES" dataDxfId="33">
      <calculatedColumnFormula>$C$5</calculatedColumnFormula>
    </tableColumn>
    <tableColumn id="16" xr3:uid="{7749742D-D296-41F3-858B-04052434803D}" name="MASA DE LA MUESTRA (g)" dataDxfId="32"/>
    <tableColumn id="15" xr3:uid="{1C22C6E2-5C71-4F50-8922-7FF2AD034603}" name="VOL AFORO (ml)" dataDxfId="31"/>
    <tableColumn id="14" xr3:uid="{A3B461F5-856D-4755-BCC9-6AEA1A01F669}" name="FACTOR DE DILUCION" dataDxfId="30"/>
    <tableColumn id="17" xr3:uid="{05F9C260-ADED-499A-AD9D-FBAED3D5E7C2}" name="RESULTADO (mg/Kg)" dataDxfId="29">
      <calculatedColumnFormula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calculatedColumnFormula>
    </tableColumn>
    <tableColumn id="8" xr3:uid="{D962FF9F-FA05-4381-8484-C441598F4A0E}" name="ESTADO" dataDxfId="28"/>
    <tableColumn id="9" xr3:uid="{A744C5E3-A474-48D3-9BBC-57798F829F9D}" name="REALIZO" dataDxfId="27"/>
    <tableColumn id="10" xr3:uid="{6B9EAA2E-4709-4908-BD1F-B4E885AB8B4C}" name="REVISO" dataDxfId="26"/>
    <tableColumn id="11" xr3:uid="{BBC0A60F-AFC8-4296-94F3-8033AE933628}" name="OBSERVACIONES" dataDxfId="25"/>
    <tableColumn id="12" xr3:uid="{8590B1CE-FFA5-4CC1-81D4-6FD7F9D3594B}" name="TRAZABILIDAD" data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8BF586-42AC-41AA-9605-8FFDFBA1400C}" name="DATOS_PRECISION" displayName="DATOS_PRECISION" ref="A2:G16" tableType="queryTable" totalsRowShown="0">
  <autoFilter ref="A2:G16" xr:uid="{B744F68D-525B-4E4F-85CA-AA8A8F71C391}"/>
  <tableColumns count="7">
    <tableColumn id="1" xr3:uid="{CB807678-15EB-4D26-A530-B9BAF80A2285}" uniqueName="1" name="MATRIZ" queryTableFieldId="1" dataDxfId="23"/>
    <tableColumn id="2" xr3:uid="{3BC40F79-C5F6-42F0-AEEB-4481A2B12F2B}" uniqueName="2" name="ID CONTROL" queryTableFieldId="2"/>
    <tableColumn id="3" xr3:uid="{18F714FD-8142-4B5B-980E-DC93ACB851FD}" uniqueName="3" name="FECHA DE ANALISIS" queryTableFieldId="3" dataDxfId="22"/>
    <tableColumn id="4" xr3:uid="{B4B7ACB4-C935-4ACF-865F-BA061F945BA1}" uniqueName="4" name="COMPUESTO" queryTableFieldId="4"/>
    <tableColumn id="5" xr3:uid="{AB94DEF1-DA3B-4555-9D74-AFD9ABE8C487}" uniqueName="5" name="LA" queryTableFieldId="5" dataDxfId="21" dataCellStyle="Porcentaje"/>
    <tableColumn id="6" xr3:uid="{78EB73F8-6A21-4064-A11D-86DA72A770CF}" uniqueName="6" name="LC" queryTableFieldId="6" dataDxfId="20" dataCellStyle="Porcentaje"/>
    <tableColumn id="8" xr3:uid="{82E56A86-B264-474C-9C5F-0A3FDE315DB7}" uniqueName="8" name="RPD" queryTableFieldId="8" dataCellStyle="Porcentaje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EC97B0-B8BE-47C3-A1C2-52EE243539EE}" name="TIPOSDEESTADO" displayName="TIPOSDEESTADO" ref="C2:C4" totalsRowShown="0">
  <autoFilter ref="C2:C4" xr:uid="{E6531A5B-8222-451B-A3BE-7BE401F20A5E}"/>
  <tableColumns count="1">
    <tableColumn id="1" xr3:uid="{504A5101-4824-4C9C-B0A9-03866722147D}" name="ESTADO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30C0B3-E10E-4631-B188-B1BDBD8E3C26}" name="PREPARACIONCONTROLES" displayName="PREPARACIONCONTROLES" ref="I2:R9" totalsRowShown="0">
  <autoFilter ref="I2:R9" xr:uid="{834C61B2-EAB0-459C-8386-0B79D3432FEA}"/>
  <tableColumns count="10">
    <tableColumn id="1" xr3:uid="{1A7AA11C-7F32-4AA7-A20F-553FBD9526BB}" name="ID CONTROL"/>
    <tableColumn id="2" xr3:uid="{ADA0DE84-CE94-4A5D-9B93-6EEF6CC8B138}" name="FECHA DE PREPARACION" dataDxfId="19"/>
    <tableColumn id="3" xr3:uid="{336383B5-7ED9-4B76-8CFA-751DAF646BD5}" name="ELEMENTO"/>
    <tableColumn id="4" xr3:uid="{ACE59FA8-3364-4E89-A1FF-4D74E89A1EB7}" name="CONCENTRACION"/>
    <tableColumn id="5" xr3:uid="{1D30837D-6364-4D8D-94CE-7C56F2A69648}" name="UNIDADES" dataDxfId="18">
      <calculatedColumnFormula>'SOFT-TC-060'!$C$5</calculatedColumnFormula>
    </tableColumn>
    <tableColumn id="6" xr3:uid="{1FD13457-CE6C-42E3-BABF-200939CCCDE2}" name="LCI %" dataDxfId="17" dataCellStyle="Porcentaje"/>
    <tableColumn id="7" xr3:uid="{1FA13DCA-1623-480A-AF86-5A24887B301B}" name="LAI %" dataDxfId="16" dataCellStyle="Porcentaje"/>
    <tableColumn id="8" xr3:uid="{4B0B0061-8B1B-4D96-BC3F-2C278744F2C0}" name="PROMEDIO" dataDxfId="15" dataCellStyle="Porcentaje"/>
    <tableColumn id="9" xr3:uid="{4D75109F-A976-473B-A794-D108475B60F8}" name="LAS %" dataDxfId="14" dataCellStyle="Porcentaje"/>
    <tableColumn id="10" xr3:uid="{94FC7DC4-99E5-4BD9-A5E7-DF32D267B3E3}" name="LCS %" dataDxfId="13" dataCellStyle="Porcentaje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610C3-EDB6-4915-BE53-3108E76DCF51}" name="Tabla1" displayName="Tabla1" ref="A2:A8" totalsRowShown="0">
  <autoFilter ref="A2:A8" xr:uid="{8A001F28-BEDA-47F2-A5C4-46139AEE396B}"/>
  <tableColumns count="1">
    <tableColumn id="1" xr3:uid="{A3E9DAC7-B3E6-43FB-8DF3-E3178AF5EF46}" name="TIPOS DE CONTROL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DD999A-4486-4D48-A539-FE7F0D4B96E3}" name="Tabla5" displayName="Tabla5" ref="E2:E20" totalsRowShown="0">
  <autoFilter ref="E2:E20" xr:uid="{4B1718EA-FD7E-4932-9E3A-F27AD95C7BF8}"/>
  <tableColumns count="1">
    <tableColumn id="1" xr3:uid="{FDCCF787-C3D0-4FB3-9C9B-B6AC089F0BAA}" name="ELEMENTOS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DB25A07-E161-408F-A27E-04B937EFE297}" name="Tabla11" displayName="Tabla11" ref="G2:G4" totalsRowShown="0">
  <autoFilter ref="G2:G4" xr:uid="{95C71E27-7E90-4B4F-9FA2-5E815626DD7B}"/>
  <tableColumns count="1">
    <tableColumn id="1" xr3:uid="{401761EC-56DF-4461-9761-76F4CC48510A}" name="MATRICES"/>
  </tableColumns>
  <tableStyleInfo name="TableStyleLight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AE996D4-BCFB-4778-9C5C-CDD6FD2AAFF6}" name="Tabla12" displayName="Tabla12" ref="T2:V3" totalsRowShown="0">
  <autoFilter ref="T2:V3" xr:uid="{E405CB39-E856-491A-A469-6A4FEFB2404D}"/>
  <tableColumns count="3">
    <tableColumn id="1" xr3:uid="{AB104150-3BC8-454E-9F7D-7645095F44C3}" name="MATRIZ"/>
    <tableColumn id="2" xr3:uid="{7183925C-AEE5-42B6-8AD8-52153A0E8FD9}" name="LA" dataDxfId="12"/>
    <tableColumn id="3" xr3:uid="{448855F5-6E5F-4AFF-B7DD-DC309AA9C128}" name="LC" dataDxfId="11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40AFB54-5FAD-4EC4-951B-09C6E37D90CC}" name="EXACTITUD" displayName="EXACTITUD" ref="A2:M8" tableType="queryTable" totalsRowShown="0">
  <autoFilter ref="A2:M8" xr:uid="{5511A60A-7AC7-4429-8019-222B48C95A82}"/>
  <tableColumns count="13">
    <tableColumn id="5" xr3:uid="{A0FB8040-F3AF-4EB2-BCDD-C92341010A30}" uniqueName="5" name="TIPO DE CONTROL" queryTableFieldId="19" dataCellStyle="Porcentaje"/>
    <tableColumn id="1" xr3:uid="{2677A756-1E66-41C6-90DD-1E08F2B0C8F9}" uniqueName="1" name="ID CONTROL" queryTableFieldId="1" dataDxfId="10"/>
    <tableColumn id="3" xr3:uid="{72BBD3E3-F3DC-4BF0-B489-B9481BCDD537}" uniqueName="3" name="FECHA DE ANALISIS" queryTableFieldId="3" dataDxfId="9"/>
    <tableColumn id="2" xr3:uid="{3425CBFF-5ADB-471E-9FB0-0C94A37E451C}" uniqueName="2" name="ELEMENTO" queryTableFieldId="2" dataDxfId="8"/>
    <tableColumn id="4" xr3:uid="{3BB984AE-1333-41E1-9A39-3D284FD8DCDB}" uniqueName="4" name="CONCENTRACION" queryTableFieldId="4" dataDxfId="7"/>
    <tableColumn id="13" xr3:uid="{4B0E700B-AAB4-466D-A6C4-56109B9887D2}" uniqueName="13" name="RESULTADO (mg/Kg)" queryTableFieldId="20" dataCellStyle="Porcentaje"/>
    <tableColumn id="7" xr3:uid="{813F0C2B-5CB6-46AA-A40F-B47416DC75AB}" uniqueName="7" name="UNIDADES" queryTableFieldId="7" dataDxfId="6"/>
    <tableColumn id="9" xr3:uid="{93195F51-AD58-4CCE-8D11-3AE135E034EE}" uniqueName="9" name="LCI %" queryTableFieldId="9" dataDxfId="5" dataCellStyle="Porcentaje"/>
    <tableColumn id="10" xr3:uid="{B6A57E39-2B8D-4747-B6B7-5E427B16F35D}" uniqueName="10" name="LAI %" queryTableFieldId="10" dataDxfId="4" dataCellStyle="Porcentaje"/>
    <tableColumn id="11" xr3:uid="{DD8E88BB-0CCB-456A-A064-28BBD7E564EF}" uniqueName="11" name="PROMEDIO" queryTableFieldId="11" dataDxfId="3" dataCellStyle="Porcentaje"/>
    <tableColumn id="12" xr3:uid="{42B1839C-9010-40E4-A66A-3991B51C14E8}" uniqueName="12" name="LAS %" queryTableFieldId="12" dataDxfId="2" dataCellStyle="Porcentaje"/>
    <tableColumn id="8" xr3:uid="{658E60A9-61CF-4F82-8B35-37A8CCCBF7EC}" uniqueName="8" name="LCS %" queryTableFieldId="8" dataDxfId="1" dataCellStyle="Porcentaje"/>
    <tableColumn id="6" xr3:uid="{32F2ECDC-A6A3-4DEB-859C-E6A58AF4013A}" uniqueName="6" name="ER%" queryTableFieldId="6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F644-5953-472B-87BE-9C29E1EE8D58}">
  <dimension ref="A1:K49"/>
  <sheetViews>
    <sheetView workbookViewId="0">
      <selection activeCell="H2" sqref="H2"/>
    </sheetView>
  </sheetViews>
  <sheetFormatPr baseColWidth="10" defaultRowHeight="15" x14ac:dyDescent="0.25"/>
  <cols>
    <col min="1" max="3" width="11.42578125" style="8"/>
    <col min="4" max="4" width="14.5703125" style="8" customWidth="1"/>
    <col min="5" max="5" width="11.42578125" style="8"/>
    <col min="6" max="6" width="14.28515625" style="8" customWidth="1"/>
    <col min="7" max="7" width="17.85546875" style="8" customWidth="1"/>
    <col min="8" max="8" width="17" style="8" customWidth="1"/>
    <col min="9" max="16384" width="11.42578125" style="8"/>
  </cols>
  <sheetData>
    <row r="1" spans="1:11" ht="24.75" customHeight="1" x14ac:dyDescent="0.25">
      <c r="A1" s="34"/>
      <c r="B1" s="35"/>
      <c r="C1" s="36" t="s">
        <v>165</v>
      </c>
      <c r="D1" s="37"/>
      <c r="E1" s="37"/>
      <c r="F1" s="38"/>
      <c r="G1" s="6" t="s">
        <v>106</v>
      </c>
      <c r="H1" s="7" t="s">
        <v>166</v>
      </c>
    </row>
    <row r="2" spans="1:11" ht="20.25" customHeight="1" x14ac:dyDescent="0.25">
      <c r="A2" s="34"/>
      <c r="B2" s="35"/>
      <c r="C2" s="39"/>
      <c r="D2" s="40"/>
      <c r="E2" s="40"/>
      <c r="F2" s="41"/>
      <c r="G2" s="6" t="s">
        <v>107</v>
      </c>
      <c r="H2" s="7">
        <v>1</v>
      </c>
    </row>
    <row r="3" spans="1:11" ht="23.25" customHeight="1" x14ac:dyDescent="0.25">
      <c r="A3" s="34"/>
      <c r="B3" s="35"/>
      <c r="C3" s="42" t="s">
        <v>108</v>
      </c>
      <c r="D3" s="43"/>
      <c r="E3" s="43"/>
      <c r="F3" s="44"/>
      <c r="G3" s="9" t="s">
        <v>109</v>
      </c>
      <c r="H3" s="10">
        <v>43850</v>
      </c>
    </row>
    <row r="4" spans="1:11" x14ac:dyDescent="0.25">
      <c r="A4" s="11"/>
      <c r="B4" s="11"/>
      <c r="C4" s="11"/>
      <c r="D4" s="11"/>
      <c r="E4" s="11"/>
      <c r="F4" s="11"/>
      <c r="G4" s="11"/>
      <c r="H4" s="11"/>
    </row>
    <row r="5" spans="1:11" x14ac:dyDescent="0.25">
      <c r="A5" s="11"/>
      <c r="B5" s="11"/>
      <c r="C5" s="11"/>
      <c r="D5" s="11"/>
      <c r="E5" s="11"/>
      <c r="F5" s="11"/>
      <c r="G5" s="11"/>
      <c r="H5" s="11"/>
    </row>
    <row r="6" spans="1:11" x14ac:dyDescent="0.25">
      <c r="A6" s="11"/>
      <c r="B6" s="11"/>
      <c r="C6" s="11"/>
      <c r="D6" s="11"/>
      <c r="E6" s="11"/>
      <c r="F6" s="11"/>
      <c r="G6" s="11"/>
      <c r="H6" s="11"/>
    </row>
    <row r="7" spans="1:11" x14ac:dyDescent="0.25">
      <c r="A7" s="11"/>
      <c r="B7" s="11"/>
      <c r="C7" s="11"/>
      <c r="D7" s="11"/>
      <c r="E7" s="11"/>
      <c r="F7" s="11"/>
      <c r="G7" s="11"/>
      <c r="H7" s="11"/>
    </row>
    <row r="8" spans="1:11" ht="20.25" x14ac:dyDescent="0.25">
      <c r="A8" s="45" t="s">
        <v>110</v>
      </c>
      <c r="B8" s="45"/>
      <c r="C8" s="45"/>
      <c r="D8" s="45"/>
      <c r="E8" s="45"/>
      <c r="F8" s="45"/>
      <c r="G8" s="45"/>
      <c r="H8" s="11"/>
    </row>
    <row r="9" spans="1:11" ht="18" hidden="1" x14ac:dyDescent="0.25">
      <c r="A9" s="12" t="str">
        <f>H1</f>
        <v>SOFT-TC-060</v>
      </c>
      <c r="B9" s="12" t="str">
        <f>C1</f>
        <v>Cuadro de mando para ensayos cromatográficos</v>
      </c>
      <c r="C9" s="12"/>
      <c r="D9" s="12"/>
      <c r="E9" s="12"/>
      <c r="F9" s="12"/>
      <c r="G9" s="12"/>
      <c r="H9" s="11"/>
    </row>
    <row r="10" spans="1:11" ht="15" customHeight="1" x14ac:dyDescent="0.25">
      <c r="A10" s="37" t="str">
        <f>A9 &amp;" " &amp;B9</f>
        <v>SOFT-TC-060 Cuadro de mando para ensayos cromatográficos</v>
      </c>
      <c r="B10" s="37"/>
      <c r="C10" s="37"/>
      <c r="D10" s="37"/>
      <c r="E10" s="37"/>
      <c r="F10" s="37"/>
      <c r="G10" s="37"/>
      <c r="H10" s="37"/>
    </row>
    <row r="11" spans="1:11" ht="15" customHeight="1" x14ac:dyDescent="0.25">
      <c r="A11" s="13"/>
      <c r="B11" s="13"/>
      <c r="C11" s="13"/>
      <c r="D11" s="13"/>
      <c r="E11" s="13"/>
      <c r="F11" s="13"/>
      <c r="G11" s="13"/>
      <c r="H11" s="13"/>
    </row>
    <row r="12" spans="1:11" ht="15.75" x14ac:dyDescent="0.25">
      <c r="A12" s="33" t="s">
        <v>111</v>
      </c>
      <c r="B12" s="33"/>
      <c r="C12" s="33"/>
      <c r="D12" s="33"/>
      <c r="E12" s="33"/>
      <c r="F12" s="33"/>
      <c r="G12" s="33"/>
      <c r="H12" s="11"/>
      <c r="K12" s="14"/>
    </row>
    <row r="13" spans="1:11" x14ac:dyDescent="0.25">
      <c r="A13" s="11"/>
      <c r="B13" s="11"/>
      <c r="C13" s="11"/>
      <c r="D13" s="11"/>
      <c r="E13" s="11"/>
      <c r="F13" s="11"/>
      <c r="G13" s="11"/>
      <c r="H13" s="11"/>
    </row>
    <row r="14" spans="1:11" x14ac:dyDescent="0.25">
      <c r="A14" s="11"/>
      <c r="B14" s="15"/>
      <c r="C14" s="46" t="s">
        <v>112</v>
      </c>
      <c r="D14" s="47"/>
      <c r="E14" s="46" t="s">
        <v>113</v>
      </c>
      <c r="F14" s="47"/>
      <c r="G14" s="16" t="s">
        <v>114</v>
      </c>
      <c r="H14" s="16" t="s">
        <v>115</v>
      </c>
    </row>
    <row r="15" spans="1:11" ht="29.25" customHeight="1" x14ac:dyDescent="0.25">
      <c r="B15" s="15" t="s">
        <v>116</v>
      </c>
      <c r="C15" s="48" t="s">
        <v>117</v>
      </c>
      <c r="D15" s="49"/>
      <c r="E15" s="48" t="s">
        <v>118</v>
      </c>
      <c r="F15" s="49"/>
      <c r="G15" s="16"/>
      <c r="H15" s="17">
        <f>H3-7</f>
        <v>43843</v>
      </c>
    </row>
    <row r="16" spans="1:11" ht="28.5" customHeight="1" x14ac:dyDescent="0.25">
      <c r="B16" s="15" t="s">
        <v>119</v>
      </c>
      <c r="C16" s="48" t="s">
        <v>120</v>
      </c>
      <c r="D16" s="49"/>
      <c r="E16" s="48" t="s">
        <v>121</v>
      </c>
      <c r="F16" s="49"/>
      <c r="G16" s="16"/>
      <c r="H16" s="17">
        <f>H3</f>
        <v>43850</v>
      </c>
    </row>
    <row r="17" spans="1:8" ht="32.25" customHeight="1" x14ac:dyDescent="0.25">
      <c r="B17" s="15" t="s">
        <v>122</v>
      </c>
      <c r="C17" s="48" t="s">
        <v>120</v>
      </c>
      <c r="D17" s="49"/>
      <c r="E17" s="48" t="s">
        <v>121</v>
      </c>
      <c r="F17" s="49"/>
      <c r="G17" s="16"/>
      <c r="H17" s="17">
        <f>H3</f>
        <v>43850</v>
      </c>
    </row>
    <row r="18" spans="1:8" x14ac:dyDescent="0.25">
      <c r="B18" s="50" t="s">
        <v>123</v>
      </c>
      <c r="C18" s="51"/>
      <c r="D18" s="52"/>
      <c r="E18" s="53" t="s">
        <v>124</v>
      </c>
      <c r="F18" s="54"/>
      <c r="G18" s="54"/>
      <c r="H18" s="47"/>
    </row>
    <row r="19" spans="1:8" x14ac:dyDescent="0.25">
      <c r="H19" s="11"/>
    </row>
    <row r="20" spans="1:8" x14ac:dyDescent="0.25">
      <c r="A20" s="11"/>
      <c r="B20" s="11"/>
      <c r="C20" s="11"/>
      <c r="D20" s="11"/>
      <c r="E20" s="11"/>
      <c r="F20" s="11"/>
      <c r="G20" s="11"/>
      <c r="H20" s="11"/>
    </row>
    <row r="21" spans="1:8" x14ac:dyDescent="0.25">
      <c r="A21" s="11"/>
      <c r="B21" s="11"/>
      <c r="C21" s="11"/>
      <c r="D21" s="11"/>
      <c r="E21" s="11"/>
      <c r="F21" s="11"/>
      <c r="G21" s="11"/>
      <c r="H21" s="11"/>
    </row>
    <row r="22" spans="1:8" ht="15.75" x14ac:dyDescent="0.25">
      <c r="A22" s="55" t="s">
        <v>125</v>
      </c>
      <c r="B22" s="55"/>
      <c r="C22" s="55"/>
      <c r="D22" s="55"/>
      <c r="E22" s="55"/>
      <c r="F22" s="55"/>
      <c r="G22" s="55"/>
      <c r="H22" s="55"/>
    </row>
    <row r="23" spans="1:8" x14ac:dyDescent="0.25">
      <c r="A23" s="11"/>
      <c r="B23" s="11"/>
      <c r="C23" s="11"/>
      <c r="D23" s="11"/>
      <c r="E23" s="11"/>
      <c r="F23" s="11"/>
      <c r="G23" s="11"/>
      <c r="H23" s="11"/>
    </row>
    <row r="24" spans="1:8" x14ac:dyDescent="0.25">
      <c r="B24" s="56" t="s">
        <v>126</v>
      </c>
      <c r="C24" s="56" t="s">
        <v>127</v>
      </c>
      <c r="D24" s="56" t="s">
        <v>128</v>
      </c>
      <c r="E24" s="56" t="s">
        <v>129</v>
      </c>
      <c r="F24" s="56" t="s">
        <v>130</v>
      </c>
      <c r="G24" s="56" t="s">
        <v>131</v>
      </c>
      <c r="H24" s="56" t="s">
        <v>132</v>
      </c>
    </row>
    <row r="25" spans="1:8" ht="23.25" customHeight="1" x14ac:dyDescent="0.25">
      <c r="B25" s="57"/>
      <c r="C25" s="57"/>
      <c r="D25" s="57"/>
      <c r="E25" s="57"/>
      <c r="F25" s="57"/>
      <c r="G25" s="57"/>
      <c r="H25" s="57"/>
    </row>
    <row r="26" spans="1:8" ht="36" x14ac:dyDescent="0.25">
      <c r="B26" s="18" t="s">
        <v>133</v>
      </c>
      <c r="C26" s="19">
        <f>H17</f>
        <v>43850</v>
      </c>
      <c r="D26" s="18">
        <v>1</v>
      </c>
      <c r="E26" s="18" t="s">
        <v>134</v>
      </c>
      <c r="F26" s="18" t="s">
        <v>135</v>
      </c>
      <c r="G26" s="18" t="s">
        <v>136</v>
      </c>
      <c r="H26" s="18" t="s">
        <v>136</v>
      </c>
    </row>
    <row r="27" spans="1:8" x14ac:dyDescent="0.25">
      <c r="B27" s="20"/>
      <c r="C27" s="21"/>
      <c r="D27" s="20"/>
      <c r="E27" s="22"/>
      <c r="F27" s="20"/>
      <c r="G27" s="18"/>
      <c r="H27" s="23"/>
    </row>
    <row r="28" spans="1:8" x14ac:dyDescent="0.25">
      <c r="B28" s="24"/>
      <c r="C28" s="24"/>
      <c r="D28" s="24"/>
      <c r="E28" s="25"/>
      <c r="F28" s="24"/>
      <c r="G28" s="24"/>
      <c r="H28" s="24"/>
    </row>
    <row r="29" spans="1:8" x14ac:dyDescent="0.25">
      <c r="B29" s="20"/>
      <c r="C29" s="20"/>
      <c r="D29" s="20"/>
      <c r="E29" s="22"/>
      <c r="F29" s="20"/>
      <c r="G29" s="20"/>
      <c r="H29" s="20"/>
    </row>
    <row r="30" spans="1:8" x14ac:dyDescent="0.25">
      <c r="B30" s="20"/>
      <c r="C30" s="20"/>
      <c r="D30" s="20"/>
      <c r="E30" s="22"/>
      <c r="F30" s="20"/>
      <c r="G30" s="20"/>
      <c r="H30" s="20"/>
    </row>
    <row r="31" spans="1:8" x14ac:dyDescent="0.25">
      <c r="B31" s="20"/>
      <c r="C31" s="20"/>
      <c r="D31" s="20"/>
      <c r="E31" s="22"/>
      <c r="F31" s="20"/>
      <c r="G31" s="20"/>
      <c r="H31" s="20"/>
    </row>
    <row r="32" spans="1:8" x14ac:dyDescent="0.25">
      <c r="B32" s="20"/>
      <c r="C32" s="20"/>
      <c r="D32" s="20"/>
      <c r="E32" s="22"/>
      <c r="F32" s="20"/>
      <c r="G32" s="20"/>
      <c r="H32" s="20"/>
    </row>
    <row r="33" spans="1:8" x14ac:dyDescent="0.25">
      <c r="B33" s="20"/>
      <c r="C33" s="20"/>
      <c r="D33" s="20"/>
      <c r="E33" s="22"/>
      <c r="F33" s="20"/>
      <c r="G33" s="20"/>
      <c r="H33" s="20"/>
    </row>
    <row r="34" spans="1:8" x14ac:dyDescent="0.25">
      <c r="B34" s="20"/>
      <c r="C34" s="20"/>
      <c r="D34" s="20"/>
      <c r="E34" s="22"/>
      <c r="F34" s="20"/>
      <c r="G34" s="20"/>
      <c r="H34" s="20"/>
    </row>
    <row r="35" spans="1:8" x14ac:dyDescent="0.25">
      <c r="B35" s="20"/>
      <c r="C35" s="20"/>
      <c r="D35" s="20"/>
      <c r="E35" s="22"/>
      <c r="F35" s="20"/>
      <c r="G35" s="20"/>
      <c r="H35" s="20"/>
    </row>
    <row r="36" spans="1:8" x14ac:dyDescent="0.25">
      <c r="B36" s="20"/>
      <c r="C36" s="20"/>
      <c r="D36" s="20"/>
      <c r="E36" s="22"/>
      <c r="F36" s="20"/>
      <c r="G36" s="20"/>
      <c r="H36" s="20"/>
    </row>
    <row r="37" spans="1:8" x14ac:dyDescent="0.25">
      <c r="B37" s="20"/>
      <c r="C37" s="20"/>
      <c r="D37" s="20"/>
      <c r="E37" s="22"/>
      <c r="F37" s="20"/>
      <c r="G37" s="20"/>
      <c r="H37" s="20"/>
    </row>
    <row r="38" spans="1:8" x14ac:dyDescent="0.25">
      <c r="B38" s="20"/>
      <c r="C38" s="20"/>
      <c r="D38" s="20"/>
      <c r="E38" s="22"/>
      <c r="F38" s="20"/>
      <c r="G38" s="20"/>
      <c r="H38" s="20"/>
    </row>
    <row r="39" spans="1:8" x14ac:dyDescent="0.25">
      <c r="A39" s="11"/>
      <c r="B39" s="11"/>
      <c r="C39" s="11"/>
      <c r="D39" s="11"/>
      <c r="E39" s="11"/>
      <c r="F39" s="11"/>
      <c r="G39" s="11"/>
      <c r="H39" s="11"/>
    </row>
    <row r="40" spans="1:8" x14ac:dyDescent="0.25">
      <c r="A40" s="11"/>
      <c r="B40" s="11"/>
      <c r="C40" s="11"/>
      <c r="D40" s="11"/>
      <c r="E40" s="11"/>
      <c r="F40" s="11"/>
      <c r="G40" s="11"/>
      <c r="H40" s="11"/>
    </row>
    <row r="41" spans="1:8" x14ac:dyDescent="0.25">
      <c r="A41" s="11"/>
      <c r="B41" s="11"/>
      <c r="C41" s="11"/>
      <c r="D41" s="11"/>
      <c r="E41" s="11"/>
      <c r="F41" s="11"/>
      <c r="G41" s="11"/>
      <c r="H41" s="11"/>
    </row>
    <row r="42" spans="1:8" x14ac:dyDescent="0.25">
      <c r="A42" s="11"/>
      <c r="B42" s="11"/>
      <c r="C42" s="11"/>
      <c r="D42" s="11"/>
      <c r="E42" s="11"/>
      <c r="F42" s="11"/>
      <c r="G42" s="11"/>
      <c r="H42" s="11"/>
    </row>
    <row r="43" spans="1:8" x14ac:dyDescent="0.25">
      <c r="A43" s="11"/>
      <c r="B43" s="11"/>
      <c r="C43" s="11"/>
      <c r="D43" s="11"/>
      <c r="E43" s="11"/>
      <c r="F43" s="11"/>
      <c r="G43" s="11"/>
      <c r="H43" s="11"/>
    </row>
    <row r="44" spans="1:8" x14ac:dyDescent="0.25">
      <c r="A44" s="11"/>
      <c r="B44" s="11"/>
      <c r="C44" s="11"/>
      <c r="D44" s="11"/>
      <c r="E44" s="11"/>
      <c r="F44" s="11"/>
      <c r="G44" s="11"/>
      <c r="H44" s="11"/>
    </row>
    <row r="45" spans="1:8" x14ac:dyDescent="0.25">
      <c r="A45" s="58" t="s">
        <v>137</v>
      </c>
      <c r="B45" s="58"/>
      <c r="C45" s="58"/>
      <c r="D45" s="58"/>
      <c r="E45" s="58"/>
      <c r="F45" s="59" t="s">
        <v>138</v>
      </c>
      <c r="G45" s="59"/>
      <c r="H45" s="11"/>
    </row>
    <row r="46" spans="1:8" x14ac:dyDescent="0.25">
      <c r="B46" s="26"/>
      <c r="C46" s="26"/>
      <c r="D46" s="26"/>
      <c r="E46" s="26"/>
      <c r="F46" s="26"/>
      <c r="G46" s="26"/>
      <c r="H46" s="26"/>
    </row>
    <row r="47" spans="1:8" x14ac:dyDescent="0.25">
      <c r="B47" s="26"/>
      <c r="C47" s="26"/>
      <c r="D47" s="26"/>
      <c r="E47" s="26"/>
      <c r="F47" s="26"/>
      <c r="G47" s="26"/>
      <c r="H47" s="26"/>
    </row>
    <row r="48" spans="1:8" x14ac:dyDescent="0.25">
      <c r="B48" s="26"/>
      <c r="C48" s="26"/>
      <c r="D48" s="26"/>
      <c r="E48" s="26"/>
      <c r="F48" s="26"/>
      <c r="G48" s="26"/>
      <c r="H48" s="26"/>
    </row>
    <row r="49" spans="2:8" x14ac:dyDescent="0.25">
      <c r="B49" s="60" t="s">
        <v>139</v>
      </c>
      <c r="C49" s="60"/>
      <c r="D49" s="60"/>
      <c r="E49" s="60"/>
      <c r="F49" s="60"/>
      <c r="G49" s="61" t="s">
        <v>138</v>
      </c>
      <c r="H49" s="61"/>
    </row>
  </sheetData>
  <sheetProtection algorithmName="SHA-512" hashValue="+2OYCrLqNW4PHqYDK7I0OiocsxHnTToVCYWLbQPuVEXorkn/RCOzalj3xucog6OZzmoxk9wCuZzYQMAAtQLrQw==" saltValue="tXnFSX7v4tsMw42jdu7jgA==" spinCount="100000" sheet="1" selectLockedCells="1" selectUnlockedCells="1"/>
  <mergeCells count="28"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  <mergeCell ref="C17:D17"/>
    <mergeCell ref="E17:F17"/>
    <mergeCell ref="B18:D18"/>
    <mergeCell ref="E18:H18"/>
    <mergeCell ref="A22:H22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8:G8"/>
    <mergeCell ref="A10:H10"/>
  </mergeCells>
  <hyperlinks>
    <hyperlink ref="E18" r:id="rId1" xr:uid="{05AA35CA-1855-48EF-A88E-0812DC6DC7F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33B7-8070-45C3-88FC-14155DEBA2F3}">
  <dimension ref="A1:H17"/>
  <sheetViews>
    <sheetView workbookViewId="0">
      <selection activeCell="F7" sqref="F7"/>
    </sheetView>
  </sheetViews>
  <sheetFormatPr baseColWidth="10" defaultRowHeight="15" x14ac:dyDescent="0.25"/>
  <cols>
    <col min="1" max="1" width="13.42578125" style="30" customWidth="1"/>
    <col min="2" max="2" width="14.140625" style="30" bestFit="1" customWidth="1"/>
    <col min="3" max="5" width="11.42578125" style="30"/>
    <col min="6" max="6" width="20.42578125" style="30" customWidth="1"/>
    <col min="7" max="7" width="19.7109375" style="30" customWidth="1"/>
    <col min="8" max="8" width="17.7109375" style="30" customWidth="1"/>
    <col min="9" max="16384" width="11.42578125" style="30"/>
  </cols>
  <sheetData>
    <row r="1" spans="1:8" customFormat="1" ht="25.5" x14ac:dyDescent="0.25">
      <c r="A1" s="34"/>
      <c r="B1" s="35"/>
      <c r="C1" s="36" t="str">
        <f>control!C1</f>
        <v>Cuadro de mando para ensayos cromatográficos</v>
      </c>
      <c r="D1" s="37"/>
      <c r="E1" s="37"/>
      <c r="F1" s="38"/>
      <c r="G1" s="6" t="s">
        <v>106</v>
      </c>
      <c r="H1" s="7" t="str">
        <f>control!H1</f>
        <v>SOFT-TC-060</v>
      </c>
    </row>
    <row r="2" spans="1:8" customFormat="1" x14ac:dyDescent="0.25">
      <c r="A2" s="34"/>
      <c r="B2" s="35"/>
      <c r="C2" s="39"/>
      <c r="D2" s="40"/>
      <c r="E2" s="40"/>
      <c r="F2" s="41"/>
      <c r="G2" s="6" t="s">
        <v>107</v>
      </c>
      <c r="H2" s="7">
        <f>control!H2</f>
        <v>1</v>
      </c>
    </row>
    <row r="3" spans="1:8" customFormat="1" ht="26.25" x14ac:dyDescent="0.25">
      <c r="A3" s="34"/>
      <c r="B3" s="35"/>
      <c r="C3" s="42" t="str">
        <f>control!C3</f>
        <v>AOXLAB S.A.S</v>
      </c>
      <c r="D3" s="43"/>
      <c r="E3" s="43"/>
      <c r="F3" s="44"/>
      <c r="G3" s="9" t="s">
        <v>109</v>
      </c>
      <c r="H3" s="10">
        <f>control!H3</f>
        <v>43850</v>
      </c>
    </row>
    <row r="4" spans="1:8" customFormat="1" x14ac:dyDescent="0.25"/>
    <row r="5" spans="1:8" customFormat="1" ht="25.5" customHeight="1" x14ac:dyDescent="0.25">
      <c r="B5" s="86" t="s">
        <v>147</v>
      </c>
      <c r="C5" s="86"/>
      <c r="D5" s="86"/>
      <c r="E5" s="86"/>
      <c r="F5" s="86"/>
      <c r="G5" s="86"/>
    </row>
    <row r="6" spans="1:8" ht="15.75" thickBot="1" x14ac:dyDescent="0.3">
      <c r="A6" s="87" t="s">
        <v>160</v>
      </c>
      <c r="B6" s="87" t="s">
        <v>148</v>
      </c>
      <c r="C6" s="88" t="s">
        <v>161</v>
      </c>
      <c r="D6" s="88" t="s">
        <v>162</v>
      </c>
      <c r="E6" s="88" t="s">
        <v>163</v>
      </c>
      <c r="F6" s="89" t="s">
        <v>164</v>
      </c>
      <c r="G6" s="89"/>
    </row>
    <row r="7" spans="1:8" ht="15.75" thickBot="1" x14ac:dyDescent="0.3">
      <c r="A7" s="90">
        <v>43851</v>
      </c>
      <c r="B7" s="91" t="s">
        <v>149</v>
      </c>
      <c r="C7" s="92">
        <v>2.54</v>
      </c>
      <c r="D7" s="92">
        <v>2.63</v>
      </c>
      <c r="E7" s="92">
        <v>2.63</v>
      </c>
      <c r="F7" s="93">
        <f>AVERAGE(C7:E7)-_xlfn.CONFIDENCE.T(0.01,_xlfn.STDEV.P(C7:E7),COUNT(C7:E7))</f>
        <v>2.356891983806193</v>
      </c>
      <c r="G7" s="94">
        <f>AVERAGE(C7:E7)+_xlfn.CONFIDENCE.T(0.01,_xlfn.STDEV.P(C7:E7),COUNT(C7:E7))</f>
        <v>2.8431080161938072</v>
      </c>
    </row>
    <row r="8" spans="1:8" ht="15.75" thickBot="1" x14ac:dyDescent="0.3">
      <c r="A8" s="90">
        <v>43851</v>
      </c>
      <c r="B8" s="95" t="s">
        <v>150</v>
      </c>
      <c r="C8" s="92">
        <v>3.355</v>
      </c>
      <c r="D8" s="92">
        <v>3.5230000000000001</v>
      </c>
      <c r="E8" s="92">
        <v>3.5230000000000001</v>
      </c>
      <c r="F8" s="96">
        <f t="shared" ref="F8:F17" si="0">AVERAGE(C8:E8)-_xlfn.CONFIDENCE.T(0.01,_xlfn.STDEV.P(C8:E8),COUNT(C8:E8))</f>
        <v>3.0131983697715596</v>
      </c>
      <c r="G8" s="96">
        <f t="shared" ref="G8:G17" si="1">AVERAGE(C8:E8)+_xlfn.CONFIDENCE.T(0.01,_xlfn.STDEV.P(C8:E8),COUNT(C8:E8))</f>
        <v>3.9208016302284405</v>
      </c>
    </row>
    <row r="9" spans="1:8" ht="15.75" thickBot="1" x14ac:dyDescent="0.3">
      <c r="A9" s="90">
        <v>43851</v>
      </c>
      <c r="B9" s="95" t="s">
        <v>151</v>
      </c>
      <c r="C9" s="92">
        <v>3.6459999999999999</v>
      </c>
      <c r="D9" s="92">
        <v>3.8580000000000001</v>
      </c>
      <c r="E9" s="92">
        <v>3.8580000000000001</v>
      </c>
      <c r="F9" s="96">
        <f t="shared" si="0"/>
        <v>3.2146788951879199</v>
      </c>
      <c r="G9" s="96">
        <f t="shared" si="1"/>
        <v>4.3599877714787461</v>
      </c>
    </row>
    <row r="10" spans="1:8" ht="15.75" thickBot="1" x14ac:dyDescent="0.3">
      <c r="A10" s="90">
        <v>43851</v>
      </c>
      <c r="B10" s="95" t="s">
        <v>152</v>
      </c>
      <c r="C10" s="92">
        <v>3.8149999999999999</v>
      </c>
      <c r="D10" s="92">
        <v>4.0369999999999999</v>
      </c>
      <c r="E10" s="92">
        <v>4.0369999999999999</v>
      </c>
      <c r="F10" s="96">
        <f t="shared" si="0"/>
        <v>3.3633335600552754</v>
      </c>
      <c r="G10" s="96">
        <f t="shared" si="1"/>
        <v>4.5626664399447243</v>
      </c>
    </row>
    <row r="11" spans="1:8" ht="15.75" thickBot="1" x14ac:dyDescent="0.3">
      <c r="A11" s="90">
        <v>43851</v>
      </c>
      <c r="B11" s="95" t="s">
        <v>153</v>
      </c>
      <c r="C11" s="92">
        <v>3.9689999999999999</v>
      </c>
      <c r="D11" s="92">
        <v>4.1840000000000002</v>
      </c>
      <c r="E11" s="92">
        <v>4.1840000000000002</v>
      </c>
      <c r="F11" s="96">
        <f t="shared" si="0"/>
        <v>3.531575294648126</v>
      </c>
      <c r="G11" s="96">
        <f t="shared" si="1"/>
        <v>4.6930913720185403</v>
      </c>
    </row>
    <row r="12" spans="1:8" ht="15.75" thickBot="1" x14ac:dyDescent="0.3">
      <c r="A12" s="90">
        <v>43851</v>
      </c>
      <c r="B12" s="95" t="s">
        <v>154</v>
      </c>
      <c r="C12" s="92">
        <v>4.1379999999999999</v>
      </c>
      <c r="D12" s="92">
        <v>4.34</v>
      </c>
      <c r="E12" s="92">
        <v>4.34</v>
      </c>
      <c r="F12" s="96">
        <f t="shared" si="0"/>
        <v>3.7270242303205663</v>
      </c>
      <c r="G12" s="96">
        <f t="shared" si="1"/>
        <v>4.8183091030127674</v>
      </c>
    </row>
    <row r="13" spans="1:8" ht="15.75" thickBot="1" x14ac:dyDescent="0.3">
      <c r="A13" s="90">
        <v>43851</v>
      </c>
      <c r="B13" s="95" t="s">
        <v>155</v>
      </c>
      <c r="C13" s="92">
        <v>5.5629999999999997</v>
      </c>
      <c r="D13" s="92">
        <v>5.7649999999999997</v>
      </c>
      <c r="E13" s="92">
        <v>5.7649999999999997</v>
      </c>
      <c r="F13" s="96">
        <f t="shared" si="0"/>
        <v>5.1520242303205661</v>
      </c>
      <c r="G13" s="96">
        <f t="shared" si="1"/>
        <v>6.2433091030127672</v>
      </c>
    </row>
    <row r="14" spans="1:8" ht="15.75" thickBot="1" x14ac:dyDescent="0.3">
      <c r="A14" s="90">
        <v>43851</v>
      </c>
      <c r="B14" s="97" t="s">
        <v>156</v>
      </c>
      <c r="C14" s="92">
        <v>6.423</v>
      </c>
      <c r="D14" s="92">
        <v>6.6109999999999998</v>
      </c>
      <c r="E14" s="92">
        <v>6.6109999999999998</v>
      </c>
      <c r="F14" s="96">
        <f t="shared" si="0"/>
        <v>6.0405076995062696</v>
      </c>
      <c r="G14" s="96">
        <f t="shared" si="1"/>
        <v>7.0561589671603961</v>
      </c>
    </row>
    <row r="15" spans="1:8" ht="15.75" thickBot="1" x14ac:dyDescent="0.3">
      <c r="A15" s="90">
        <v>43851</v>
      </c>
      <c r="B15" s="97" t="s">
        <v>157</v>
      </c>
      <c r="C15" s="92">
        <v>6.5519999999999996</v>
      </c>
      <c r="D15" s="92">
        <v>6.7430000000000003</v>
      </c>
      <c r="E15" s="92">
        <v>6.7430000000000003</v>
      </c>
      <c r="F15" s="96">
        <f t="shared" si="0"/>
        <v>6.163404098966474</v>
      </c>
      <c r="G15" s="96">
        <f t="shared" si="1"/>
        <v>7.1952625677001922</v>
      </c>
    </row>
    <row r="16" spans="1:8" ht="15.75" thickBot="1" x14ac:dyDescent="0.3">
      <c r="A16" s="90">
        <v>43851</v>
      </c>
      <c r="B16" s="95" t="s">
        <v>158</v>
      </c>
      <c r="C16" s="92">
        <v>7.2489999999999997</v>
      </c>
      <c r="D16" s="92">
        <v>7.4560000000000004</v>
      </c>
      <c r="E16" s="92">
        <v>7.4560000000000004</v>
      </c>
      <c r="F16" s="96">
        <f t="shared" si="0"/>
        <v>6.8278515627542422</v>
      </c>
      <c r="G16" s="96">
        <f t="shared" si="1"/>
        <v>7.9461484372457587</v>
      </c>
    </row>
    <row r="17" spans="1:7" ht="15.75" thickBot="1" x14ac:dyDescent="0.3">
      <c r="A17" s="90">
        <v>43851</v>
      </c>
      <c r="B17" s="95" t="s">
        <v>159</v>
      </c>
      <c r="C17" s="92">
        <v>7.4909999999999997</v>
      </c>
      <c r="D17" s="92">
        <v>7.702</v>
      </c>
      <c r="E17" s="92">
        <v>7.702</v>
      </c>
      <c r="F17" s="96">
        <f t="shared" si="0"/>
        <v>7.0617134287011849</v>
      </c>
      <c r="G17" s="96">
        <f t="shared" si="1"/>
        <v>8.2016199046321496</v>
      </c>
    </row>
  </sheetData>
  <sheetProtection algorithmName="SHA-512" hashValue="I3zF85C/db3pA/H3MHGpOozbKpehjUhY+7JVaeUYLK/eJT+U8ijkMkAfz/I5NijARcJAfty3kLMQlnxXTo/MKw==" saltValue="FuiYBud8A6tFR0FC2FT2tQ==" spinCount="100000" sheet="1" objects="1" scenarios="1"/>
  <mergeCells count="5">
    <mergeCell ref="F6:G6"/>
    <mergeCell ref="B5:G5"/>
    <mergeCell ref="A1:B3"/>
    <mergeCell ref="C1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0AB2-9F5A-46DE-A8EB-971A59A388AF}">
  <dimension ref="A1:Q377"/>
  <sheetViews>
    <sheetView tabSelected="1" topLeftCell="E1" workbookViewId="0">
      <selection activeCell="L7" sqref="L7:L377"/>
    </sheetView>
  </sheetViews>
  <sheetFormatPr baseColWidth="10" defaultRowHeight="15" x14ac:dyDescent="0.25"/>
  <cols>
    <col min="1" max="1" width="50.85546875" style="8" hidden="1" customWidth="1"/>
    <col min="2" max="2" width="13.85546875" style="8" customWidth="1"/>
    <col min="3" max="3" width="20" style="8" customWidth="1"/>
    <col min="4" max="4" width="18.85546875" style="8" customWidth="1"/>
    <col min="5" max="5" width="18.140625" style="8" customWidth="1"/>
    <col min="6" max="6" width="13.42578125" style="8" customWidth="1"/>
    <col min="7" max="7" width="12.28515625" style="8" customWidth="1"/>
    <col min="8" max="8" width="11.42578125" style="8"/>
    <col min="9" max="9" width="24" style="8" bestFit="1" customWidth="1"/>
    <col min="10" max="10" width="15.85546875" style="8" bestFit="1" customWidth="1"/>
    <col min="11" max="11" width="19.140625" style="8" bestFit="1" customWidth="1"/>
    <col min="12" max="12" width="18" style="8" customWidth="1"/>
    <col min="13" max="13" width="15.85546875" style="8" customWidth="1"/>
    <col min="14" max="14" width="14.7109375" style="8" customWidth="1"/>
    <col min="15" max="15" width="15.7109375" style="8" customWidth="1"/>
    <col min="16" max="16" width="31.7109375" style="8" customWidth="1"/>
    <col min="17" max="17" width="21.7109375" style="8" customWidth="1"/>
    <col min="18" max="16384" width="11.42578125" style="8"/>
  </cols>
  <sheetData>
    <row r="1" spans="1:17" ht="31.5" customHeight="1" x14ac:dyDescent="0.3">
      <c r="B1" s="66"/>
      <c r="C1" s="67"/>
      <c r="D1" s="68"/>
      <c r="E1" s="75" t="str">
        <f>control!C1</f>
        <v>Cuadro de mando para ensayos cromatográficos</v>
      </c>
      <c r="F1" s="76"/>
      <c r="G1" s="76"/>
      <c r="H1" s="76"/>
      <c r="I1" s="76"/>
      <c r="J1" s="76"/>
      <c r="K1" s="76"/>
      <c r="L1" s="76"/>
      <c r="M1" s="77"/>
      <c r="N1" s="84" t="s">
        <v>106</v>
      </c>
      <c r="O1" s="84"/>
      <c r="P1" s="62" t="str">
        <f>control!H1</f>
        <v>SOFT-TC-060</v>
      </c>
      <c r="Q1" s="63"/>
    </row>
    <row r="2" spans="1:17" ht="31.5" customHeight="1" x14ac:dyDescent="0.3">
      <c r="B2" s="69"/>
      <c r="C2" s="70"/>
      <c r="D2" s="71"/>
      <c r="E2" s="78"/>
      <c r="F2" s="79"/>
      <c r="G2" s="79"/>
      <c r="H2" s="79"/>
      <c r="I2" s="79"/>
      <c r="J2" s="79"/>
      <c r="K2" s="79"/>
      <c r="L2" s="79"/>
      <c r="M2" s="80"/>
      <c r="N2" s="84" t="s">
        <v>107</v>
      </c>
      <c r="O2" s="84"/>
      <c r="P2" s="62">
        <f>control!H2</f>
        <v>1</v>
      </c>
      <c r="Q2" s="63"/>
    </row>
    <row r="3" spans="1:17" ht="31.5" customHeight="1" x14ac:dyDescent="0.3">
      <c r="B3" s="72"/>
      <c r="C3" s="73"/>
      <c r="D3" s="74"/>
      <c r="E3" s="81" t="str">
        <f>control!C3</f>
        <v>AOXLAB S.A.S</v>
      </c>
      <c r="F3" s="82"/>
      <c r="G3" s="82"/>
      <c r="H3" s="82"/>
      <c r="I3" s="82"/>
      <c r="J3" s="82"/>
      <c r="K3" s="82"/>
      <c r="L3" s="82"/>
      <c r="M3" s="83"/>
      <c r="N3" s="85" t="s">
        <v>109</v>
      </c>
      <c r="O3" s="85"/>
      <c r="P3" s="64">
        <f>control!H3</f>
        <v>43850</v>
      </c>
      <c r="Q3" s="65"/>
    </row>
    <row r="5" spans="1:17" ht="21" x14ac:dyDescent="0.35">
      <c r="B5" s="27" t="s">
        <v>4</v>
      </c>
      <c r="C5" s="27" t="s">
        <v>17</v>
      </c>
    </row>
    <row r="6" spans="1:17" x14ac:dyDescent="0.25">
      <c r="A6" s="8" t="s">
        <v>0</v>
      </c>
      <c r="B6" s="8" t="s">
        <v>15</v>
      </c>
      <c r="C6" s="8" t="s">
        <v>1</v>
      </c>
      <c r="D6" s="8" t="s">
        <v>2</v>
      </c>
      <c r="E6" s="8" t="s">
        <v>140</v>
      </c>
      <c r="F6" s="8" t="s">
        <v>92</v>
      </c>
      <c r="G6" s="8" t="s">
        <v>3</v>
      </c>
      <c r="H6" s="8" t="s">
        <v>4</v>
      </c>
      <c r="I6" s="8" t="s">
        <v>141</v>
      </c>
      <c r="J6" s="8" t="s">
        <v>142</v>
      </c>
      <c r="K6" s="8" t="s">
        <v>143</v>
      </c>
      <c r="L6" s="8" t="s">
        <v>144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</row>
    <row r="7" spans="1:17" x14ac:dyDescent="0.25">
      <c r="A7" s="8" t="str">
        <f t="shared" ref="A7:A70" si="0">CONCATENATE(B7,C7,D7,E7,M7)</f>
        <v>agua43844MUESTRA DE RUTINAPb 220.353 {453} (Axial)ACEPTADO</v>
      </c>
      <c r="B7" s="28" t="s">
        <v>51</v>
      </c>
      <c r="C7" s="29">
        <v>43844</v>
      </c>
      <c r="D7" s="28" t="s">
        <v>12</v>
      </c>
      <c r="E7" s="28" t="s">
        <v>23</v>
      </c>
      <c r="F7" s="28" t="s">
        <v>94</v>
      </c>
      <c r="G7" s="28">
        <v>1.6889402457144782</v>
      </c>
      <c r="H7" s="32" t="str">
        <f>$C$5</f>
        <v>mg/l</v>
      </c>
      <c r="I7" s="30">
        <v>1.0038</v>
      </c>
      <c r="J7" s="30">
        <v>25</v>
      </c>
      <c r="K7" s="30">
        <v>1</v>
      </c>
      <c r="L7" s="31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4.2063664218830406E-2</v>
      </c>
      <c r="M7" s="30" t="s">
        <v>18</v>
      </c>
      <c r="N7" s="30"/>
      <c r="O7" s="30"/>
      <c r="P7" s="30"/>
      <c r="Q7" s="30"/>
    </row>
    <row r="8" spans="1:17" x14ac:dyDescent="0.25">
      <c r="A8" s="8" t="str">
        <f t="shared" si="0"/>
        <v>blanco43844BLANCO DE REACTIVOSPb 220.353 {453} (Axial)ACEPTADO</v>
      </c>
      <c r="B8" s="28" t="s">
        <v>41</v>
      </c>
      <c r="C8" s="29">
        <v>43844</v>
      </c>
      <c r="D8" s="28" t="s">
        <v>21</v>
      </c>
      <c r="E8" s="28" t="s">
        <v>23</v>
      </c>
      <c r="F8" s="28" t="s">
        <v>94</v>
      </c>
      <c r="G8" s="28">
        <v>0</v>
      </c>
      <c r="H8" s="32" t="str">
        <f t="shared" ref="H8:H14" si="1">$C$5</f>
        <v>mg/l</v>
      </c>
      <c r="I8" s="30">
        <v>1.0038</v>
      </c>
      <c r="J8" s="30">
        <v>25</v>
      </c>
      <c r="K8" s="30">
        <v>1</v>
      </c>
      <c r="L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8" s="30" t="s">
        <v>18</v>
      </c>
      <c r="N8" s="30"/>
      <c r="O8" s="30"/>
      <c r="P8" s="30"/>
      <c r="Q8" s="30"/>
    </row>
    <row r="9" spans="1:17" x14ac:dyDescent="0.25">
      <c r="A9" s="8" t="str">
        <f t="shared" si="0"/>
        <v>STD 143844ESTANDAR DE CONTROLPb 220.353 {453} (Axial)ACEPTADO</v>
      </c>
      <c r="B9" s="28" t="s">
        <v>42</v>
      </c>
      <c r="C9" s="29">
        <v>43844</v>
      </c>
      <c r="D9" s="28" t="s">
        <v>11</v>
      </c>
      <c r="E9" s="28" t="s">
        <v>23</v>
      </c>
      <c r="F9" s="28" t="s">
        <v>94</v>
      </c>
      <c r="G9" s="28">
        <v>2.5988548318743891</v>
      </c>
      <c r="H9" s="32" t="str">
        <f t="shared" si="1"/>
        <v>mg/l</v>
      </c>
      <c r="I9" s="30">
        <v>1.0038</v>
      </c>
      <c r="J9" s="30">
        <v>25</v>
      </c>
      <c r="K9" s="30">
        <v>1</v>
      </c>
      <c r="L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6.4725414222813041E-2</v>
      </c>
      <c r="M9" s="30" t="s">
        <v>18</v>
      </c>
      <c r="N9" s="30"/>
      <c r="O9" s="30"/>
      <c r="P9" s="30"/>
      <c r="Q9" s="30"/>
    </row>
    <row r="10" spans="1:17" x14ac:dyDescent="0.25">
      <c r="A10" s="8" t="str">
        <f t="shared" si="0"/>
        <v>STD 243844ESTANDAR DE CONTROLPb 220.353 {453} (Axial)ACEPTADO</v>
      </c>
      <c r="B10" s="28" t="s">
        <v>43</v>
      </c>
      <c r="C10" s="29">
        <v>43844</v>
      </c>
      <c r="D10" s="28" t="s">
        <v>11</v>
      </c>
      <c r="E10" s="28" t="s">
        <v>23</v>
      </c>
      <c r="F10" s="28" t="s">
        <v>94</v>
      </c>
      <c r="G10" s="28">
        <v>6.4088264786028111</v>
      </c>
      <c r="H10" s="32" t="str">
        <f t="shared" si="1"/>
        <v>mg/l</v>
      </c>
      <c r="I10" s="30">
        <v>1.0038</v>
      </c>
      <c r="J10" s="30">
        <v>25</v>
      </c>
      <c r="K10" s="30">
        <v>1</v>
      </c>
      <c r="L1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0.15961412827761531</v>
      </c>
      <c r="M10" s="30" t="s">
        <v>18</v>
      </c>
      <c r="N10" s="30"/>
      <c r="O10" s="30"/>
      <c r="P10" s="30"/>
      <c r="Q10" s="30"/>
    </row>
    <row r="11" spans="1:17" x14ac:dyDescent="0.25">
      <c r="A11" s="8" t="str">
        <f t="shared" si="0"/>
        <v>STD 343844ESTANDAR DE CONTROLPb 220.353 {453} (Axial)ACEPTADO</v>
      </c>
      <c r="B11" s="28" t="s">
        <v>44</v>
      </c>
      <c r="C11" s="29">
        <v>43844</v>
      </c>
      <c r="D11" s="28" t="s">
        <v>11</v>
      </c>
      <c r="E11" s="28" t="s">
        <v>23</v>
      </c>
      <c r="F11" s="28" t="s">
        <v>94</v>
      </c>
      <c r="G11" s="28">
        <v>10.381226552323412</v>
      </c>
      <c r="H11" s="32" t="str">
        <f t="shared" si="1"/>
        <v>mg/l</v>
      </c>
      <c r="I11" s="30">
        <v>1.0038</v>
      </c>
      <c r="J11" s="30">
        <v>25</v>
      </c>
      <c r="K11" s="30">
        <v>1</v>
      </c>
      <c r="L1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0.25854818072134422</v>
      </c>
      <c r="M11" s="30" t="s">
        <v>18</v>
      </c>
      <c r="N11" s="30"/>
      <c r="O11" s="30"/>
      <c r="P11" s="30"/>
      <c r="Q11" s="30"/>
    </row>
    <row r="12" spans="1:17" x14ac:dyDescent="0.25">
      <c r="A12" s="8" t="str">
        <f t="shared" si="0"/>
        <v>STD 443844ESTANDAR DE CONTROLPb 220.353 {453} (Axial)ACEPTADO</v>
      </c>
      <c r="B12" s="28" t="s">
        <v>45</v>
      </c>
      <c r="C12" s="29">
        <v>43844</v>
      </c>
      <c r="D12" s="28" t="s">
        <v>11</v>
      </c>
      <c r="E12" s="28" t="s">
        <v>23</v>
      </c>
      <c r="F12" s="28" t="s">
        <v>94</v>
      </c>
      <c r="G12" s="28">
        <v>19.816268093042062</v>
      </c>
      <c r="H12" s="32" t="str">
        <f t="shared" si="1"/>
        <v>mg/l</v>
      </c>
      <c r="I12" s="30">
        <v>1.0038</v>
      </c>
      <c r="J12" s="30">
        <v>25</v>
      </c>
      <c r="K12" s="30">
        <v>1</v>
      </c>
      <c r="L1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0.49353128344894553</v>
      </c>
      <c r="M12" s="30" t="s">
        <v>18</v>
      </c>
      <c r="N12" s="30"/>
      <c r="O12" s="30"/>
      <c r="P12" s="30"/>
      <c r="Q12" s="30"/>
    </row>
    <row r="13" spans="1:17" x14ac:dyDescent="0.25">
      <c r="A13" s="8" t="str">
        <f t="shared" si="0"/>
        <v>STD 543844ESTANDAR DE CONTROLPb 220.353 {453} (Axial)ACEPTADO</v>
      </c>
      <c r="B13" s="28" t="s">
        <v>46</v>
      </c>
      <c r="C13" s="29">
        <v>43844</v>
      </c>
      <c r="D13" s="28" t="s">
        <v>11</v>
      </c>
      <c r="E13" s="28" t="s">
        <v>23</v>
      </c>
      <c r="F13" s="28" t="s">
        <v>94</v>
      </c>
      <c r="G13" s="28">
        <v>30.233765070810286</v>
      </c>
      <c r="H13" s="32" t="str">
        <f t="shared" si="1"/>
        <v>mg/l</v>
      </c>
      <c r="I13" s="30">
        <v>1.0038</v>
      </c>
      <c r="J13" s="30">
        <v>25</v>
      </c>
      <c r="K13" s="30">
        <v>1</v>
      </c>
      <c r="L1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0.75298279216004893</v>
      </c>
      <c r="M13" s="30" t="s">
        <v>18</v>
      </c>
      <c r="N13" s="30"/>
      <c r="O13" s="30"/>
      <c r="P13" s="30"/>
      <c r="Q13" s="30"/>
    </row>
    <row r="14" spans="1:17" x14ac:dyDescent="0.25">
      <c r="A14" s="8" t="str">
        <f t="shared" si="0"/>
        <v>STD 643844ESTANDAR DE CONTROLPb 220.353 {453} (Axial)ACEPTADO</v>
      </c>
      <c r="B14" s="28" t="s">
        <v>47</v>
      </c>
      <c r="C14" s="29">
        <v>43844</v>
      </c>
      <c r="D14" s="28" t="s">
        <v>11</v>
      </c>
      <c r="E14" s="28" t="s">
        <v>23</v>
      </c>
      <c r="F14" s="28" t="s">
        <v>94</v>
      </c>
      <c r="G14" s="28">
        <v>39.615189460871328</v>
      </c>
      <c r="H14" s="32" t="str">
        <f t="shared" si="1"/>
        <v>mg/l</v>
      </c>
      <c r="I14" s="30">
        <v>1.0038</v>
      </c>
      <c r="J14" s="30">
        <v>25</v>
      </c>
      <c r="K14" s="30">
        <v>1</v>
      </c>
      <c r="L1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0.9866305404680048</v>
      </c>
      <c r="M14" s="30" t="s">
        <v>18</v>
      </c>
      <c r="N14" s="30"/>
      <c r="O14" s="30"/>
      <c r="P14" s="30"/>
      <c r="Q14" s="30"/>
    </row>
    <row r="15" spans="1:17" x14ac:dyDescent="0.25">
      <c r="A15" s="8" t="str">
        <f t="shared" si="0"/>
        <v>Control H2O A43844MUESTRA DE RUTINAPb 220.353 {453} (Axial)ACEPTADO</v>
      </c>
      <c r="B15" s="28" t="s">
        <v>48</v>
      </c>
      <c r="C15" s="29">
        <v>43844</v>
      </c>
      <c r="D15" s="28" t="s">
        <v>12</v>
      </c>
      <c r="E15" s="28" t="s">
        <v>23</v>
      </c>
      <c r="F15" s="28" t="s">
        <v>94</v>
      </c>
      <c r="G15" s="28">
        <v>0.46363065568635869</v>
      </c>
      <c r="H15" s="32" t="str">
        <f t="shared" ref="H15:H29" si="2">$C$5</f>
        <v>mg/l</v>
      </c>
      <c r="I15" s="30">
        <v>1.0038</v>
      </c>
      <c r="J15" s="30">
        <v>25</v>
      </c>
      <c r="K15" s="30">
        <v>1</v>
      </c>
      <c r="L1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1.1546888216934616E-2</v>
      </c>
      <c r="M15" s="30" t="s">
        <v>18</v>
      </c>
      <c r="N15" s="30"/>
      <c r="O15" s="30"/>
      <c r="P15" s="30"/>
      <c r="Q15" s="30"/>
    </row>
    <row r="16" spans="1:17" x14ac:dyDescent="0.25">
      <c r="A16" s="8" t="str">
        <f t="shared" si="0"/>
        <v>blanco digestion cannabis aceite 2019-12-3143844BLANCO DE METODOPb 220.353 {453} (Axial)ACEPTADO</v>
      </c>
      <c r="B16" s="28" t="s">
        <v>49</v>
      </c>
      <c r="C16" s="29">
        <v>43844</v>
      </c>
      <c r="D16" s="28" t="s">
        <v>20</v>
      </c>
      <c r="E16" s="28" t="s">
        <v>23</v>
      </c>
      <c r="F16" s="28" t="s">
        <v>94</v>
      </c>
      <c r="G16" s="28">
        <v>-0.14823565181804965</v>
      </c>
      <c r="H16" s="32" t="str">
        <f t="shared" si="2"/>
        <v>mg/l</v>
      </c>
      <c r="I16" s="30">
        <v>1.0038</v>
      </c>
      <c r="J16" s="30">
        <v>25</v>
      </c>
      <c r="K16" s="30">
        <v>1</v>
      </c>
      <c r="L1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-3.6918622190189694E-3</v>
      </c>
      <c r="M16" s="30" t="s">
        <v>18</v>
      </c>
      <c r="N16" s="30"/>
      <c r="O16" s="30"/>
      <c r="P16" s="30"/>
      <c r="Q16" s="30"/>
    </row>
    <row r="17" spans="1:17" x14ac:dyDescent="0.25">
      <c r="A17" s="8" t="str">
        <f t="shared" si="0"/>
        <v>12393-1943844MUESTRA DE RUTINAPb 220.353 {453} (Axial)ACEPTADO</v>
      </c>
      <c r="B17" s="28" t="s">
        <v>52</v>
      </c>
      <c r="C17" s="29">
        <v>43844</v>
      </c>
      <c r="D17" s="28" t="s">
        <v>12</v>
      </c>
      <c r="E17" s="28" t="s">
        <v>23</v>
      </c>
      <c r="F17" s="28" t="s">
        <v>94</v>
      </c>
      <c r="G17" s="28">
        <v>-37.927644074793463</v>
      </c>
      <c r="H17" s="32" t="str">
        <f t="shared" si="2"/>
        <v>mg/l</v>
      </c>
      <c r="I17" s="30">
        <v>1.0038</v>
      </c>
      <c r="J17" s="30">
        <v>25</v>
      </c>
      <c r="K17" s="30">
        <v>1</v>
      </c>
      <c r="L1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-0.94460161573006229</v>
      </c>
      <c r="M17" s="30" t="s">
        <v>18</v>
      </c>
      <c r="N17" s="30"/>
      <c r="O17" s="30"/>
      <c r="P17" s="30"/>
      <c r="Q17" s="30"/>
    </row>
    <row r="18" spans="1:17" x14ac:dyDescent="0.25">
      <c r="A18" s="8" t="str">
        <f t="shared" si="0"/>
        <v>12394-1943844MUESTRA DE RUTINAPb 220.353 {453} (Axial)ACEPTADO</v>
      </c>
      <c r="B18" s="28" t="s">
        <v>53</v>
      </c>
      <c r="C18" s="29">
        <v>43844</v>
      </c>
      <c r="D18" s="28" t="s">
        <v>12</v>
      </c>
      <c r="E18" s="28" t="s">
        <v>23</v>
      </c>
      <c r="F18" s="28" t="s">
        <v>94</v>
      </c>
      <c r="G18" s="28">
        <v>-48.484830921541992</v>
      </c>
      <c r="H18" s="32" t="str">
        <f t="shared" si="2"/>
        <v>mg/l</v>
      </c>
      <c r="I18" s="30">
        <v>1.0038</v>
      </c>
      <c r="J18" s="30">
        <v>25</v>
      </c>
      <c r="K18" s="30">
        <v>1</v>
      </c>
      <c r="L1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-1.2075321508652617</v>
      </c>
      <c r="M18" s="30" t="s">
        <v>18</v>
      </c>
      <c r="N18" s="30"/>
      <c r="O18" s="30"/>
      <c r="P18" s="30"/>
      <c r="Q18" s="30"/>
    </row>
    <row r="19" spans="1:17" x14ac:dyDescent="0.25">
      <c r="A19" s="8" t="str">
        <f t="shared" si="0"/>
        <v>12395-1943844MUESTRA DE RUTINAPb 220.353 {453} (Axial)ACEPTADO</v>
      </c>
      <c r="B19" s="28" t="s">
        <v>54</v>
      </c>
      <c r="C19" s="29">
        <v>43844</v>
      </c>
      <c r="D19" s="28" t="s">
        <v>12</v>
      </c>
      <c r="E19" s="28" t="s">
        <v>23</v>
      </c>
      <c r="F19" s="28" t="s">
        <v>94</v>
      </c>
      <c r="G19" s="28">
        <v>-24.272030333553104</v>
      </c>
      <c r="H19" s="32" t="str">
        <f t="shared" si="2"/>
        <v>mg/l</v>
      </c>
      <c r="I19" s="30">
        <v>1.0038</v>
      </c>
      <c r="J19" s="30">
        <v>25</v>
      </c>
      <c r="K19" s="30">
        <v>1</v>
      </c>
      <c r="L1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-0.60450364448976635</v>
      </c>
      <c r="M19" s="30" t="s">
        <v>18</v>
      </c>
      <c r="N19" s="30"/>
      <c r="O19" s="30"/>
      <c r="P19" s="30"/>
      <c r="Q19" s="30"/>
    </row>
    <row r="20" spans="1:17" x14ac:dyDescent="0.25">
      <c r="A20" s="8" t="str">
        <f t="shared" si="0"/>
        <v>12396-1943844MUESTRA DE RUTINAPb 220.353 {453} (Axial)ACEPTADO</v>
      </c>
      <c r="B20" s="28" t="s">
        <v>55</v>
      </c>
      <c r="C20" s="29">
        <v>43844</v>
      </c>
      <c r="D20" s="28" t="s">
        <v>12</v>
      </c>
      <c r="E20" s="28" t="s">
        <v>23</v>
      </c>
      <c r="F20" s="28" t="s">
        <v>94</v>
      </c>
      <c r="G20" s="28">
        <v>-41.920781577468837</v>
      </c>
      <c r="H20" s="32" t="str">
        <f t="shared" si="2"/>
        <v>mg/l</v>
      </c>
      <c r="I20" s="30">
        <v>1.0038</v>
      </c>
      <c r="J20" s="30">
        <v>25</v>
      </c>
      <c r="K20" s="30">
        <v>1</v>
      </c>
      <c r="L2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-1.0440521412997816</v>
      </c>
      <c r="M20" s="30" t="s">
        <v>18</v>
      </c>
      <c r="N20" s="30"/>
      <c r="O20" s="30"/>
      <c r="P20" s="30"/>
      <c r="Q20" s="30"/>
    </row>
    <row r="21" spans="1:17" x14ac:dyDescent="0.25">
      <c r="A21" s="8" t="str">
        <f t="shared" si="0"/>
        <v>12397-1943844MUESTRA DE RUTINAPb 220.353 {453} (Axial)ACEPTADO</v>
      </c>
      <c r="B21" s="28" t="s">
        <v>56</v>
      </c>
      <c r="C21" s="29">
        <v>43844</v>
      </c>
      <c r="D21" s="28" t="s">
        <v>12</v>
      </c>
      <c r="E21" s="28" t="s">
        <v>23</v>
      </c>
      <c r="F21" s="28" t="s">
        <v>94</v>
      </c>
      <c r="G21" s="28">
        <v>-32.717000054662769</v>
      </c>
      <c r="H21" s="32" t="str">
        <f t="shared" si="2"/>
        <v>mg/l</v>
      </c>
      <c r="I21" s="30">
        <v>1.0038</v>
      </c>
      <c r="J21" s="30">
        <v>25</v>
      </c>
      <c r="K21" s="30">
        <v>1</v>
      </c>
      <c r="L2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-0.81482865248711811</v>
      </c>
      <c r="M21" s="30" t="s">
        <v>18</v>
      </c>
      <c r="N21" s="30"/>
      <c r="O21" s="30"/>
      <c r="P21" s="30"/>
      <c r="Q21" s="30"/>
    </row>
    <row r="22" spans="1:17" x14ac:dyDescent="0.25">
      <c r="A22" s="8" t="str">
        <f t="shared" si="0"/>
        <v>12398-19 43844MUESTRA DE RUTINAPb 220.353 {453} (Axial)ACEPTADO</v>
      </c>
      <c r="B22" s="28" t="s">
        <v>57</v>
      </c>
      <c r="C22" s="29">
        <v>43844</v>
      </c>
      <c r="D22" s="28" t="s">
        <v>12</v>
      </c>
      <c r="E22" s="28" t="s">
        <v>23</v>
      </c>
      <c r="F22" s="28" t="s">
        <v>94</v>
      </c>
      <c r="G22" s="28">
        <v>-27.0147280663213</v>
      </c>
      <c r="H22" s="32" t="str">
        <f t="shared" si="2"/>
        <v>mg/l</v>
      </c>
      <c r="I22" s="30">
        <v>1.0038</v>
      </c>
      <c r="J22" s="30">
        <v>25</v>
      </c>
      <c r="K22" s="30">
        <v>1</v>
      </c>
      <c r="L2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-0.67281151789005023</v>
      </c>
      <c r="M22" s="30" t="s">
        <v>18</v>
      </c>
      <c r="N22" s="30"/>
      <c r="O22" s="30"/>
      <c r="P22" s="30"/>
      <c r="Q22" s="30"/>
    </row>
    <row r="23" spans="1:17" x14ac:dyDescent="0.25">
      <c r="A23" s="8" t="str">
        <f t="shared" si="0"/>
        <v>12399-19 43844MUESTRA DE RUTINAPb 220.353 {453} (Axial)ACEPTADO</v>
      </c>
      <c r="B23" s="28" t="s">
        <v>58</v>
      </c>
      <c r="C23" s="29">
        <v>43844</v>
      </c>
      <c r="D23" s="28" t="s">
        <v>12</v>
      </c>
      <c r="E23" s="28" t="s">
        <v>23</v>
      </c>
      <c r="F23" s="28" t="s">
        <v>94</v>
      </c>
      <c r="G23" s="28">
        <v>-71.680682697328209</v>
      </c>
      <c r="H23" s="32" t="str">
        <f t="shared" si="2"/>
        <v>mg/l</v>
      </c>
      <c r="I23" s="30">
        <v>1.0038</v>
      </c>
      <c r="J23" s="30">
        <v>25</v>
      </c>
      <c r="K23" s="30">
        <v>1</v>
      </c>
      <c r="L2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-1.7852331813440976</v>
      </c>
      <c r="M23" s="30" t="s">
        <v>18</v>
      </c>
      <c r="N23" s="30"/>
      <c r="O23" s="30"/>
      <c r="P23" s="30"/>
      <c r="Q23" s="30"/>
    </row>
    <row r="24" spans="1:17" x14ac:dyDescent="0.25">
      <c r="A24" s="8" t="str">
        <f t="shared" si="0"/>
        <v>12400-1943844MUESTRA DE RUTINAPb 220.353 {453} (Axial)ACEPTADO</v>
      </c>
      <c r="B24" s="28" t="s">
        <v>86</v>
      </c>
      <c r="C24" s="29">
        <v>43844</v>
      </c>
      <c r="D24" s="28" t="s">
        <v>12</v>
      </c>
      <c r="E24" s="28" t="s">
        <v>23</v>
      </c>
      <c r="F24" s="28" t="s">
        <v>94</v>
      </c>
      <c r="G24" s="28">
        <v>-7.6133076287116834</v>
      </c>
      <c r="H24" s="32" t="str">
        <f t="shared" si="2"/>
        <v>mg/l</v>
      </c>
      <c r="I24" s="30">
        <v>1.0038</v>
      </c>
      <c r="J24" s="30">
        <v>25</v>
      </c>
      <c r="K24" s="30">
        <v>1</v>
      </c>
      <c r="L2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-0.18961216449271973</v>
      </c>
      <c r="M24" s="30" t="s">
        <v>18</v>
      </c>
      <c r="N24" s="30"/>
      <c r="O24" s="30"/>
      <c r="P24" s="30"/>
      <c r="Q24" s="30"/>
    </row>
    <row r="25" spans="1:17" x14ac:dyDescent="0.25">
      <c r="A25" s="8" t="str">
        <f t="shared" si="0"/>
        <v>Control H2O B43844MUESTRA DE RUTINAPb 220.353 {453} (Axial)ACEPTADO</v>
      </c>
      <c r="B25" s="28" t="s">
        <v>50</v>
      </c>
      <c r="C25" s="29">
        <v>43844</v>
      </c>
      <c r="D25" s="28" t="s">
        <v>12</v>
      </c>
      <c r="E25" s="28" t="s">
        <v>23</v>
      </c>
      <c r="F25" s="28" t="s">
        <v>94</v>
      </c>
      <c r="G25" s="28">
        <v>-0.28227852846207657</v>
      </c>
      <c r="H25" s="32" t="str">
        <f t="shared" si="2"/>
        <v>mg/l</v>
      </c>
      <c r="I25" s="30">
        <v>1.0038</v>
      </c>
      <c r="J25" s="30">
        <v>25</v>
      </c>
      <c r="K25" s="30">
        <v>1</v>
      </c>
      <c r="L2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-7.0302482681330091E-3</v>
      </c>
      <c r="M25" s="30" t="s">
        <v>18</v>
      </c>
      <c r="N25" s="30"/>
      <c r="O25" s="30"/>
      <c r="P25" s="30"/>
      <c r="Q25" s="30"/>
    </row>
    <row r="26" spans="1:17" x14ac:dyDescent="0.25">
      <c r="A26" s="8" t="str">
        <f t="shared" si="0"/>
        <v>HNO3 2%43844BLANCO DE REACTIVOSPb 220.353 {453} (Axial)ACEPTADO</v>
      </c>
      <c r="B26" s="28" t="s">
        <v>59</v>
      </c>
      <c r="C26" s="29">
        <v>43844</v>
      </c>
      <c r="D26" s="28" t="s">
        <v>21</v>
      </c>
      <c r="E26" s="28" t="s">
        <v>23</v>
      </c>
      <c r="F26" s="28" t="s">
        <v>94</v>
      </c>
      <c r="G26" s="28">
        <v>0.16715935205019208</v>
      </c>
      <c r="H26" s="32" t="str">
        <f t="shared" si="2"/>
        <v>mg/l</v>
      </c>
      <c r="I26" s="30">
        <v>1.0038</v>
      </c>
      <c r="J26" s="30">
        <v>25</v>
      </c>
      <c r="K26" s="30">
        <v>1</v>
      </c>
      <c r="L2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4.1631637788950007E-3</v>
      </c>
      <c r="M26" s="30" t="s">
        <v>18</v>
      </c>
      <c r="N26" s="30"/>
      <c r="O26" s="30"/>
      <c r="P26" s="30"/>
      <c r="Q26" s="30"/>
    </row>
    <row r="27" spans="1:17" x14ac:dyDescent="0.25">
      <c r="A27" s="8" t="str">
        <f t="shared" si="0"/>
        <v>12400-1943844DUPLICADOPb 220.353 {453} (Axial)ACEPTADO</v>
      </c>
      <c r="B27" s="28" t="s">
        <v>86</v>
      </c>
      <c r="C27" s="29">
        <v>43844</v>
      </c>
      <c r="D27" s="28" t="s">
        <v>13</v>
      </c>
      <c r="E27" s="28" t="s">
        <v>23</v>
      </c>
      <c r="F27" s="28" t="s">
        <v>94</v>
      </c>
      <c r="G27" s="28">
        <v>-13.21705902939134</v>
      </c>
      <c r="H27" s="32" t="str">
        <f t="shared" si="2"/>
        <v>mg/l</v>
      </c>
      <c r="I27" s="30">
        <v>1.0038</v>
      </c>
      <c r="J27" s="30">
        <v>25</v>
      </c>
      <c r="K27" s="30">
        <v>1</v>
      </c>
      <c r="L2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-0.32917560842277688</v>
      </c>
      <c r="M27" s="30" t="s">
        <v>18</v>
      </c>
      <c r="N27" s="30"/>
      <c r="O27" s="30"/>
      <c r="P27" s="30"/>
      <c r="Q27" s="30"/>
    </row>
    <row r="28" spans="1:17" x14ac:dyDescent="0.25">
      <c r="A28" s="8" t="str">
        <f t="shared" si="0"/>
        <v>12401-1943844MUESTRA DE RUTINAPb 220.353 {453} (Axial)ACEPTADO</v>
      </c>
      <c r="B28" s="28" t="s">
        <v>60</v>
      </c>
      <c r="C28" s="29">
        <v>43844</v>
      </c>
      <c r="D28" s="28" t="s">
        <v>12</v>
      </c>
      <c r="E28" s="28" t="s">
        <v>23</v>
      </c>
      <c r="F28" s="28" t="s">
        <v>94</v>
      </c>
      <c r="G28" s="28">
        <v>-58.598493944438538</v>
      </c>
      <c r="H28" s="32" t="str">
        <f t="shared" si="2"/>
        <v>mg/l</v>
      </c>
      <c r="I28" s="30">
        <v>1.0038</v>
      </c>
      <c r="J28" s="30">
        <v>25</v>
      </c>
      <c r="K28" s="30">
        <v>1</v>
      </c>
      <c r="L2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-1.4594165656614499</v>
      </c>
      <c r="M28" s="30" t="s">
        <v>18</v>
      </c>
      <c r="N28" s="30"/>
      <c r="O28" s="30"/>
      <c r="P28" s="30"/>
      <c r="Q28" s="30"/>
    </row>
    <row r="29" spans="1:17" x14ac:dyDescent="0.25">
      <c r="A29" s="8" t="str">
        <f t="shared" si="0"/>
        <v>12402-1943844MUESTRA DE RUTINAPb 220.353 {453} (Axial)ACEPTADO</v>
      </c>
      <c r="B29" s="28" t="s">
        <v>61</v>
      </c>
      <c r="C29" s="29">
        <v>43844</v>
      </c>
      <c r="D29" s="28" t="s">
        <v>12</v>
      </c>
      <c r="E29" s="28" t="s">
        <v>23</v>
      </c>
      <c r="F29" s="28" t="s">
        <v>94</v>
      </c>
      <c r="G29" s="28">
        <v>0.15697541502585238</v>
      </c>
      <c r="H29" s="32" t="str">
        <f t="shared" si="2"/>
        <v>mg/l</v>
      </c>
      <c r="I29" s="30">
        <v>1.0038</v>
      </c>
      <c r="J29" s="30">
        <v>25</v>
      </c>
      <c r="K29" s="30">
        <v>1</v>
      </c>
      <c r="L2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3.9095291648199937E-3</v>
      </c>
      <c r="M29" s="30" t="s">
        <v>18</v>
      </c>
      <c r="N29" s="30"/>
      <c r="O29" s="30"/>
      <c r="P29" s="30"/>
      <c r="Q29" s="30"/>
    </row>
    <row r="30" spans="1:17" x14ac:dyDescent="0.25">
      <c r="A30" s="8" t="str">
        <f t="shared" si="0"/>
        <v>12403-1943844MUESTRA DE RUTINAPb 220.353 {453} (Axial)ACEPTADO</v>
      </c>
      <c r="B30" s="28" t="s">
        <v>62</v>
      </c>
      <c r="C30" s="29">
        <v>43844</v>
      </c>
      <c r="D30" s="28" t="s">
        <v>12</v>
      </c>
      <c r="E30" s="28" t="s">
        <v>23</v>
      </c>
      <c r="F30" s="28" t="s">
        <v>94</v>
      </c>
      <c r="G30" s="28">
        <v>-8.2801343397142713</v>
      </c>
      <c r="H30" s="32" t="str">
        <f t="shared" ref="H30:H59" si="3">$C$5</f>
        <v>mg/l</v>
      </c>
      <c r="I30" s="30">
        <v>1.0038</v>
      </c>
      <c r="J30" s="30">
        <v>25</v>
      </c>
      <c r="K30" s="30">
        <v>1</v>
      </c>
      <c r="L3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-0.20621972354339188</v>
      </c>
      <c r="M30" s="30" t="s">
        <v>18</v>
      </c>
      <c r="N30" s="30"/>
      <c r="O30" s="30"/>
      <c r="P30" s="30"/>
      <c r="Q30" s="30"/>
    </row>
    <row r="31" spans="1:17" x14ac:dyDescent="0.25">
      <c r="A31" s="8" t="str">
        <f t="shared" si="0"/>
        <v>12404-1943844MUESTRA DE RUTINAPb 220.353 {453} (Axial)ACEPTADO</v>
      </c>
      <c r="B31" s="28" t="s">
        <v>63</v>
      </c>
      <c r="C31" s="29">
        <v>43844</v>
      </c>
      <c r="D31" s="28" t="s">
        <v>12</v>
      </c>
      <c r="E31" s="28" t="s">
        <v>23</v>
      </c>
      <c r="F31" s="28" t="s">
        <v>94</v>
      </c>
      <c r="G31" s="28">
        <v>-80.617642938330519</v>
      </c>
      <c r="H31" s="32" t="str">
        <f t="shared" si="3"/>
        <v>mg/l</v>
      </c>
      <c r="I31" s="30">
        <v>1.0038</v>
      </c>
      <c r="J31" s="30">
        <v>25</v>
      </c>
      <c r="K31" s="30">
        <v>1</v>
      </c>
      <c r="L3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-2.0078113901755956</v>
      </c>
      <c r="M31" s="30" t="s">
        <v>18</v>
      </c>
      <c r="N31" s="30"/>
      <c r="O31" s="30"/>
      <c r="P31" s="30"/>
      <c r="Q31" s="30"/>
    </row>
    <row r="32" spans="1:17" x14ac:dyDescent="0.25">
      <c r="A32" s="8" t="str">
        <f t="shared" si="0"/>
        <v>12405-1943844MUESTRA DE RUTINAPb 220.353 {453} (Axial)ACEPTADO</v>
      </c>
      <c r="B32" s="28" t="s">
        <v>64</v>
      </c>
      <c r="C32" s="29">
        <v>43844</v>
      </c>
      <c r="D32" s="28" t="s">
        <v>12</v>
      </c>
      <c r="E32" s="28" t="s">
        <v>23</v>
      </c>
      <c r="F32" s="28" t="s">
        <v>94</v>
      </c>
      <c r="G32" s="28">
        <v>-34.944865836085917</v>
      </c>
      <c r="H32" s="32" t="str">
        <f t="shared" si="3"/>
        <v>mg/l</v>
      </c>
      <c r="I32" s="30">
        <v>1.0038</v>
      </c>
      <c r="J32" s="30">
        <v>25</v>
      </c>
      <c r="K32" s="30">
        <v>1</v>
      </c>
      <c r="L3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-0.87031445098839211</v>
      </c>
      <c r="M32" s="30" t="s">
        <v>18</v>
      </c>
      <c r="N32" s="30"/>
      <c r="O32" s="30"/>
      <c r="P32" s="30"/>
      <c r="Q32" s="30"/>
    </row>
    <row r="33" spans="1:17" x14ac:dyDescent="0.25">
      <c r="A33" s="8" t="str">
        <f t="shared" si="0"/>
        <v>blanco digestion cannabis aceite 2020-01-0243844BLANCO DE METODOPb 220.353 {453} (Axial)ACEPTADO</v>
      </c>
      <c r="B33" s="28" t="s">
        <v>65</v>
      </c>
      <c r="C33" s="29">
        <v>43844</v>
      </c>
      <c r="D33" s="28" t="s">
        <v>20</v>
      </c>
      <c r="E33" s="28" t="s">
        <v>23</v>
      </c>
      <c r="F33" s="28" t="s">
        <v>94</v>
      </c>
      <c r="G33" s="28">
        <v>-0.5030550311698283</v>
      </c>
      <c r="H33" s="32" t="str">
        <f t="shared" si="3"/>
        <v>mg/l</v>
      </c>
      <c r="I33" s="30">
        <v>1.0038</v>
      </c>
      <c r="J33" s="30">
        <v>25</v>
      </c>
      <c r="K33" s="30">
        <v>1</v>
      </c>
      <c r="L3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-1.2528766466672354E-2</v>
      </c>
      <c r="M33" s="30" t="s">
        <v>18</v>
      </c>
      <c r="N33" s="30"/>
      <c r="O33" s="30"/>
      <c r="P33" s="30"/>
      <c r="Q33" s="30"/>
    </row>
    <row r="34" spans="1:17" x14ac:dyDescent="0.25">
      <c r="A34" s="8" t="str">
        <f t="shared" si="0"/>
        <v>12406-19 43844MUESTRA DE RUTINAPb 220.353 {453} (Axial)ACEPTADO</v>
      </c>
      <c r="B34" s="28" t="s">
        <v>66</v>
      </c>
      <c r="C34" s="29">
        <v>43844</v>
      </c>
      <c r="D34" s="28" t="s">
        <v>12</v>
      </c>
      <c r="E34" s="28" t="s">
        <v>23</v>
      </c>
      <c r="F34" s="28" t="s">
        <v>94</v>
      </c>
      <c r="G34" s="28">
        <v>-21.420342816749915</v>
      </c>
      <c r="H34" s="32" t="str">
        <f t="shared" si="3"/>
        <v>mg/l</v>
      </c>
      <c r="I34" s="30">
        <v>1.0038</v>
      </c>
      <c r="J34" s="30">
        <v>25</v>
      </c>
      <c r="K34" s="30">
        <v>1</v>
      </c>
      <c r="L3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-0.53348134132172531</v>
      </c>
      <c r="M34" s="30" t="s">
        <v>18</v>
      </c>
      <c r="N34" s="30"/>
      <c r="O34" s="30"/>
      <c r="P34" s="30"/>
      <c r="Q34" s="30"/>
    </row>
    <row r="35" spans="1:17" x14ac:dyDescent="0.25">
      <c r="A35" s="8" t="str">
        <f t="shared" si="0"/>
        <v>std 243844ESTANDAR DE CONTROLPb 220.353 {453} (Axial)ACEPTADO</v>
      </c>
      <c r="B35" s="28" t="s">
        <v>67</v>
      </c>
      <c r="C35" s="29">
        <v>43844</v>
      </c>
      <c r="D35" s="28" t="s">
        <v>11</v>
      </c>
      <c r="E35" s="28" t="s">
        <v>23</v>
      </c>
      <c r="F35" s="28" t="s">
        <v>94</v>
      </c>
      <c r="G35" s="28">
        <v>4.9359318105380892</v>
      </c>
      <c r="H35" s="32" t="str">
        <f t="shared" si="3"/>
        <v>mg/l</v>
      </c>
      <c r="I35" s="30">
        <v>1.0038</v>
      </c>
      <c r="J35" s="30">
        <v>25</v>
      </c>
      <c r="K35" s="30">
        <v>1</v>
      </c>
      <c r="L3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0.12293115686735627</v>
      </c>
      <c r="M35" s="30" t="s">
        <v>18</v>
      </c>
      <c r="N35" s="30"/>
      <c r="O35" s="30"/>
      <c r="P35" s="30"/>
      <c r="Q35" s="30"/>
    </row>
    <row r="36" spans="1:17" x14ac:dyDescent="0.25">
      <c r="A36" s="8" t="str">
        <f t="shared" si="0"/>
        <v>Control H2O C43844MUESTRA DE RUTINAPb 220.353 {453} (Axial)ACEPTADO</v>
      </c>
      <c r="B36" s="28" t="s">
        <v>68</v>
      </c>
      <c r="C36" s="29">
        <v>43844</v>
      </c>
      <c r="D36" s="28" t="s">
        <v>12</v>
      </c>
      <c r="E36" s="28" t="s">
        <v>23</v>
      </c>
      <c r="F36" s="28" t="s">
        <v>94</v>
      </c>
      <c r="G36" s="28">
        <v>1.1054594885582263</v>
      </c>
      <c r="H36" s="32" t="str">
        <f t="shared" si="3"/>
        <v>mg/l</v>
      </c>
      <c r="I36" s="30">
        <v>1.0038</v>
      </c>
      <c r="J36" s="30">
        <v>25</v>
      </c>
      <c r="K36" s="30">
        <v>1</v>
      </c>
      <c r="L3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2.7531866122689437E-2</v>
      </c>
      <c r="M36" s="30" t="s">
        <v>18</v>
      </c>
      <c r="N36" s="30"/>
      <c r="O36" s="30"/>
      <c r="P36" s="30"/>
      <c r="Q36" s="30"/>
    </row>
    <row r="37" spans="1:17" x14ac:dyDescent="0.25">
      <c r="A37" s="8" t="str">
        <f t="shared" si="0"/>
        <v>std digestion43844BLANCO DE METODOPb 220.353 {453} (Axial)ACEPTADO</v>
      </c>
      <c r="B37" s="28" t="s">
        <v>69</v>
      </c>
      <c r="C37" s="29">
        <v>43844</v>
      </c>
      <c r="D37" s="28" t="s">
        <v>20</v>
      </c>
      <c r="E37" s="28" t="s">
        <v>23</v>
      </c>
      <c r="F37" s="28" t="s">
        <v>94</v>
      </c>
      <c r="G37" s="28">
        <v>2.3102684033349337</v>
      </c>
      <c r="H37" s="32" t="str">
        <f t="shared" si="3"/>
        <v>mg/l</v>
      </c>
      <c r="I37" s="30">
        <v>1.0038</v>
      </c>
      <c r="J37" s="30">
        <v>25</v>
      </c>
      <c r="K37" s="30">
        <v>1</v>
      </c>
      <c r="L3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5.7538065434721397E-2</v>
      </c>
      <c r="M37" s="30" t="s">
        <v>18</v>
      </c>
      <c r="N37" s="30"/>
      <c r="O37" s="30"/>
      <c r="P37" s="30"/>
      <c r="Q37" s="30"/>
    </row>
    <row r="38" spans="1:17" x14ac:dyDescent="0.25">
      <c r="A38" s="8" t="str">
        <f t="shared" si="0"/>
        <v>12407-1943844MUESTRA DE RUTINAPb 220.353 {453} (Axial)ACEPTADO</v>
      </c>
      <c r="B38" s="28" t="s">
        <v>70</v>
      </c>
      <c r="C38" s="29">
        <v>43844</v>
      </c>
      <c r="D38" s="28" t="s">
        <v>12</v>
      </c>
      <c r="E38" s="28" t="s">
        <v>23</v>
      </c>
      <c r="F38" s="28" t="s">
        <v>94</v>
      </c>
      <c r="G38" s="28">
        <v>-13.157121734669619</v>
      </c>
      <c r="H38" s="32" t="str">
        <f t="shared" si="3"/>
        <v>mg/l</v>
      </c>
      <c r="I38" s="30">
        <v>1.0038</v>
      </c>
      <c r="J38" s="30">
        <v>25</v>
      </c>
      <c r="K38" s="30">
        <v>1</v>
      </c>
      <c r="L3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-0.3276828485422798</v>
      </c>
      <c r="M38" s="30" t="s">
        <v>18</v>
      </c>
      <c r="N38" s="30"/>
      <c r="O38" s="30"/>
      <c r="P38" s="30"/>
      <c r="Q38" s="30"/>
    </row>
    <row r="39" spans="1:17" x14ac:dyDescent="0.25">
      <c r="A39" s="8" t="str">
        <f t="shared" si="0"/>
        <v>12408-1943844MUESTRA DE RUTINAPb 220.353 {453} (Axial)ACEPTADO</v>
      </c>
      <c r="B39" s="28" t="s">
        <v>71</v>
      </c>
      <c r="C39" s="29">
        <v>43844</v>
      </c>
      <c r="D39" s="28" t="s">
        <v>12</v>
      </c>
      <c r="E39" s="28" t="s">
        <v>23</v>
      </c>
      <c r="F39" s="28" t="s">
        <v>94</v>
      </c>
      <c r="G39" s="28">
        <v>-11.650598863636526</v>
      </c>
      <c r="H39" s="32" t="str">
        <f t="shared" si="3"/>
        <v>mg/l</v>
      </c>
      <c r="I39" s="30">
        <v>1.0038</v>
      </c>
      <c r="J39" s="30">
        <v>25</v>
      </c>
      <c r="K39" s="30">
        <v>1</v>
      </c>
      <c r="L3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-0.29016235464326873</v>
      </c>
      <c r="M39" s="30" t="s">
        <v>18</v>
      </c>
      <c r="N39" s="30"/>
      <c r="O39" s="30"/>
      <c r="P39" s="30"/>
      <c r="Q39" s="30"/>
    </row>
    <row r="40" spans="1:17" x14ac:dyDescent="0.25">
      <c r="A40" s="8" t="str">
        <f t="shared" si="0"/>
        <v>12409-19 43844MUESTRA DE RUTINAPb 220.353 {453} (Axial)ACEPTADO</v>
      </c>
      <c r="B40" s="28" t="s">
        <v>72</v>
      </c>
      <c r="C40" s="29">
        <v>43844</v>
      </c>
      <c r="D40" s="28" t="s">
        <v>12</v>
      </c>
      <c r="E40" s="28" t="s">
        <v>23</v>
      </c>
      <c r="F40" s="28" t="s">
        <v>94</v>
      </c>
      <c r="G40" s="28">
        <v>-19.524004565232815</v>
      </c>
      <c r="H40" s="32" t="str">
        <f t="shared" si="3"/>
        <v>mg/l</v>
      </c>
      <c r="I40" s="30">
        <v>1.0038</v>
      </c>
      <c r="J40" s="30">
        <v>25</v>
      </c>
      <c r="K40" s="30">
        <v>1</v>
      </c>
      <c r="L4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-0.48625235518113208</v>
      </c>
      <c r="M40" s="30" t="s">
        <v>18</v>
      </c>
      <c r="N40" s="30"/>
      <c r="O40" s="30"/>
      <c r="P40" s="30"/>
      <c r="Q40" s="30"/>
    </row>
    <row r="41" spans="1:17" x14ac:dyDescent="0.25">
      <c r="A41" s="8" t="str">
        <f t="shared" si="0"/>
        <v>12410-19 43844MUESTRA DE RUTINAPb 220.353 {453} (Axial)ACEPTADO</v>
      </c>
      <c r="B41" s="28" t="s">
        <v>73</v>
      </c>
      <c r="C41" s="29">
        <v>43844</v>
      </c>
      <c r="D41" s="28" t="s">
        <v>12</v>
      </c>
      <c r="E41" s="28" t="s">
        <v>23</v>
      </c>
      <c r="F41" s="28" t="s">
        <v>94</v>
      </c>
      <c r="G41" s="28">
        <v>15.713463161194474</v>
      </c>
      <c r="H41" s="32" t="str">
        <f t="shared" si="3"/>
        <v>mg/l</v>
      </c>
      <c r="I41" s="30">
        <v>1.0038</v>
      </c>
      <c r="J41" s="30">
        <v>25</v>
      </c>
      <c r="K41" s="30">
        <v>1</v>
      </c>
      <c r="L4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0.39134945111562247</v>
      </c>
      <c r="M41" s="30" t="s">
        <v>18</v>
      </c>
      <c r="N41" s="30"/>
      <c r="O41" s="30"/>
      <c r="P41" s="30"/>
      <c r="Q41" s="30"/>
    </row>
    <row r="42" spans="1:17" x14ac:dyDescent="0.25">
      <c r="A42" s="8" t="str">
        <f t="shared" si="0"/>
        <v>12414-19 43844MUESTRA DE RUTINAPb 220.353 {453} (Axial)ACEPTADO</v>
      </c>
      <c r="B42" s="28" t="s">
        <v>74</v>
      </c>
      <c r="C42" s="29">
        <v>43844</v>
      </c>
      <c r="D42" s="28" t="s">
        <v>12</v>
      </c>
      <c r="E42" s="28" t="s">
        <v>23</v>
      </c>
      <c r="F42" s="28" t="s">
        <v>94</v>
      </c>
      <c r="G42" s="28">
        <v>-5.9543969331238449</v>
      </c>
      <c r="H42" s="32" t="str">
        <f t="shared" si="3"/>
        <v>mg/l</v>
      </c>
      <c r="I42" s="30">
        <v>1.0038</v>
      </c>
      <c r="J42" s="30">
        <v>25</v>
      </c>
      <c r="K42" s="30">
        <v>1</v>
      </c>
      <c r="L4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-0.14829639701942232</v>
      </c>
      <c r="M42" s="30" t="s">
        <v>18</v>
      </c>
      <c r="N42" s="30"/>
      <c r="O42" s="30"/>
      <c r="P42" s="30"/>
      <c r="Q42" s="30"/>
    </row>
    <row r="43" spans="1:17" x14ac:dyDescent="0.25">
      <c r="A43" s="8" t="str">
        <f t="shared" si="0"/>
        <v>12415-1943844MUESTRA DE RUTINAPb 220.353 {453} (Axial)ACEPTADO</v>
      </c>
      <c r="B43" s="28" t="s">
        <v>75</v>
      </c>
      <c r="C43" s="29">
        <v>43844</v>
      </c>
      <c r="D43" s="28" t="s">
        <v>12</v>
      </c>
      <c r="E43" s="28" t="s">
        <v>23</v>
      </c>
      <c r="F43" s="28" t="s">
        <v>94</v>
      </c>
      <c r="G43" s="28">
        <v>-34.880522645614228</v>
      </c>
      <c r="H43" s="32" t="str">
        <f t="shared" si="3"/>
        <v>mg/l</v>
      </c>
      <c r="I43" s="30">
        <v>1.0038</v>
      </c>
      <c r="J43" s="30">
        <v>25</v>
      </c>
      <c r="K43" s="30">
        <v>1</v>
      </c>
      <c r="L4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-0.86871196068973466</v>
      </c>
      <c r="M43" s="30" t="s">
        <v>18</v>
      </c>
      <c r="N43" s="30"/>
      <c r="O43" s="30"/>
      <c r="P43" s="30"/>
      <c r="Q43" s="30"/>
    </row>
    <row r="44" spans="1:17" x14ac:dyDescent="0.25">
      <c r="A44" s="8" t="str">
        <f t="shared" si="0"/>
        <v>12416-1943844MUESTRA DE RUTINAPb 220.353 {453} (Axial)ACEPTADO</v>
      </c>
      <c r="B44" s="28" t="s">
        <v>87</v>
      </c>
      <c r="C44" s="29">
        <v>43844</v>
      </c>
      <c r="D44" s="28" t="s">
        <v>12</v>
      </c>
      <c r="E44" s="28" t="s">
        <v>23</v>
      </c>
      <c r="F44" s="28" t="s">
        <v>94</v>
      </c>
      <c r="G44" s="28">
        <v>-89.007564912957577</v>
      </c>
      <c r="H44" s="32" t="str">
        <f t="shared" si="3"/>
        <v>mg/l</v>
      </c>
      <c r="I44" s="30">
        <v>1.0038</v>
      </c>
      <c r="J44" s="30">
        <v>25</v>
      </c>
      <c r="K44" s="30">
        <v>1</v>
      </c>
      <c r="L4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-2.2167654142497901</v>
      </c>
      <c r="M44" s="30" t="s">
        <v>18</v>
      </c>
      <c r="N44" s="30"/>
      <c r="O44" s="30"/>
      <c r="P44" s="30"/>
      <c r="Q44" s="30"/>
    </row>
    <row r="45" spans="1:17" x14ac:dyDescent="0.25">
      <c r="A45" s="8" t="str">
        <f t="shared" si="0"/>
        <v>12416-1943844DUPLICADOPb 220.353 {453} (Axial)ACEPTADO</v>
      </c>
      <c r="B45" s="28" t="s">
        <v>87</v>
      </c>
      <c r="C45" s="29">
        <v>43844</v>
      </c>
      <c r="D45" s="28" t="s">
        <v>13</v>
      </c>
      <c r="E45" s="28" t="s">
        <v>23</v>
      </c>
      <c r="F45" s="28" t="s">
        <v>94</v>
      </c>
      <c r="G45" s="28">
        <v>-10.506894023055583</v>
      </c>
      <c r="H45" s="32" t="str">
        <f t="shared" si="3"/>
        <v>mg/l</v>
      </c>
      <c r="I45" s="30">
        <v>1.0038</v>
      </c>
      <c r="J45" s="30">
        <v>25</v>
      </c>
      <c r="K45" s="30">
        <v>1</v>
      </c>
      <c r="L4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-0.26167797427414785</v>
      </c>
      <c r="M45" s="30" t="s">
        <v>18</v>
      </c>
      <c r="N45" s="30"/>
      <c r="O45" s="30"/>
      <c r="P45" s="30"/>
      <c r="Q45" s="30"/>
    </row>
    <row r="46" spans="1:17" x14ac:dyDescent="0.25">
      <c r="A46" s="8" t="str">
        <f t="shared" si="0"/>
        <v>Control H2O D43844MUESTRA DE RUTINAPb 220.353 {453} (Axial)ACEPTADO</v>
      </c>
      <c r="B46" s="28" t="s">
        <v>76</v>
      </c>
      <c r="C46" s="29">
        <v>43844</v>
      </c>
      <c r="D46" s="28" t="s">
        <v>12</v>
      </c>
      <c r="E46" s="28" t="s">
        <v>23</v>
      </c>
      <c r="F46" s="28" t="s">
        <v>94</v>
      </c>
      <c r="G46" s="28">
        <v>0.92410736133399118</v>
      </c>
      <c r="H46" s="32" t="str">
        <f t="shared" si="3"/>
        <v>mg/l</v>
      </c>
      <c r="I46" s="30">
        <v>1.0038</v>
      </c>
      <c r="J46" s="30">
        <v>25</v>
      </c>
      <c r="K46" s="30">
        <v>1</v>
      </c>
      <c r="L4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2.3015226173889E-2</v>
      </c>
      <c r="M46" s="30" t="s">
        <v>18</v>
      </c>
      <c r="N46" s="30"/>
      <c r="O46" s="30"/>
      <c r="P46" s="30"/>
      <c r="Q46" s="30"/>
    </row>
    <row r="47" spans="1:17" x14ac:dyDescent="0.25">
      <c r="A47" s="8" t="str">
        <f t="shared" si="0"/>
        <v>12436-1943844MUESTRA DE RUTINAPb 220.353 {453} (Axial)ACEPTADO</v>
      </c>
      <c r="B47" s="28" t="s">
        <v>77</v>
      </c>
      <c r="C47" s="29">
        <v>43844</v>
      </c>
      <c r="D47" s="28" t="s">
        <v>12</v>
      </c>
      <c r="E47" s="28" t="s">
        <v>23</v>
      </c>
      <c r="F47" s="28" t="s">
        <v>94</v>
      </c>
      <c r="G47" s="28">
        <v>-49.896353022201779</v>
      </c>
      <c r="H47" s="32" t="str">
        <f t="shared" si="3"/>
        <v>mg/l</v>
      </c>
      <c r="I47" s="30">
        <v>1.0038</v>
      </c>
      <c r="J47" s="30">
        <v>25</v>
      </c>
      <c r="K47" s="30">
        <v>1</v>
      </c>
      <c r="L4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-1.2426866164126764</v>
      </c>
      <c r="M47" s="30" t="s">
        <v>18</v>
      </c>
      <c r="N47" s="30"/>
      <c r="O47" s="30"/>
      <c r="P47" s="30"/>
      <c r="Q47" s="30"/>
    </row>
    <row r="48" spans="1:17" x14ac:dyDescent="0.25">
      <c r="A48" s="8" t="str">
        <f t="shared" si="0"/>
        <v>12437-1943844MUESTRA DE RUTINAPb 220.353 {453} (Axial)ACEPTADO</v>
      </c>
      <c r="B48" s="28" t="s">
        <v>78</v>
      </c>
      <c r="C48" s="29">
        <v>43844</v>
      </c>
      <c r="D48" s="28" t="s">
        <v>12</v>
      </c>
      <c r="E48" s="28" t="s">
        <v>23</v>
      </c>
      <c r="F48" s="28" t="s">
        <v>94</v>
      </c>
      <c r="G48" s="28">
        <v>-34.744785062896959</v>
      </c>
      <c r="H48" s="32" t="str">
        <f t="shared" si="3"/>
        <v>mg/l</v>
      </c>
      <c r="I48" s="30">
        <v>1.0038</v>
      </c>
      <c r="J48" s="30">
        <v>25</v>
      </c>
      <c r="K48" s="30">
        <v>1</v>
      </c>
      <c r="L4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-0.86533136737639371</v>
      </c>
      <c r="M48" s="30" t="s">
        <v>18</v>
      </c>
      <c r="N48" s="30"/>
      <c r="O48" s="30"/>
      <c r="P48" s="30"/>
      <c r="Q48" s="30"/>
    </row>
    <row r="49" spans="1:17" x14ac:dyDescent="0.25">
      <c r="A49" s="8" t="str">
        <f t="shared" si="0"/>
        <v>12438-1943844MUESTRA DE RUTINAPb 220.353 {453} (Axial)ACEPTADO</v>
      </c>
      <c r="B49" s="28" t="s">
        <v>79</v>
      </c>
      <c r="C49" s="29">
        <v>43844</v>
      </c>
      <c r="D49" s="28" t="s">
        <v>12</v>
      </c>
      <c r="E49" s="28" t="s">
        <v>23</v>
      </c>
      <c r="F49" s="28" t="s">
        <v>94</v>
      </c>
      <c r="G49" s="28">
        <v>-16.086777416647077</v>
      </c>
      <c r="H49" s="32" t="str">
        <f t="shared" si="3"/>
        <v>mg/l</v>
      </c>
      <c r="I49" s="30">
        <v>1.0038</v>
      </c>
      <c r="J49" s="30">
        <v>25</v>
      </c>
      <c r="K49" s="30">
        <v>1</v>
      </c>
      <c r="L4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-0.40064697690394196</v>
      </c>
      <c r="M49" s="30" t="s">
        <v>18</v>
      </c>
      <c r="N49" s="30"/>
      <c r="O49" s="30"/>
      <c r="P49" s="30"/>
      <c r="Q49" s="30"/>
    </row>
    <row r="50" spans="1:17" x14ac:dyDescent="0.25">
      <c r="A50" s="8" t="str">
        <f t="shared" si="0"/>
        <v>12439-1943844MUESTRA DE RUTINAPb 220.353 {453} (Axial)ACEPTADO</v>
      </c>
      <c r="B50" s="28" t="s">
        <v>80</v>
      </c>
      <c r="C50" s="29">
        <v>43844</v>
      </c>
      <c r="D50" s="28" t="s">
        <v>12</v>
      </c>
      <c r="E50" s="28" t="s">
        <v>23</v>
      </c>
      <c r="F50" s="28" t="s">
        <v>94</v>
      </c>
      <c r="G50" s="28">
        <v>-84.92124435969383</v>
      </c>
      <c r="H50" s="32" t="str">
        <f t="shared" si="3"/>
        <v>mg/l</v>
      </c>
      <c r="I50" s="30">
        <v>1.0038</v>
      </c>
      <c r="J50" s="30">
        <v>25</v>
      </c>
      <c r="K50" s="30">
        <v>1</v>
      </c>
      <c r="L5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-2.1149941312934311</v>
      </c>
      <c r="M50" s="30" t="s">
        <v>18</v>
      </c>
      <c r="N50" s="30"/>
      <c r="O50" s="30"/>
      <c r="P50" s="30"/>
      <c r="Q50" s="30"/>
    </row>
    <row r="51" spans="1:17" x14ac:dyDescent="0.25">
      <c r="A51" s="8" t="str">
        <f t="shared" si="0"/>
        <v>12440-1943844MUESTRA DE RUTINAPb 220.353 {453} (Axial)ACEPTADO</v>
      </c>
      <c r="B51" s="28" t="s">
        <v>81</v>
      </c>
      <c r="C51" s="29">
        <v>43844</v>
      </c>
      <c r="D51" s="28" t="s">
        <v>12</v>
      </c>
      <c r="E51" s="28" t="s">
        <v>23</v>
      </c>
      <c r="F51" s="28" t="s">
        <v>94</v>
      </c>
      <c r="G51" s="28">
        <v>-49.750553322817531</v>
      </c>
      <c r="H51" s="32" t="str">
        <f t="shared" si="3"/>
        <v>mg/l</v>
      </c>
      <c r="I51" s="30">
        <v>1.0038</v>
      </c>
      <c r="J51" s="30">
        <v>25</v>
      </c>
      <c r="K51" s="30">
        <v>1</v>
      </c>
      <c r="L5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-1.2390554224650712</v>
      </c>
      <c r="M51" s="30" t="s">
        <v>18</v>
      </c>
      <c r="N51" s="30"/>
      <c r="O51" s="30"/>
      <c r="P51" s="30"/>
      <c r="Q51" s="30"/>
    </row>
    <row r="52" spans="1:17" x14ac:dyDescent="0.25">
      <c r="A52" s="8" t="str">
        <f t="shared" si="0"/>
        <v>blanco digestion alimentos43844BLANCO DE METODOPb 220.353 {453} (Axial)ACEPTADO</v>
      </c>
      <c r="B52" s="28" t="s">
        <v>82</v>
      </c>
      <c r="C52" s="29">
        <v>43844</v>
      </c>
      <c r="D52" s="28" t="s">
        <v>20</v>
      </c>
      <c r="E52" s="28" t="s">
        <v>23</v>
      </c>
      <c r="F52" s="28" t="s">
        <v>94</v>
      </c>
      <c r="G52" s="28">
        <v>-0.68598413341342979</v>
      </c>
      <c r="H52" s="32" t="str">
        <f t="shared" si="3"/>
        <v>mg/l</v>
      </c>
      <c r="I52" s="30">
        <v>1.0038</v>
      </c>
      <c r="J52" s="30">
        <v>25</v>
      </c>
      <c r="K52" s="30">
        <v>1</v>
      </c>
      <c r="L5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-1.7084681545462985E-2</v>
      </c>
      <c r="M52" s="30" t="s">
        <v>18</v>
      </c>
      <c r="N52" s="30"/>
      <c r="O52" s="30"/>
      <c r="P52" s="30"/>
      <c r="Q52" s="30"/>
    </row>
    <row r="53" spans="1:17" x14ac:dyDescent="0.25">
      <c r="A53" s="8" t="str">
        <f t="shared" si="0"/>
        <v>12230-1943844MUESTRA DE RUTINAPb 220.353 {453} (Axial)RECHAZADO</v>
      </c>
      <c r="B53" s="28" t="s">
        <v>88</v>
      </c>
      <c r="C53" s="29">
        <v>43844</v>
      </c>
      <c r="D53" s="28" t="s">
        <v>12</v>
      </c>
      <c r="E53" s="28" t="s">
        <v>23</v>
      </c>
      <c r="F53" s="28" t="s">
        <v>94</v>
      </c>
      <c r="G53" s="28">
        <v>-29.029276479083283</v>
      </c>
      <c r="H53" s="32" t="str">
        <f t="shared" si="3"/>
        <v>mg/l</v>
      </c>
      <c r="I53" s="30">
        <v>1.0038</v>
      </c>
      <c r="J53" s="30">
        <v>25</v>
      </c>
      <c r="K53" s="30">
        <v>1</v>
      </c>
      <c r="L5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-0.72298457060876875</v>
      </c>
      <c r="M53" s="30" t="s">
        <v>19</v>
      </c>
      <c r="N53" s="30"/>
      <c r="O53" s="30"/>
      <c r="P53" s="30"/>
      <c r="Q53" s="30"/>
    </row>
    <row r="54" spans="1:17" x14ac:dyDescent="0.25">
      <c r="A54" s="8" t="str">
        <f t="shared" si="0"/>
        <v>12230-1943844MUESTRA DE RUTINAPb 220.353 {453} (Axial)ACEPTADO</v>
      </c>
      <c r="B54" s="28" t="s">
        <v>88</v>
      </c>
      <c r="C54" s="29">
        <v>43844</v>
      </c>
      <c r="D54" s="28" t="s">
        <v>12</v>
      </c>
      <c r="E54" s="28" t="s">
        <v>23</v>
      </c>
      <c r="F54" s="28" t="s">
        <v>94</v>
      </c>
      <c r="G54" s="28">
        <v>23.040219438427812</v>
      </c>
      <c r="H54" s="32" t="str">
        <f t="shared" si="3"/>
        <v>mg/l</v>
      </c>
      <c r="I54" s="30">
        <v>1.0038</v>
      </c>
      <c r="J54" s="30">
        <v>25</v>
      </c>
      <c r="K54" s="30">
        <v>1</v>
      </c>
      <c r="L5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0.57382495114633925</v>
      </c>
      <c r="M54" s="30" t="s">
        <v>18</v>
      </c>
      <c r="N54" s="30"/>
      <c r="O54" s="30"/>
      <c r="P54" s="30"/>
      <c r="Q54" s="30"/>
    </row>
    <row r="55" spans="1:17" x14ac:dyDescent="0.25">
      <c r="A55" s="8" t="str">
        <f t="shared" si="0"/>
        <v>12230-1943844DUPLICADOPb 220.353 {453} (Axial)RECHAZADO</v>
      </c>
      <c r="B55" s="28" t="s">
        <v>88</v>
      </c>
      <c r="C55" s="29">
        <v>43844</v>
      </c>
      <c r="D55" s="28" t="s">
        <v>13</v>
      </c>
      <c r="E55" s="28" t="s">
        <v>23</v>
      </c>
      <c r="F55" s="28" t="s">
        <v>94</v>
      </c>
      <c r="G55" s="28">
        <v>-6.5540229143346904</v>
      </c>
      <c r="H55" s="32" t="str">
        <f t="shared" si="3"/>
        <v>mg/l</v>
      </c>
      <c r="I55" s="30">
        <v>1.0038</v>
      </c>
      <c r="J55" s="30">
        <v>25</v>
      </c>
      <c r="K55" s="30">
        <v>1</v>
      </c>
      <c r="L5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-0.16323029772700465</v>
      </c>
      <c r="M55" s="30" t="s">
        <v>19</v>
      </c>
      <c r="N55" s="30"/>
      <c r="O55" s="30"/>
      <c r="P55" s="30"/>
      <c r="Q55" s="30"/>
    </row>
    <row r="56" spans="1:17" x14ac:dyDescent="0.25">
      <c r="A56" s="8" t="str">
        <f t="shared" si="0"/>
        <v>12230-19 43844DUPLICADOPb 220.353 {453} (Axial)ACEPTADO</v>
      </c>
      <c r="B56" s="28" t="s">
        <v>89</v>
      </c>
      <c r="C56" s="29">
        <v>43844</v>
      </c>
      <c r="D56" s="28" t="s">
        <v>13</v>
      </c>
      <c r="E56" s="28" t="s">
        <v>23</v>
      </c>
      <c r="F56" s="28" t="s">
        <v>94</v>
      </c>
      <c r="G56" s="28">
        <v>23.177220743249478</v>
      </c>
      <c r="H56" s="32" t="str">
        <f t="shared" si="3"/>
        <v>mg/l</v>
      </c>
      <c r="I56" s="30">
        <v>1.0038</v>
      </c>
      <c r="J56" s="30">
        <v>25</v>
      </c>
      <c r="K56" s="30">
        <v>1</v>
      </c>
      <c r="L5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0.57723701791316695</v>
      </c>
      <c r="M56" s="30" t="s">
        <v>18</v>
      </c>
      <c r="N56" s="30"/>
      <c r="O56" s="30"/>
      <c r="P56" s="30"/>
      <c r="Q56" s="30"/>
    </row>
    <row r="57" spans="1:17" x14ac:dyDescent="0.25">
      <c r="A57" s="8" t="str">
        <f t="shared" si="0"/>
        <v>std digestion A43844BLANCO DE METODOPb 220.353 {453} (Axial)ACEPTADO</v>
      </c>
      <c r="B57" s="28" t="s">
        <v>83</v>
      </c>
      <c r="C57" s="29">
        <v>43844</v>
      </c>
      <c r="D57" s="28" t="s">
        <v>20</v>
      </c>
      <c r="E57" s="28" t="s">
        <v>23</v>
      </c>
      <c r="F57" s="28" t="s">
        <v>94</v>
      </c>
      <c r="G57" s="28">
        <v>1.3246590162466789</v>
      </c>
      <c r="H57" s="32" t="str">
        <f t="shared" si="3"/>
        <v>mg/l</v>
      </c>
      <c r="I57" s="30">
        <v>1.0038</v>
      </c>
      <c r="J57" s="30">
        <v>25</v>
      </c>
      <c r="K57" s="30">
        <v>1</v>
      </c>
      <c r="L5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3.299110919124025E-2</v>
      </c>
      <c r="M57" s="30" t="s">
        <v>18</v>
      </c>
      <c r="N57" s="30"/>
      <c r="O57" s="30"/>
      <c r="P57" s="30"/>
      <c r="Q57" s="30"/>
    </row>
    <row r="58" spans="1:17" x14ac:dyDescent="0.25">
      <c r="A58" s="8" t="str">
        <f t="shared" si="0"/>
        <v>HNO3 2% II43844BLANCO DE REACTIVOSPb 220.353 {453} (Axial)ACEPTADO</v>
      </c>
      <c r="B58" s="28" t="s">
        <v>84</v>
      </c>
      <c r="C58" s="29">
        <v>43844</v>
      </c>
      <c r="D58" s="28" t="s">
        <v>21</v>
      </c>
      <c r="E58" s="28" t="s">
        <v>23</v>
      </c>
      <c r="F58" s="28" t="s">
        <v>94</v>
      </c>
      <c r="G58" s="28">
        <v>0.19869885243701765</v>
      </c>
      <c r="H58" s="32" t="str">
        <f t="shared" si="3"/>
        <v>mg/l</v>
      </c>
      <c r="I58" s="30">
        <v>1.0038</v>
      </c>
      <c r="J58" s="30">
        <v>25</v>
      </c>
      <c r="K58" s="30">
        <v>1</v>
      </c>
      <c r="L5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4.9486663786864329E-3</v>
      </c>
      <c r="M58" s="30" t="s">
        <v>18</v>
      </c>
      <c r="N58" s="30"/>
      <c r="O58" s="30"/>
      <c r="P58" s="30"/>
      <c r="Q58" s="30"/>
    </row>
    <row r="59" spans="1:17" x14ac:dyDescent="0.25">
      <c r="A59" s="8" t="str">
        <f t="shared" si="0"/>
        <v>Control H2O E43844MUESTRA DE RUTINAPb 220.353 {453} (Axial)ACEPTADO</v>
      </c>
      <c r="B59" s="28" t="s">
        <v>85</v>
      </c>
      <c r="C59" s="29">
        <v>43844</v>
      </c>
      <c r="D59" s="28" t="s">
        <v>12</v>
      </c>
      <c r="E59" s="28" t="s">
        <v>23</v>
      </c>
      <c r="F59" s="28" t="s">
        <v>94</v>
      </c>
      <c r="G59" s="28">
        <v>-0.13088892660530063</v>
      </c>
      <c r="H59" s="32" t="str">
        <f t="shared" si="3"/>
        <v>mg/l</v>
      </c>
      <c r="I59" s="30">
        <v>1.0038</v>
      </c>
      <c r="J59" s="30">
        <v>25</v>
      </c>
      <c r="K59" s="30">
        <v>1</v>
      </c>
      <c r="L5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-3.2598357891338073E-3</v>
      </c>
      <c r="M59" s="30" t="s">
        <v>18</v>
      </c>
      <c r="N59" s="30"/>
      <c r="O59" s="30"/>
      <c r="P59" s="30"/>
      <c r="Q59" s="30"/>
    </row>
    <row r="60" spans="1:17" x14ac:dyDescent="0.25">
      <c r="A60" s="8" t="str">
        <f t="shared" si="0"/>
        <v>agua43844MUESTRA DE RUTINAHg 194.227 {473} (Axial)ACEPTADO</v>
      </c>
      <c r="B60" s="28" t="s">
        <v>51</v>
      </c>
      <c r="C60" s="29">
        <v>43844</v>
      </c>
      <c r="D60" s="28" t="s">
        <v>12</v>
      </c>
      <c r="E60" s="28" t="s">
        <v>24</v>
      </c>
      <c r="F60" s="28" t="s">
        <v>94</v>
      </c>
      <c r="G60" s="28">
        <v>1.0587023001801059</v>
      </c>
      <c r="H60" s="32" t="str">
        <f>$C$5</f>
        <v>mg/l</v>
      </c>
      <c r="I60" s="30">
        <v>1.0038</v>
      </c>
      <c r="J60" s="30">
        <v>25</v>
      </c>
      <c r="K60" s="30">
        <v>1</v>
      </c>
      <c r="L6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2.6367361530686039E-2</v>
      </c>
      <c r="M60" s="30" t="s">
        <v>18</v>
      </c>
      <c r="N60" s="30"/>
      <c r="O60" s="30"/>
      <c r="P60" s="30"/>
      <c r="Q60" s="30"/>
    </row>
    <row r="61" spans="1:17" x14ac:dyDescent="0.25">
      <c r="A61" s="8" t="str">
        <f t="shared" si="0"/>
        <v>blanco43844BLANCO DE REACTIVOSHg 194.227 {473} (Axial)ACEPTADO</v>
      </c>
      <c r="B61" s="28" t="s">
        <v>41</v>
      </c>
      <c r="C61" s="29">
        <v>43844</v>
      </c>
      <c r="D61" s="28" t="s">
        <v>21</v>
      </c>
      <c r="E61" s="28" t="s">
        <v>24</v>
      </c>
      <c r="F61" s="28" t="s">
        <v>94</v>
      </c>
      <c r="G61" s="28">
        <v>0.72126230727085916</v>
      </c>
      <c r="H61" s="32" t="str">
        <f t="shared" ref="H61:H92" si="4">$C$5</f>
        <v>mg/l</v>
      </c>
      <c r="I61" s="30">
        <v>1.0038</v>
      </c>
      <c r="J61" s="30">
        <v>25</v>
      </c>
      <c r="K61" s="30">
        <v>1</v>
      </c>
      <c r="L6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1.7963297152591626E-2</v>
      </c>
      <c r="M61" s="30" t="s">
        <v>18</v>
      </c>
      <c r="N61" s="30"/>
      <c r="O61" s="30"/>
      <c r="P61" s="30"/>
      <c r="Q61" s="30"/>
    </row>
    <row r="62" spans="1:17" x14ac:dyDescent="0.25">
      <c r="A62" s="8" t="str">
        <f t="shared" si="0"/>
        <v>STD 143844ESTANDAR DE CONTROLHg 194.227 {473} (Axial)ACEPTADO</v>
      </c>
      <c r="B62" s="28" t="s">
        <v>42</v>
      </c>
      <c r="C62" s="29">
        <v>43844</v>
      </c>
      <c r="D62" s="28" t="s">
        <v>11</v>
      </c>
      <c r="E62" s="28" t="s">
        <v>24</v>
      </c>
      <c r="F62" s="28" t="s">
        <v>94</v>
      </c>
      <c r="G62" s="28">
        <v>2.1268611365076766</v>
      </c>
      <c r="H62" s="32" t="str">
        <f t="shared" si="4"/>
        <v>mg/l</v>
      </c>
      <c r="I62" s="30">
        <v>1.0038</v>
      </c>
      <c r="J62" s="30">
        <v>25</v>
      </c>
      <c r="K62" s="30">
        <v>1</v>
      </c>
      <c r="L6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5.2970241495010867E-2</v>
      </c>
      <c r="M62" s="30" t="s">
        <v>18</v>
      </c>
      <c r="N62" s="30"/>
      <c r="O62" s="30"/>
      <c r="P62" s="30"/>
      <c r="Q62" s="30"/>
    </row>
    <row r="63" spans="1:17" x14ac:dyDescent="0.25">
      <c r="A63" s="8" t="str">
        <f t="shared" si="0"/>
        <v>STD 243844ESTANDAR DE CONTROLHg 194.227 {473} (Axial)ACEPTADO</v>
      </c>
      <c r="B63" s="28" t="s">
        <v>43</v>
      </c>
      <c r="C63" s="29">
        <v>43844</v>
      </c>
      <c r="D63" s="28" t="s">
        <v>11</v>
      </c>
      <c r="E63" s="28" t="s">
        <v>24</v>
      </c>
      <c r="F63" s="28" t="s">
        <v>94</v>
      </c>
      <c r="G63" s="28">
        <v>4.8802944595332356</v>
      </c>
      <c r="H63" s="32" t="str">
        <f t="shared" si="4"/>
        <v>mg/l</v>
      </c>
      <c r="I63" s="30">
        <v>1.0038</v>
      </c>
      <c r="J63" s="30">
        <v>25</v>
      </c>
      <c r="K63" s="30">
        <v>1</v>
      </c>
      <c r="L6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0.12154548863153106</v>
      </c>
      <c r="M63" s="30" t="s">
        <v>18</v>
      </c>
      <c r="N63" s="30"/>
      <c r="O63" s="30"/>
      <c r="P63" s="30"/>
      <c r="Q63" s="30"/>
    </row>
    <row r="64" spans="1:17" x14ac:dyDescent="0.25">
      <c r="A64" s="8" t="str">
        <f t="shared" si="0"/>
        <v>STD 343844ESTANDAR DE CONTROLHg 194.227 {473} (Axial)ACEPTADO</v>
      </c>
      <c r="B64" s="28" t="s">
        <v>44</v>
      </c>
      <c r="C64" s="29">
        <v>43844</v>
      </c>
      <c r="D64" s="28" t="s">
        <v>11</v>
      </c>
      <c r="E64" s="28" t="s">
        <v>24</v>
      </c>
      <c r="F64" s="28" t="s">
        <v>94</v>
      </c>
      <c r="G64" s="28">
        <v>8.8746982557685605</v>
      </c>
      <c r="H64" s="32" t="str">
        <f t="shared" si="4"/>
        <v>mg/l</v>
      </c>
      <c r="I64" s="30">
        <v>1.0038</v>
      </c>
      <c r="J64" s="30">
        <v>25</v>
      </c>
      <c r="K64" s="30">
        <v>1</v>
      </c>
      <c r="L6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0.2210275516977625</v>
      </c>
      <c r="M64" s="30" t="s">
        <v>18</v>
      </c>
      <c r="N64" s="30"/>
      <c r="O64" s="30"/>
      <c r="P64" s="30"/>
      <c r="Q64" s="30"/>
    </row>
    <row r="65" spans="1:17" x14ac:dyDescent="0.25">
      <c r="A65" s="8" t="str">
        <f t="shared" si="0"/>
        <v>STD 443844ESTANDAR DE CONTROLHg 194.227 {473} (Axial)ACEPTADO</v>
      </c>
      <c r="B65" s="28" t="s">
        <v>45</v>
      </c>
      <c r="C65" s="29">
        <v>43844</v>
      </c>
      <c r="D65" s="28" t="s">
        <v>11</v>
      </c>
      <c r="E65" s="28" t="s">
        <v>24</v>
      </c>
      <c r="F65" s="28" t="s">
        <v>94</v>
      </c>
      <c r="G65" s="28">
        <v>20.405422350131186</v>
      </c>
      <c r="H65" s="32" t="str">
        <f t="shared" si="4"/>
        <v>mg/l</v>
      </c>
      <c r="I65" s="30">
        <v>1.0038</v>
      </c>
      <c r="J65" s="30">
        <v>25</v>
      </c>
      <c r="K65" s="30">
        <v>1</v>
      </c>
      <c r="L6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0.5082043821012947</v>
      </c>
      <c r="M65" s="30" t="s">
        <v>18</v>
      </c>
      <c r="N65" s="30"/>
      <c r="O65" s="30"/>
      <c r="P65" s="30"/>
      <c r="Q65" s="30"/>
    </row>
    <row r="66" spans="1:17" x14ac:dyDescent="0.25">
      <c r="A66" s="8" t="str">
        <f t="shared" si="0"/>
        <v>STD 543844ESTANDAR DE CONTROLHg 194.227 {473} (Axial)ACEPTADO</v>
      </c>
      <c r="B66" s="28" t="s">
        <v>46</v>
      </c>
      <c r="C66" s="29">
        <v>43844</v>
      </c>
      <c r="D66" s="28" t="s">
        <v>11</v>
      </c>
      <c r="E66" s="28" t="s">
        <v>24</v>
      </c>
      <c r="F66" s="28" t="s">
        <v>94</v>
      </c>
      <c r="G66" s="28">
        <v>29.616908376253054</v>
      </c>
      <c r="H66" s="32" t="str">
        <f t="shared" si="4"/>
        <v>mg/l</v>
      </c>
      <c r="I66" s="30">
        <v>1.0038</v>
      </c>
      <c r="J66" s="30">
        <v>25</v>
      </c>
      <c r="K66" s="30">
        <v>1</v>
      </c>
      <c r="L6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0.73761975433983495</v>
      </c>
      <c r="M66" s="30" t="s">
        <v>18</v>
      </c>
      <c r="N66" s="30"/>
      <c r="O66" s="30"/>
      <c r="P66" s="30"/>
      <c r="Q66" s="30"/>
    </row>
    <row r="67" spans="1:17" x14ac:dyDescent="0.25">
      <c r="A67" s="8" t="str">
        <f t="shared" si="0"/>
        <v>STD 643844ESTANDAR DE CONTROLHg 194.227 {473} (Axial)ACEPTADO</v>
      </c>
      <c r="B67" s="28" t="s">
        <v>47</v>
      </c>
      <c r="C67" s="29">
        <v>43844</v>
      </c>
      <c r="D67" s="28" t="s">
        <v>11</v>
      </c>
      <c r="E67" s="28" t="s">
        <v>24</v>
      </c>
      <c r="F67" s="28" t="s">
        <v>94</v>
      </c>
      <c r="G67" s="28">
        <v>40.374553114535431</v>
      </c>
      <c r="H67" s="32" t="str">
        <f t="shared" si="4"/>
        <v>mg/l</v>
      </c>
      <c r="I67" s="30">
        <v>1.0038</v>
      </c>
      <c r="J67" s="30">
        <v>25</v>
      </c>
      <c r="K67" s="30">
        <v>1</v>
      </c>
      <c r="L6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1.0055427653550364</v>
      </c>
      <c r="M67" s="30" t="s">
        <v>18</v>
      </c>
      <c r="N67" s="30"/>
      <c r="O67" s="30"/>
      <c r="P67" s="30"/>
      <c r="Q67" s="30"/>
    </row>
    <row r="68" spans="1:17" x14ac:dyDescent="0.25">
      <c r="A68" s="8" t="str">
        <f t="shared" si="0"/>
        <v>Control H2O A43844MUESTRA DE RUTINAHg 194.227 {473} (Axial)ACEPTADO</v>
      </c>
      <c r="B68" s="28" t="s">
        <v>48</v>
      </c>
      <c r="C68" s="29">
        <v>43844</v>
      </c>
      <c r="D68" s="28" t="s">
        <v>12</v>
      </c>
      <c r="E68" s="28" t="s">
        <v>24</v>
      </c>
      <c r="F68" s="28" t="s">
        <v>94</v>
      </c>
      <c r="G68" s="28">
        <v>1.7080697045090341</v>
      </c>
      <c r="H68" s="32" t="str">
        <f t="shared" si="4"/>
        <v>mg/l</v>
      </c>
      <c r="I68" s="30">
        <v>1.0038</v>
      </c>
      <c r="J68" s="30">
        <v>25</v>
      </c>
      <c r="K68" s="30">
        <v>1</v>
      </c>
      <c r="L6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4.2540090269700986E-2</v>
      </c>
      <c r="M68" s="30" t="s">
        <v>18</v>
      </c>
      <c r="N68" s="30"/>
      <c r="O68" s="30"/>
      <c r="P68" s="30"/>
      <c r="Q68" s="30"/>
    </row>
    <row r="69" spans="1:17" x14ac:dyDescent="0.25">
      <c r="A69" s="8" t="str">
        <f t="shared" si="0"/>
        <v>blanco digestion cannabis aceite 2019-12-3143844BLANCO DE METODOHg 194.227 {473} (Axial)ACEPTADO</v>
      </c>
      <c r="B69" s="28" t="s">
        <v>49</v>
      </c>
      <c r="C69" s="29">
        <v>43844</v>
      </c>
      <c r="D69" s="28" t="s">
        <v>20</v>
      </c>
      <c r="E69" s="28" t="s">
        <v>24</v>
      </c>
      <c r="F69" s="28" t="s">
        <v>94</v>
      </c>
      <c r="G69" s="28">
        <v>0.79828142120163537</v>
      </c>
      <c r="H69" s="32" t="str">
        <f t="shared" si="4"/>
        <v>mg/l</v>
      </c>
      <c r="I69" s="30">
        <v>1.0038</v>
      </c>
      <c r="J69" s="30">
        <v>25</v>
      </c>
      <c r="K69" s="30">
        <v>1</v>
      </c>
      <c r="L6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1.9881485883682888E-2</v>
      </c>
      <c r="M69" s="30" t="s">
        <v>18</v>
      </c>
      <c r="N69" s="30"/>
      <c r="O69" s="30"/>
      <c r="P69" s="30"/>
      <c r="Q69" s="30"/>
    </row>
    <row r="70" spans="1:17" x14ac:dyDescent="0.25">
      <c r="A70" s="8" t="str">
        <f t="shared" si="0"/>
        <v>12393-1943844MUESTRA DE RUTINAHg 194.227 {473} (Axial)ACEPTADO</v>
      </c>
      <c r="B70" s="28" t="s">
        <v>52</v>
      </c>
      <c r="C70" s="29">
        <v>43844</v>
      </c>
      <c r="D70" s="28" t="s">
        <v>12</v>
      </c>
      <c r="E70" s="28" t="s">
        <v>24</v>
      </c>
      <c r="F70" s="28" t="s">
        <v>94</v>
      </c>
      <c r="G70" s="28">
        <v>245.71645634318537</v>
      </c>
      <c r="H70" s="32" t="str">
        <f t="shared" si="4"/>
        <v>mg/l</v>
      </c>
      <c r="I70" s="30">
        <v>1.0038</v>
      </c>
      <c r="J70" s="30">
        <v>25</v>
      </c>
      <c r="K70" s="30">
        <v>1</v>
      </c>
      <c r="L7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6.1196567130699684</v>
      </c>
      <c r="M70" s="30" t="s">
        <v>18</v>
      </c>
      <c r="N70" s="30"/>
      <c r="O70" s="30"/>
      <c r="P70" s="30"/>
      <c r="Q70" s="30"/>
    </row>
    <row r="71" spans="1:17" x14ac:dyDescent="0.25">
      <c r="A71" s="8" t="str">
        <f t="shared" ref="A71:A134" si="5">CONCATENATE(B71,C71,D71,E71,M71)</f>
        <v>12394-1943844MUESTRA DE RUTINAHg 194.227 {473} (Axial)ACEPTADO</v>
      </c>
      <c r="B71" s="28" t="s">
        <v>53</v>
      </c>
      <c r="C71" s="29">
        <v>43844</v>
      </c>
      <c r="D71" s="28" t="s">
        <v>12</v>
      </c>
      <c r="E71" s="28" t="s">
        <v>24</v>
      </c>
      <c r="F71" s="28" t="s">
        <v>94</v>
      </c>
      <c r="G71" s="28">
        <v>229.65926265333934</v>
      </c>
      <c r="H71" s="32" t="str">
        <f t="shared" si="4"/>
        <v>mg/l</v>
      </c>
      <c r="I71" s="30">
        <v>1.0038</v>
      </c>
      <c r="J71" s="30">
        <v>25</v>
      </c>
      <c r="K71" s="30">
        <v>1</v>
      </c>
      <c r="L7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5.7197465295213021</v>
      </c>
      <c r="M71" s="30" t="s">
        <v>18</v>
      </c>
      <c r="N71" s="30"/>
      <c r="O71" s="30"/>
      <c r="P71" s="30"/>
      <c r="Q71" s="30"/>
    </row>
    <row r="72" spans="1:17" x14ac:dyDescent="0.25">
      <c r="A72" s="8" t="str">
        <f t="shared" si="5"/>
        <v>12395-1943844MUESTRA DE RUTINAHg 194.227 {473} (Axial)ACEPTADO</v>
      </c>
      <c r="B72" s="28" t="s">
        <v>54</v>
      </c>
      <c r="C72" s="29">
        <v>43844</v>
      </c>
      <c r="D72" s="28" t="s">
        <v>12</v>
      </c>
      <c r="E72" s="28" t="s">
        <v>24</v>
      </c>
      <c r="F72" s="28" t="s">
        <v>94</v>
      </c>
      <c r="G72" s="28">
        <v>236.80890916873793</v>
      </c>
      <c r="H72" s="32" t="str">
        <f t="shared" si="4"/>
        <v>mg/l</v>
      </c>
      <c r="I72" s="30">
        <v>1.0038</v>
      </c>
      <c r="J72" s="30">
        <v>25</v>
      </c>
      <c r="K72" s="30">
        <v>1</v>
      </c>
      <c r="L7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5.8978110472389398</v>
      </c>
      <c r="M72" s="30" t="s">
        <v>18</v>
      </c>
      <c r="N72" s="30"/>
      <c r="O72" s="30"/>
      <c r="P72" s="30"/>
      <c r="Q72" s="30"/>
    </row>
    <row r="73" spans="1:17" x14ac:dyDescent="0.25">
      <c r="A73" s="8" t="str">
        <f t="shared" si="5"/>
        <v>12396-1943844MUESTRA DE RUTINAHg 194.227 {473} (Axial)ACEPTADO</v>
      </c>
      <c r="B73" s="28" t="s">
        <v>55</v>
      </c>
      <c r="C73" s="29">
        <v>43844</v>
      </c>
      <c r="D73" s="28" t="s">
        <v>12</v>
      </c>
      <c r="E73" s="28" t="s">
        <v>24</v>
      </c>
      <c r="F73" s="28" t="s">
        <v>94</v>
      </c>
      <c r="G73" s="28">
        <v>210.78736765425955</v>
      </c>
      <c r="H73" s="32" t="str">
        <f t="shared" si="4"/>
        <v>mg/l</v>
      </c>
      <c r="I73" s="30">
        <v>1.0038</v>
      </c>
      <c r="J73" s="30">
        <v>25</v>
      </c>
      <c r="K73" s="30">
        <v>1</v>
      </c>
      <c r="L7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5.2497351976055873</v>
      </c>
      <c r="M73" s="30" t="s">
        <v>18</v>
      </c>
      <c r="N73" s="30"/>
      <c r="O73" s="30"/>
      <c r="P73" s="30"/>
      <c r="Q73" s="30"/>
    </row>
    <row r="74" spans="1:17" x14ac:dyDescent="0.25">
      <c r="A74" s="8" t="str">
        <f t="shared" si="5"/>
        <v>12397-1943844MUESTRA DE RUTINAHg 194.227 {473} (Axial)ACEPTADO</v>
      </c>
      <c r="B74" s="28" t="s">
        <v>56</v>
      </c>
      <c r="C74" s="29">
        <v>43844</v>
      </c>
      <c r="D74" s="28" t="s">
        <v>12</v>
      </c>
      <c r="E74" s="28" t="s">
        <v>24</v>
      </c>
      <c r="F74" s="28" t="s">
        <v>94</v>
      </c>
      <c r="G74" s="28">
        <v>239.02474840096153</v>
      </c>
      <c r="H74" s="32" t="str">
        <f t="shared" si="4"/>
        <v>mg/l</v>
      </c>
      <c r="I74" s="30">
        <v>1.0038</v>
      </c>
      <c r="J74" s="30">
        <v>25</v>
      </c>
      <c r="K74" s="30">
        <v>1</v>
      </c>
      <c r="L7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5.9529973202072508</v>
      </c>
      <c r="M74" s="30" t="s">
        <v>18</v>
      </c>
      <c r="N74" s="30"/>
      <c r="O74" s="30"/>
      <c r="P74" s="30"/>
      <c r="Q74" s="30"/>
    </row>
    <row r="75" spans="1:17" x14ac:dyDescent="0.25">
      <c r="A75" s="8" t="str">
        <f t="shared" si="5"/>
        <v>12398-19 43844MUESTRA DE RUTINAHg 194.227 {473} (Axial)ACEPTADO</v>
      </c>
      <c r="B75" s="28" t="s">
        <v>57</v>
      </c>
      <c r="C75" s="29">
        <v>43844</v>
      </c>
      <c r="D75" s="28" t="s">
        <v>12</v>
      </c>
      <c r="E75" s="28" t="s">
        <v>24</v>
      </c>
      <c r="F75" s="28" t="s">
        <v>94</v>
      </c>
      <c r="G75" s="28">
        <v>224.86614845851469</v>
      </c>
      <c r="H75" s="32" t="str">
        <f t="shared" si="4"/>
        <v>mg/l</v>
      </c>
      <c r="I75" s="30">
        <v>1.0038</v>
      </c>
      <c r="J75" s="30">
        <v>25</v>
      </c>
      <c r="K75" s="30">
        <v>1</v>
      </c>
      <c r="L7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5.6003722967352729</v>
      </c>
      <c r="M75" s="30" t="s">
        <v>18</v>
      </c>
      <c r="N75" s="30"/>
      <c r="O75" s="30"/>
      <c r="P75" s="30"/>
      <c r="Q75" s="30"/>
    </row>
    <row r="76" spans="1:17" x14ac:dyDescent="0.25">
      <c r="A76" s="8" t="str">
        <f t="shared" si="5"/>
        <v>12399-19 43844MUESTRA DE RUTINAHg 194.227 {473} (Axial)ACEPTADO</v>
      </c>
      <c r="B76" s="28" t="s">
        <v>58</v>
      </c>
      <c r="C76" s="29">
        <v>43844</v>
      </c>
      <c r="D76" s="28" t="s">
        <v>12</v>
      </c>
      <c r="E76" s="28" t="s">
        <v>24</v>
      </c>
      <c r="F76" s="28" t="s">
        <v>94</v>
      </c>
      <c r="G76" s="28">
        <v>209.33287395122653</v>
      </c>
      <c r="H76" s="32" t="str">
        <f t="shared" si="4"/>
        <v>mg/l</v>
      </c>
      <c r="I76" s="30">
        <v>1.0038</v>
      </c>
      <c r="J76" s="30">
        <v>25</v>
      </c>
      <c r="K76" s="30">
        <v>1</v>
      </c>
      <c r="L7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5.2135105088470448</v>
      </c>
      <c r="M76" s="30" t="s">
        <v>18</v>
      </c>
      <c r="N76" s="30"/>
      <c r="O76" s="30"/>
      <c r="P76" s="30"/>
      <c r="Q76" s="30"/>
    </row>
    <row r="77" spans="1:17" x14ac:dyDescent="0.25">
      <c r="A77" s="8" t="str">
        <f t="shared" si="5"/>
        <v>12400-1943844MUESTRA DE RUTINAHg 194.227 {473} (Axial)ACEPTADO</v>
      </c>
      <c r="B77" s="28" t="s">
        <v>86</v>
      </c>
      <c r="C77" s="29">
        <v>43844</v>
      </c>
      <c r="D77" s="28" t="s">
        <v>12</v>
      </c>
      <c r="E77" s="28" t="s">
        <v>24</v>
      </c>
      <c r="F77" s="28" t="s">
        <v>94</v>
      </c>
      <c r="G77" s="28">
        <v>203.12667492043266</v>
      </c>
      <c r="H77" s="32" t="str">
        <f t="shared" si="4"/>
        <v>mg/l</v>
      </c>
      <c r="I77" s="30">
        <v>1.0038</v>
      </c>
      <c r="J77" s="30">
        <v>25</v>
      </c>
      <c r="K77" s="30">
        <v>1</v>
      </c>
      <c r="L7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5.0589428900287077</v>
      </c>
      <c r="M77" s="30" t="s">
        <v>18</v>
      </c>
      <c r="N77" s="30"/>
      <c r="O77" s="30"/>
      <c r="P77" s="30"/>
      <c r="Q77" s="30"/>
    </row>
    <row r="78" spans="1:17" x14ac:dyDescent="0.25">
      <c r="A78" s="8" t="str">
        <f t="shared" si="5"/>
        <v>Control H2O B43844MUESTRA DE RUTINAHg 194.227 {473} (Axial)ACEPTADO</v>
      </c>
      <c r="B78" s="28" t="s">
        <v>50</v>
      </c>
      <c r="C78" s="29">
        <v>43844</v>
      </c>
      <c r="D78" s="28" t="s">
        <v>12</v>
      </c>
      <c r="E78" s="28" t="s">
        <v>24</v>
      </c>
      <c r="F78" s="28" t="s">
        <v>94</v>
      </c>
      <c r="G78" s="28">
        <v>1.5347766981647664</v>
      </c>
      <c r="H78" s="32" t="str">
        <f t="shared" si="4"/>
        <v>mg/l</v>
      </c>
      <c r="I78" s="30">
        <v>1.0038</v>
      </c>
      <c r="J78" s="30">
        <v>25</v>
      </c>
      <c r="K78" s="30">
        <v>1</v>
      </c>
      <c r="L7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3.8224165624745128E-2</v>
      </c>
      <c r="M78" s="30" t="s">
        <v>18</v>
      </c>
      <c r="N78" s="30"/>
      <c r="O78" s="30"/>
      <c r="P78" s="30"/>
      <c r="Q78" s="30"/>
    </row>
    <row r="79" spans="1:17" x14ac:dyDescent="0.25">
      <c r="A79" s="8" t="str">
        <f t="shared" si="5"/>
        <v>HNO3 2%43844BLANCO DE REACTIVOSHg 194.227 {473} (Axial)ACEPTADO</v>
      </c>
      <c r="B79" s="28" t="s">
        <v>59</v>
      </c>
      <c r="C79" s="29">
        <v>43844</v>
      </c>
      <c r="D79" s="28" t="s">
        <v>21</v>
      </c>
      <c r="E79" s="28" t="s">
        <v>24</v>
      </c>
      <c r="F79" s="28" t="s">
        <v>94</v>
      </c>
      <c r="G79" s="28">
        <v>1.0071957677388927</v>
      </c>
      <c r="H79" s="32" t="str">
        <f t="shared" si="4"/>
        <v>mg/l</v>
      </c>
      <c r="I79" s="30">
        <v>1.0038</v>
      </c>
      <c r="J79" s="30">
        <v>25</v>
      </c>
      <c r="K79" s="30">
        <v>1</v>
      </c>
      <c r="L7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2.5084572816768597E-2</v>
      </c>
      <c r="M79" s="30" t="s">
        <v>18</v>
      </c>
      <c r="N79" s="30"/>
      <c r="O79" s="30"/>
      <c r="P79" s="30"/>
      <c r="Q79" s="30"/>
    </row>
    <row r="80" spans="1:17" x14ac:dyDescent="0.25">
      <c r="A80" s="8" t="str">
        <f t="shared" si="5"/>
        <v>12400-1943844DUPLICADOHg 194.227 {473} (Axial)ACEPTADO</v>
      </c>
      <c r="B80" s="28" t="s">
        <v>86</v>
      </c>
      <c r="C80" s="29">
        <v>43844</v>
      </c>
      <c r="D80" s="28" t="s">
        <v>13</v>
      </c>
      <c r="E80" s="28" t="s">
        <v>24</v>
      </c>
      <c r="F80" s="28" t="s">
        <v>94</v>
      </c>
      <c r="G80" s="28">
        <v>186.78860961660706</v>
      </c>
      <c r="H80" s="32" t="str">
        <f t="shared" si="4"/>
        <v>mg/l</v>
      </c>
      <c r="I80" s="30">
        <v>1.0038</v>
      </c>
      <c r="J80" s="30">
        <v>25</v>
      </c>
      <c r="K80" s="30">
        <v>1</v>
      </c>
      <c r="L8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4.652037497923069</v>
      </c>
      <c r="M80" s="30" t="s">
        <v>18</v>
      </c>
      <c r="N80" s="30"/>
      <c r="O80" s="30"/>
      <c r="P80" s="30"/>
      <c r="Q80" s="30"/>
    </row>
    <row r="81" spans="1:17" x14ac:dyDescent="0.25">
      <c r="A81" s="8" t="str">
        <f t="shared" si="5"/>
        <v>12401-1943844MUESTRA DE RUTINAHg 194.227 {473} (Axial)ACEPTADO</v>
      </c>
      <c r="B81" s="28" t="s">
        <v>60</v>
      </c>
      <c r="C81" s="29">
        <v>43844</v>
      </c>
      <c r="D81" s="28" t="s">
        <v>12</v>
      </c>
      <c r="E81" s="28" t="s">
        <v>24</v>
      </c>
      <c r="F81" s="28" t="s">
        <v>94</v>
      </c>
      <c r="G81" s="28">
        <v>232.34912036895051</v>
      </c>
      <c r="H81" s="32" t="str">
        <f t="shared" si="4"/>
        <v>mg/l</v>
      </c>
      <c r="I81" s="30">
        <v>1.0038</v>
      </c>
      <c r="J81" s="30">
        <v>25</v>
      </c>
      <c r="K81" s="30">
        <v>1</v>
      </c>
      <c r="L8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5.7867384032912552</v>
      </c>
      <c r="M81" s="30" t="s">
        <v>18</v>
      </c>
      <c r="N81" s="30"/>
      <c r="O81" s="30"/>
      <c r="P81" s="30"/>
      <c r="Q81" s="30"/>
    </row>
    <row r="82" spans="1:17" x14ac:dyDescent="0.25">
      <c r="A82" s="8" t="str">
        <f t="shared" si="5"/>
        <v>12402-1943844MUESTRA DE RUTINAHg 194.227 {473} (Axial)ACEPTADO</v>
      </c>
      <c r="B82" s="28" t="s">
        <v>61</v>
      </c>
      <c r="C82" s="29">
        <v>43844</v>
      </c>
      <c r="D82" s="28" t="s">
        <v>12</v>
      </c>
      <c r="E82" s="28" t="s">
        <v>24</v>
      </c>
      <c r="F82" s="28" t="s">
        <v>94</v>
      </c>
      <c r="G82" s="28">
        <v>220.95162414291724</v>
      </c>
      <c r="H82" s="32" t="str">
        <f t="shared" si="4"/>
        <v>mg/l</v>
      </c>
      <c r="I82" s="30">
        <v>1.0038</v>
      </c>
      <c r="J82" s="30">
        <v>25</v>
      </c>
      <c r="K82" s="30">
        <v>1</v>
      </c>
      <c r="L8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5.502879660861657</v>
      </c>
      <c r="M82" s="30" t="s">
        <v>18</v>
      </c>
      <c r="N82" s="30"/>
      <c r="O82" s="30"/>
      <c r="P82" s="30"/>
      <c r="Q82" s="30"/>
    </row>
    <row r="83" spans="1:17" x14ac:dyDescent="0.25">
      <c r="A83" s="8" t="str">
        <f t="shared" si="5"/>
        <v>12403-1943844MUESTRA DE RUTINAHg 194.227 {473} (Axial)ACEPTADO</v>
      </c>
      <c r="B83" s="28" t="s">
        <v>62</v>
      </c>
      <c r="C83" s="29">
        <v>43844</v>
      </c>
      <c r="D83" s="28" t="s">
        <v>12</v>
      </c>
      <c r="E83" s="28" t="s">
        <v>24</v>
      </c>
      <c r="F83" s="28" t="s">
        <v>94</v>
      </c>
      <c r="G83" s="28">
        <v>222.857630551607</v>
      </c>
      <c r="H83" s="32" t="str">
        <f t="shared" si="4"/>
        <v>mg/l</v>
      </c>
      <c r="I83" s="30">
        <v>1.0038</v>
      </c>
      <c r="J83" s="30">
        <v>25</v>
      </c>
      <c r="K83" s="30">
        <v>1</v>
      </c>
      <c r="L8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5.5503494359336267</v>
      </c>
      <c r="M83" s="30" t="s">
        <v>18</v>
      </c>
      <c r="N83" s="30"/>
      <c r="O83" s="30"/>
      <c r="P83" s="30"/>
      <c r="Q83" s="30"/>
    </row>
    <row r="84" spans="1:17" x14ac:dyDescent="0.25">
      <c r="A84" s="8" t="str">
        <f t="shared" si="5"/>
        <v>12404-1943844MUESTRA DE RUTINAHg 194.227 {473} (Axial)ACEPTADO</v>
      </c>
      <c r="B84" s="28" t="s">
        <v>63</v>
      </c>
      <c r="C84" s="29">
        <v>43844</v>
      </c>
      <c r="D84" s="28" t="s">
        <v>12</v>
      </c>
      <c r="E84" s="28" t="s">
        <v>24</v>
      </c>
      <c r="F84" s="28" t="s">
        <v>94</v>
      </c>
      <c r="G84" s="28">
        <v>180.24727391951524</v>
      </c>
      <c r="H84" s="32" t="str">
        <f t="shared" si="4"/>
        <v>mg/l</v>
      </c>
      <c r="I84" s="30">
        <v>1.0038</v>
      </c>
      <c r="J84" s="30">
        <v>25</v>
      </c>
      <c r="K84" s="30">
        <v>1</v>
      </c>
      <c r="L8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4.4891231799042455</v>
      </c>
      <c r="M84" s="30" t="s">
        <v>18</v>
      </c>
      <c r="N84" s="30"/>
      <c r="O84" s="30"/>
      <c r="P84" s="30"/>
      <c r="Q84" s="30"/>
    </row>
    <row r="85" spans="1:17" x14ac:dyDescent="0.25">
      <c r="A85" s="8" t="str">
        <f t="shared" si="5"/>
        <v>12405-1943844MUESTRA DE RUTINAHg 194.227 {473} (Axial)ACEPTADO</v>
      </c>
      <c r="B85" s="28" t="s">
        <v>64</v>
      </c>
      <c r="C85" s="29">
        <v>43844</v>
      </c>
      <c r="D85" s="28" t="s">
        <v>12</v>
      </c>
      <c r="E85" s="28" t="s">
        <v>24</v>
      </c>
      <c r="F85" s="28" t="s">
        <v>94</v>
      </c>
      <c r="G85" s="28">
        <v>208.57326747784057</v>
      </c>
      <c r="H85" s="32" t="str">
        <f t="shared" si="4"/>
        <v>mg/l</v>
      </c>
      <c r="I85" s="30">
        <v>1.0038</v>
      </c>
      <c r="J85" s="30">
        <v>25</v>
      </c>
      <c r="K85" s="30">
        <v>1</v>
      </c>
      <c r="L8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5.1945922364475132</v>
      </c>
      <c r="M85" s="30" t="s">
        <v>18</v>
      </c>
      <c r="N85" s="30"/>
      <c r="O85" s="30"/>
      <c r="P85" s="30"/>
      <c r="Q85" s="30"/>
    </row>
    <row r="86" spans="1:17" x14ac:dyDescent="0.25">
      <c r="A86" s="8" t="str">
        <f t="shared" si="5"/>
        <v>blanco digestion cannabis aceite 2020-01-0243844BLANCO DE METODOHg 194.227 {473} (Axial)ACEPTADO</v>
      </c>
      <c r="B86" s="28" t="s">
        <v>65</v>
      </c>
      <c r="C86" s="29">
        <v>43844</v>
      </c>
      <c r="D86" s="28" t="s">
        <v>20</v>
      </c>
      <c r="E86" s="28" t="s">
        <v>24</v>
      </c>
      <c r="F86" s="28" t="s">
        <v>94</v>
      </c>
      <c r="G86" s="28">
        <v>0.93017665380811476</v>
      </c>
      <c r="H86" s="32" t="str">
        <f t="shared" si="4"/>
        <v>mg/l</v>
      </c>
      <c r="I86" s="30">
        <v>1.0038</v>
      </c>
      <c r="J86" s="30">
        <v>25</v>
      </c>
      <c r="K86" s="30">
        <v>1</v>
      </c>
      <c r="L8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2.3166384085677297E-2</v>
      </c>
      <c r="M86" s="30" t="s">
        <v>18</v>
      </c>
      <c r="N86" s="30"/>
      <c r="O86" s="30"/>
      <c r="P86" s="30"/>
      <c r="Q86" s="30"/>
    </row>
    <row r="87" spans="1:17" x14ac:dyDescent="0.25">
      <c r="A87" s="8" t="str">
        <f t="shared" si="5"/>
        <v>12406-19 43844MUESTRA DE RUTINAHg 194.227 {473} (Axial)ACEPTADO</v>
      </c>
      <c r="B87" s="28" t="s">
        <v>66</v>
      </c>
      <c r="C87" s="29">
        <v>43844</v>
      </c>
      <c r="D87" s="28" t="s">
        <v>12</v>
      </c>
      <c r="E87" s="28" t="s">
        <v>24</v>
      </c>
      <c r="F87" s="28" t="s">
        <v>94</v>
      </c>
      <c r="G87" s="28">
        <v>209.00280596273154</v>
      </c>
      <c r="H87" s="32" t="str">
        <f t="shared" si="4"/>
        <v>mg/l</v>
      </c>
      <c r="I87" s="30">
        <v>1.0038</v>
      </c>
      <c r="J87" s="30">
        <v>25</v>
      </c>
      <c r="K87" s="30">
        <v>1</v>
      </c>
      <c r="L8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5.2052900468901067</v>
      </c>
      <c r="M87" s="30" t="s">
        <v>18</v>
      </c>
      <c r="N87" s="30"/>
      <c r="O87" s="30"/>
      <c r="P87" s="30"/>
      <c r="Q87" s="30"/>
    </row>
    <row r="88" spans="1:17" x14ac:dyDescent="0.25">
      <c r="A88" s="8" t="str">
        <f t="shared" si="5"/>
        <v>std 243844ESTANDAR DE CONTROLHg 194.227 {473} (Axial)ACEPTADO</v>
      </c>
      <c r="B88" s="28" t="s">
        <v>67</v>
      </c>
      <c r="C88" s="29">
        <v>43844</v>
      </c>
      <c r="D88" s="28" t="s">
        <v>11</v>
      </c>
      <c r="E88" s="28" t="s">
        <v>24</v>
      </c>
      <c r="F88" s="28" t="s">
        <v>94</v>
      </c>
      <c r="G88" s="28">
        <v>4.5211928408309525</v>
      </c>
      <c r="H88" s="32" t="str">
        <f t="shared" si="4"/>
        <v>mg/l</v>
      </c>
      <c r="I88" s="30">
        <v>1.0038</v>
      </c>
      <c r="J88" s="30">
        <v>25</v>
      </c>
      <c r="K88" s="30">
        <v>1</v>
      </c>
      <c r="L8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0.11260193367281711</v>
      </c>
      <c r="M88" s="30" t="s">
        <v>18</v>
      </c>
      <c r="N88" s="30"/>
      <c r="O88" s="30"/>
      <c r="P88" s="30"/>
      <c r="Q88" s="30"/>
    </row>
    <row r="89" spans="1:17" x14ac:dyDescent="0.25">
      <c r="A89" s="8" t="str">
        <f t="shared" si="5"/>
        <v>Control H2O C43844MUESTRA DE RUTINAHg 194.227 {473} (Axial)ACEPTADO</v>
      </c>
      <c r="B89" s="28" t="s">
        <v>68</v>
      </c>
      <c r="C89" s="29">
        <v>43844</v>
      </c>
      <c r="D89" s="28" t="s">
        <v>12</v>
      </c>
      <c r="E89" s="28" t="s">
        <v>24</v>
      </c>
      <c r="F89" s="28" t="s">
        <v>94</v>
      </c>
      <c r="G89" s="28">
        <v>1.6762993200125815</v>
      </c>
      <c r="H89" s="32" t="str">
        <f t="shared" si="4"/>
        <v>mg/l</v>
      </c>
      <c r="I89" s="30">
        <v>1.0038</v>
      </c>
      <c r="J89" s="30">
        <v>25</v>
      </c>
      <c r="K89" s="30">
        <v>1</v>
      </c>
      <c r="L8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4.1748837418125656E-2</v>
      </c>
      <c r="M89" s="30" t="s">
        <v>18</v>
      </c>
      <c r="N89" s="30"/>
      <c r="O89" s="30"/>
      <c r="P89" s="30"/>
      <c r="Q89" s="30"/>
    </row>
    <row r="90" spans="1:17" x14ac:dyDescent="0.25">
      <c r="A90" s="8" t="str">
        <f t="shared" si="5"/>
        <v>std digestion43844BLANCO DE METODOHg 194.227 {473} (Axial)ACEPTADO</v>
      </c>
      <c r="B90" s="28" t="s">
        <v>69</v>
      </c>
      <c r="C90" s="29">
        <v>43844</v>
      </c>
      <c r="D90" s="28" t="s">
        <v>20</v>
      </c>
      <c r="E90" s="28" t="s">
        <v>24</v>
      </c>
      <c r="F90" s="28" t="s">
        <v>94</v>
      </c>
      <c r="G90" s="28">
        <v>2.2905267536105915</v>
      </c>
      <c r="H90" s="32" t="str">
        <f t="shared" si="4"/>
        <v>mg/l</v>
      </c>
      <c r="I90" s="30">
        <v>1.0038</v>
      </c>
      <c r="J90" s="30">
        <v>25</v>
      </c>
      <c r="K90" s="30">
        <v>1</v>
      </c>
      <c r="L9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5.7046392548580183E-2</v>
      </c>
      <c r="M90" s="30" t="s">
        <v>18</v>
      </c>
      <c r="N90" s="30"/>
      <c r="O90" s="30"/>
      <c r="P90" s="30"/>
      <c r="Q90" s="30"/>
    </row>
    <row r="91" spans="1:17" x14ac:dyDescent="0.25">
      <c r="A91" s="8" t="str">
        <f t="shared" si="5"/>
        <v>12407-1943844MUESTRA DE RUTINAHg 194.227 {473} (Axial)ACEPTADO</v>
      </c>
      <c r="B91" s="28" t="s">
        <v>70</v>
      </c>
      <c r="C91" s="29">
        <v>43844</v>
      </c>
      <c r="D91" s="28" t="s">
        <v>12</v>
      </c>
      <c r="E91" s="28" t="s">
        <v>24</v>
      </c>
      <c r="F91" s="28" t="s">
        <v>94</v>
      </c>
      <c r="G91" s="28">
        <v>204.69091116979587</v>
      </c>
      <c r="H91" s="32" t="str">
        <f t="shared" si="4"/>
        <v>mg/l</v>
      </c>
      <c r="I91" s="30">
        <v>1.0038</v>
      </c>
      <c r="J91" s="30">
        <v>25</v>
      </c>
      <c r="K91" s="30">
        <v>1</v>
      </c>
      <c r="L9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5.097900756370688</v>
      </c>
      <c r="M91" s="30" t="s">
        <v>18</v>
      </c>
      <c r="N91" s="30"/>
      <c r="O91" s="30"/>
      <c r="P91" s="30"/>
      <c r="Q91" s="30"/>
    </row>
    <row r="92" spans="1:17" x14ac:dyDescent="0.25">
      <c r="A92" s="8" t="str">
        <f t="shared" si="5"/>
        <v>12408-1943844MUESTRA DE RUTINAHg 194.227 {473} (Axial)ACEPTADO</v>
      </c>
      <c r="B92" s="28" t="s">
        <v>71</v>
      </c>
      <c r="C92" s="29">
        <v>43844</v>
      </c>
      <c r="D92" s="28" t="s">
        <v>12</v>
      </c>
      <c r="E92" s="28" t="s">
        <v>24</v>
      </c>
      <c r="F92" s="28" t="s">
        <v>94</v>
      </c>
      <c r="G92" s="28">
        <v>243.79604019488107</v>
      </c>
      <c r="H92" s="32" t="str">
        <f t="shared" si="4"/>
        <v>mg/l</v>
      </c>
      <c r="I92" s="30">
        <v>1.0038</v>
      </c>
      <c r="J92" s="30">
        <v>25</v>
      </c>
      <c r="K92" s="30">
        <v>1</v>
      </c>
      <c r="L9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6.0718280582506736</v>
      </c>
      <c r="M92" s="30" t="s">
        <v>18</v>
      </c>
      <c r="N92" s="30"/>
      <c r="O92" s="30"/>
      <c r="P92" s="30"/>
      <c r="Q92" s="30"/>
    </row>
    <row r="93" spans="1:17" x14ac:dyDescent="0.25">
      <c r="A93" s="8" t="str">
        <f t="shared" si="5"/>
        <v>12409-19 43844MUESTRA DE RUTINAHg 194.227 {473} (Axial)ACEPTADO</v>
      </c>
      <c r="B93" s="28" t="s">
        <v>72</v>
      </c>
      <c r="C93" s="29">
        <v>43844</v>
      </c>
      <c r="D93" s="28" t="s">
        <v>12</v>
      </c>
      <c r="E93" s="28" t="s">
        <v>24</v>
      </c>
      <c r="F93" s="28" t="s">
        <v>94</v>
      </c>
      <c r="G93" s="28">
        <v>240.54961947450789</v>
      </c>
      <c r="H93" s="32" t="str">
        <f t="shared" ref="H93:H112" si="6">$C$5</f>
        <v>mg/l</v>
      </c>
      <c r="I93" s="30">
        <v>1.0038</v>
      </c>
      <c r="J93" s="30">
        <v>25</v>
      </c>
      <c r="K93" s="30">
        <v>1</v>
      </c>
      <c r="L9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5.9909747826884807</v>
      </c>
      <c r="M93" s="30" t="s">
        <v>18</v>
      </c>
      <c r="N93" s="30"/>
      <c r="O93" s="30"/>
      <c r="P93" s="30"/>
      <c r="Q93" s="30"/>
    </row>
    <row r="94" spans="1:17" x14ac:dyDescent="0.25">
      <c r="A94" s="8" t="str">
        <f t="shared" si="5"/>
        <v>12410-19 43844MUESTRA DE RUTINAHg 194.227 {473} (Axial)ACEPTADO</v>
      </c>
      <c r="B94" s="28" t="s">
        <v>73</v>
      </c>
      <c r="C94" s="29">
        <v>43844</v>
      </c>
      <c r="D94" s="28" t="s">
        <v>12</v>
      </c>
      <c r="E94" s="28" t="s">
        <v>24</v>
      </c>
      <c r="F94" s="28" t="s">
        <v>94</v>
      </c>
      <c r="G94" s="28">
        <v>211.96184885864477</v>
      </c>
      <c r="H94" s="32" t="str">
        <f t="shared" si="6"/>
        <v>mg/l</v>
      </c>
      <c r="I94" s="30">
        <v>1.0038</v>
      </c>
      <c r="J94" s="30">
        <v>25</v>
      </c>
      <c r="K94" s="30">
        <v>1</v>
      </c>
      <c r="L9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5.2789860743834618</v>
      </c>
      <c r="M94" s="30" t="s">
        <v>18</v>
      </c>
      <c r="N94" s="30"/>
      <c r="O94" s="30"/>
      <c r="P94" s="30"/>
      <c r="Q94" s="30"/>
    </row>
    <row r="95" spans="1:17" x14ac:dyDescent="0.25">
      <c r="A95" s="8" t="str">
        <f t="shared" si="5"/>
        <v>12414-19 43844MUESTRA DE RUTINAHg 194.227 {473} (Axial)ACEPTADO</v>
      </c>
      <c r="B95" s="28" t="s">
        <v>74</v>
      </c>
      <c r="C95" s="29">
        <v>43844</v>
      </c>
      <c r="D95" s="28" t="s">
        <v>12</v>
      </c>
      <c r="E95" s="28" t="s">
        <v>24</v>
      </c>
      <c r="F95" s="28" t="s">
        <v>94</v>
      </c>
      <c r="G95" s="28">
        <v>244.56751650413176</v>
      </c>
      <c r="H95" s="32" t="str">
        <f t="shared" si="6"/>
        <v>mg/l</v>
      </c>
      <c r="I95" s="30">
        <v>1.0038</v>
      </c>
      <c r="J95" s="30">
        <v>25</v>
      </c>
      <c r="K95" s="30">
        <v>1</v>
      </c>
      <c r="L9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6.0910419531812048</v>
      </c>
      <c r="M95" s="30" t="s">
        <v>18</v>
      </c>
      <c r="N95" s="30"/>
      <c r="O95" s="30"/>
      <c r="P95" s="30"/>
      <c r="Q95" s="30"/>
    </row>
    <row r="96" spans="1:17" x14ac:dyDescent="0.25">
      <c r="A96" s="8" t="str">
        <f t="shared" si="5"/>
        <v>12415-1943844MUESTRA DE RUTINAHg 194.227 {473} (Axial)ACEPTADO</v>
      </c>
      <c r="B96" s="28" t="s">
        <v>75</v>
      </c>
      <c r="C96" s="29">
        <v>43844</v>
      </c>
      <c r="D96" s="28" t="s">
        <v>12</v>
      </c>
      <c r="E96" s="28" t="s">
        <v>24</v>
      </c>
      <c r="F96" s="28" t="s">
        <v>94</v>
      </c>
      <c r="G96" s="28">
        <v>216.67725108200989</v>
      </c>
      <c r="H96" s="32" t="str">
        <f t="shared" si="6"/>
        <v>mg/l</v>
      </c>
      <c r="I96" s="30">
        <v>1.0038</v>
      </c>
      <c r="J96" s="30">
        <v>25</v>
      </c>
      <c r="K96" s="30">
        <v>1</v>
      </c>
      <c r="L9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5.3964248625724718</v>
      </c>
      <c r="M96" s="30" t="s">
        <v>18</v>
      </c>
      <c r="N96" s="30"/>
      <c r="O96" s="30"/>
      <c r="P96" s="30"/>
      <c r="Q96" s="30"/>
    </row>
    <row r="97" spans="1:17" x14ac:dyDescent="0.25">
      <c r="A97" s="8" t="str">
        <f t="shared" si="5"/>
        <v>12416-1943844MUESTRA DE RUTINAHg 194.227 {473} (Axial)ACEPTADO</v>
      </c>
      <c r="B97" s="28" t="s">
        <v>87</v>
      </c>
      <c r="C97" s="29">
        <v>43844</v>
      </c>
      <c r="D97" s="28" t="s">
        <v>12</v>
      </c>
      <c r="E97" s="28" t="s">
        <v>24</v>
      </c>
      <c r="F97" s="28" t="s">
        <v>94</v>
      </c>
      <c r="G97" s="28">
        <v>237.38107463803914</v>
      </c>
      <c r="H97" s="32" t="str">
        <f t="shared" si="6"/>
        <v>mg/l</v>
      </c>
      <c r="I97" s="30">
        <v>1.0038</v>
      </c>
      <c r="J97" s="30">
        <v>25</v>
      </c>
      <c r="K97" s="30">
        <v>1</v>
      </c>
      <c r="L9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5.9120610340216961</v>
      </c>
      <c r="M97" s="30" t="s">
        <v>18</v>
      </c>
      <c r="N97" s="30"/>
      <c r="O97" s="30"/>
      <c r="P97" s="30"/>
      <c r="Q97" s="30"/>
    </row>
    <row r="98" spans="1:17" x14ac:dyDescent="0.25">
      <c r="A98" s="8" t="str">
        <f t="shared" si="5"/>
        <v>12416-1943844DUPLICADOHg 194.227 {473} (Axial)ACEPTADO</v>
      </c>
      <c r="B98" s="28" t="s">
        <v>87</v>
      </c>
      <c r="C98" s="29">
        <v>43844</v>
      </c>
      <c r="D98" s="28" t="s">
        <v>13</v>
      </c>
      <c r="E98" s="28" t="s">
        <v>24</v>
      </c>
      <c r="F98" s="28" t="s">
        <v>94</v>
      </c>
      <c r="G98" s="28">
        <v>237.05519119975486</v>
      </c>
      <c r="H98" s="32" t="str">
        <f t="shared" si="6"/>
        <v>mg/l</v>
      </c>
      <c r="I98" s="30">
        <v>1.0038</v>
      </c>
      <c r="J98" s="30">
        <v>25</v>
      </c>
      <c r="K98" s="30">
        <v>1</v>
      </c>
      <c r="L9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5.9039447897926589</v>
      </c>
      <c r="M98" s="30" t="s">
        <v>18</v>
      </c>
      <c r="N98" s="30"/>
      <c r="O98" s="30"/>
      <c r="P98" s="30"/>
      <c r="Q98" s="30"/>
    </row>
    <row r="99" spans="1:17" x14ac:dyDescent="0.25">
      <c r="A99" s="8" t="str">
        <f t="shared" si="5"/>
        <v>Control H2O D43844MUESTRA DE RUTINAHg 194.227 {473} (Axial)ACEPTADO</v>
      </c>
      <c r="B99" s="28" t="s">
        <v>76</v>
      </c>
      <c r="C99" s="29">
        <v>43844</v>
      </c>
      <c r="D99" s="28" t="s">
        <v>12</v>
      </c>
      <c r="E99" s="28" t="s">
        <v>24</v>
      </c>
      <c r="F99" s="28" t="s">
        <v>94</v>
      </c>
      <c r="G99" s="28">
        <v>1.5790626886749706</v>
      </c>
      <c r="H99" s="32" t="str">
        <f t="shared" si="6"/>
        <v>mg/l</v>
      </c>
      <c r="I99" s="30">
        <v>1.0038</v>
      </c>
      <c r="J99" s="30">
        <v>25</v>
      </c>
      <c r="K99" s="30">
        <v>1</v>
      </c>
      <c r="L9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3.9327124145122801E-2</v>
      </c>
      <c r="M99" s="30" t="s">
        <v>18</v>
      </c>
      <c r="N99" s="30"/>
      <c r="O99" s="30"/>
      <c r="P99" s="30"/>
      <c r="Q99" s="30"/>
    </row>
    <row r="100" spans="1:17" x14ac:dyDescent="0.25">
      <c r="A100" s="8" t="str">
        <f t="shared" si="5"/>
        <v>12436-1943844MUESTRA DE RUTINAHg 194.227 {473} (Axial)ACEPTADO</v>
      </c>
      <c r="B100" s="28" t="s">
        <v>77</v>
      </c>
      <c r="C100" s="29">
        <v>43844</v>
      </c>
      <c r="D100" s="28" t="s">
        <v>12</v>
      </c>
      <c r="E100" s="28" t="s">
        <v>24</v>
      </c>
      <c r="F100" s="28" t="s">
        <v>94</v>
      </c>
      <c r="G100" s="28">
        <v>222.26346681915342</v>
      </c>
      <c r="H100" s="32" t="str">
        <f t="shared" si="6"/>
        <v>mg/l</v>
      </c>
      <c r="I100" s="30">
        <v>1.0038</v>
      </c>
      <c r="J100" s="30">
        <v>25</v>
      </c>
      <c r="K100" s="30">
        <v>1</v>
      </c>
      <c r="L10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5.5355515744957522</v>
      </c>
      <c r="M100" s="30" t="s">
        <v>18</v>
      </c>
      <c r="N100" s="30"/>
      <c r="O100" s="30"/>
      <c r="P100" s="30"/>
      <c r="Q100" s="30"/>
    </row>
    <row r="101" spans="1:17" x14ac:dyDescent="0.25">
      <c r="A101" s="8" t="str">
        <f t="shared" si="5"/>
        <v>12437-1943844MUESTRA DE RUTINAHg 194.227 {473} (Axial)ACEPTADO</v>
      </c>
      <c r="B101" s="28" t="s">
        <v>78</v>
      </c>
      <c r="C101" s="29">
        <v>43844</v>
      </c>
      <c r="D101" s="28" t="s">
        <v>12</v>
      </c>
      <c r="E101" s="28" t="s">
        <v>24</v>
      </c>
      <c r="F101" s="28" t="s">
        <v>94</v>
      </c>
      <c r="G101" s="28">
        <v>207.72924251846143</v>
      </c>
      <c r="H101" s="32" t="str">
        <f t="shared" si="6"/>
        <v>mg/l</v>
      </c>
      <c r="I101" s="30">
        <v>1.0038</v>
      </c>
      <c r="J101" s="30">
        <v>25</v>
      </c>
      <c r="K101" s="30">
        <v>1</v>
      </c>
      <c r="L10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5.1735714912946156</v>
      </c>
      <c r="M101" s="30" t="s">
        <v>18</v>
      </c>
      <c r="N101" s="30"/>
      <c r="O101" s="30"/>
      <c r="P101" s="30"/>
      <c r="Q101" s="30"/>
    </row>
    <row r="102" spans="1:17" x14ac:dyDescent="0.25">
      <c r="A102" s="8" t="str">
        <f t="shared" si="5"/>
        <v>12438-1943844MUESTRA DE RUTINAHg 194.227 {473} (Axial)ACEPTADO</v>
      </c>
      <c r="B102" s="28" t="s">
        <v>79</v>
      </c>
      <c r="C102" s="29">
        <v>43844</v>
      </c>
      <c r="D102" s="28" t="s">
        <v>12</v>
      </c>
      <c r="E102" s="28" t="s">
        <v>24</v>
      </c>
      <c r="F102" s="28" t="s">
        <v>94</v>
      </c>
      <c r="G102" s="28">
        <v>244.14253634976438</v>
      </c>
      <c r="H102" s="32" t="str">
        <f t="shared" si="6"/>
        <v>mg/l</v>
      </c>
      <c r="I102" s="30">
        <v>1.0038</v>
      </c>
      <c r="J102" s="30">
        <v>25</v>
      </c>
      <c r="K102" s="30">
        <v>1</v>
      </c>
      <c r="L10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6.08045766959963</v>
      </c>
      <c r="M102" s="30" t="s">
        <v>18</v>
      </c>
      <c r="N102" s="30"/>
      <c r="O102" s="30"/>
      <c r="P102" s="30"/>
      <c r="Q102" s="30"/>
    </row>
    <row r="103" spans="1:17" x14ac:dyDescent="0.25">
      <c r="A103" s="8" t="str">
        <f t="shared" si="5"/>
        <v>12439-1943844MUESTRA DE RUTINAHg 194.227 {473} (Axial)ACEPTADO</v>
      </c>
      <c r="B103" s="28" t="s">
        <v>80</v>
      </c>
      <c r="C103" s="29">
        <v>43844</v>
      </c>
      <c r="D103" s="28" t="s">
        <v>12</v>
      </c>
      <c r="E103" s="28" t="s">
        <v>24</v>
      </c>
      <c r="F103" s="28" t="s">
        <v>94</v>
      </c>
      <c r="G103" s="28">
        <v>276.86022581256822</v>
      </c>
      <c r="H103" s="32" t="str">
        <f t="shared" si="6"/>
        <v>mg/l</v>
      </c>
      <c r="I103" s="30">
        <v>1.0038</v>
      </c>
      <c r="J103" s="30">
        <v>25</v>
      </c>
      <c r="K103" s="30">
        <v>1</v>
      </c>
      <c r="L10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6.8953034920444365</v>
      </c>
      <c r="M103" s="30" t="s">
        <v>18</v>
      </c>
      <c r="N103" s="30"/>
      <c r="O103" s="30"/>
      <c r="P103" s="30"/>
      <c r="Q103" s="30"/>
    </row>
    <row r="104" spans="1:17" x14ac:dyDescent="0.25">
      <c r="A104" s="8" t="str">
        <f t="shared" si="5"/>
        <v>12440-1943844MUESTRA DE RUTINAHg 194.227 {473} (Axial)ACEPTADO</v>
      </c>
      <c r="B104" s="28" t="s">
        <v>81</v>
      </c>
      <c r="C104" s="29">
        <v>43844</v>
      </c>
      <c r="D104" s="28" t="s">
        <v>12</v>
      </c>
      <c r="E104" s="28" t="s">
        <v>24</v>
      </c>
      <c r="F104" s="28" t="s">
        <v>94</v>
      </c>
      <c r="G104" s="28">
        <v>232.51414762088584</v>
      </c>
      <c r="H104" s="32" t="str">
        <f t="shared" si="6"/>
        <v>mg/l</v>
      </c>
      <c r="I104" s="30">
        <v>1.0038</v>
      </c>
      <c r="J104" s="30">
        <v>25</v>
      </c>
      <c r="K104" s="30">
        <v>1</v>
      </c>
      <c r="L10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5.7908484663500168</v>
      </c>
      <c r="M104" s="30" t="s">
        <v>18</v>
      </c>
      <c r="N104" s="30"/>
      <c r="O104" s="30"/>
      <c r="P104" s="30"/>
      <c r="Q104" s="30"/>
    </row>
    <row r="105" spans="1:17" x14ac:dyDescent="0.25">
      <c r="A105" s="8" t="str">
        <f t="shared" si="5"/>
        <v>blanco digestion alimentos43844BLANCO DE METODOHg 194.227 {473} (Axial)ACEPTADO</v>
      </c>
      <c r="B105" s="28" t="s">
        <v>82</v>
      </c>
      <c r="C105" s="29">
        <v>43844</v>
      </c>
      <c r="D105" s="28" t="s">
        <v>20</v>
      </c>
      <c r="E105" s="28" t="s">
        <v>24</v>
      </c>
      <c r="F105" s="28" t="s">
        <v>94</v>
      </c>
      <c r="G105" s="28">
        <v>1.6002429450059328</v>
      </c>
      <c r="H105" s="32" t="str">
        <f t="shared" si="6"/>
        <v>mg/l</v>
      </c>
      <c r="I105" s="30">
        <v>1.0038</v>
      </c>
      <c r="J105" s="30">
        <v>25</v>
      </c>
      <c r="K105" s="30">
        <v>1</v>
      </c>
      <c r="L10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3.9854626046172861E-2</v>
      </c>
      <c r="M105" s="30" t="s">
        <v>18</v>
      </c>
      <c r="N105" s="30"/>
      <c r="O105" s="30"/>
      <c r="P105" s="30"/>
      <c r="Q105" s="30"/>
    </row>
    <row r="106" spans="1:17" x14ac:dyDescent="0.25">
      <c r="A106" s="8" t="str">
        <f t="shared" si="5"/>
        <v>12230-1943844MUESTRA DE RUTINAHg 194.227 {473} (Axial)RECHAZADO</v>
      </c>
      <c r="B106" s="28" t="s">
        <v>88</v>
      </c>
      <c r="C106" s="29">
        <v>43844</v>
      </c>
      <c r="D106" s="28" t="s">
        <v>12</v>
      </c>
      <c r="E106" s="28" t="s">
        <v>24</v>
      </c>
      <c r="F106" s="28" t="s">
        <v>94</v>
      </c>
      <c r="G106" s="28">
        <v>116.91907018638416</v>
      </c>
      <c r="H106" s="32" t="str">
        <f t="shared" si="6"/>
        <v>mg/l</v>
      </c>
      <c r="I106" s="30">
        <v>1.0038</v>
      </c>
      <c r="J106" s="30">
        <v>25</v>
      </c>
      <c r="K106" s="30">
        <v>1</v>
      </c>
      <c r="L10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2.9119114909938273</v>
      </c>
      <c r="M106" s="30" t="s">
        <v>19</v>
      </c>
      <c r="N106" s="30"/>
      <c r="O106" s="30"/>
      <c r="P106" s="30"/>
      <c r="Q106" s="30"/>
    </row>
    <row r="107" spans="1:17" x14ac:dyDescent="0.25">
      <c r="A107" s="8" t="str">
        <f t="shared" si="5"/>
        <v>12230-1943844MUESTRA DE RUTINAHg 194.227 {473} (Axial)ACEPTADO</v>
      </c>
      <c r="B107" s="28" t="s">
        <v>88</v>
      </c>
      <c r="C107" s="29">
        <v>43844</v>
      </c>
      <c r="D107" s="28" t="s">
        <v>12</v>
      </c>
      <c r="E107" s="28" t="s">
        <v>24</v>
      </c>
      <c r="F107" s="28" t="s">
        <v>94</v>
      </c>
      <c r="G107" s="28">
        <v>127.62888210905265</v>
      </c>
      <c r="H107" s="32" t="str">
        <f t="shared" si="6"/>
        <v>mg/l</v>
      </c>
      <c r="I107" s="30">
        <v>1.0038</v>
      </c>
      <c r="J107" s="30">
        <v>25</v>
      </c>
      <c r="K107" s="30">
        <v>1</v>
      </c>
      <c r="L10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3.1786432085338876</v>
      </c>
      <c r="M107" s="30" t="s">
        <v>18</v>
      </c>
      <c r="N107" s="30"/>
      <c r="O107" s="30"/>
      <c r="P107" s="30"/>
      <c r="Q107" s="30"/>
    </row>
    <row r="108" spans="1:17" x14ac:dyDescent="0.25">
      <c r="A108" s="8" t="str">
        <f t="shared" si="5"/>
        <v>12230-1943844DUPLICADOHg 194.227 {473} (Axial)RECHAZADO</v>
      </c>
      <c r="B108" s="28" t="s">
        <v>88</v>
      </c>
      <c r="C108" s="29">
        <v>43844</v>
      </c>
      <c r="D108" s="28" t="s">
        <v>13</v>
      </c>
      <c r="E108" s="28" t="s">
        <v>24</v>
      </c>
      <c r="F108" s="28" t="s">
        <v>94</v>
      </c>
      <c r="G108" s="28">
        <v>103.05135722789839</v>
      </c>
      <c r="H108" s="32" t="str">
        <f t="shared" si="6"/>
        <v>mg/l</v>
      </c>
      <c r="I108" s="30">
        <v>1.0038</v>
      </c>
      <c r="J108" s="30">
        <v>25</v>
      </c>
      <c r="K108" s="30">
        <v>1</v>
      </c>
      <c r="L10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2.5665311124700732</v>
      </c>
      <c r="M108" s="30" t="s">
        <v>19</v>
      </c>
      <c r="N108" s="30"/>
      <c r="O108" s="30"/>
      <c r="P108" s="30"/>
      <c r="Q108" s="30"/>
    </row>
    <row r="109" spans="1:17" x14ac:dyDescent="0.25">
      <c r="A109" s="8" t="str">
        <f t="shared" si="5"/>
        <v>12230-19 43844DUPLICADOHg 194.227 {473} (Axial)ACEPTADO</v>
      </c>
      <c r="B109" s="28" t="s">
        <v>89</v>
      </c>
      <c r="C109" s="29">
        <v>43844</v>
      </c>
      <c r="D109" s="28" t="s">
        <v>13</v>
      </c>
      <c r="E109" s="28" t="s">
        <v>24</v>
      </c>
      <c r="F109" s="28" t="s">
        <v>94</v>
      </c>
      <c r="G109" s="28">
        <v>103.89765016756897</v>
      </c>
      <c r="H109" s="32" t="str">
        <f t="shared" si="6"/>
        <v>mg/l</v>
      </c>
      <c r="I109" s="30">
        <v>1.0038</v>
      </c>
      <c r="J109" s="30">
        <v>25</v>
      </c>
      <c r="K109" s="30">
        <v>1</v>
      </c>
      <c r="L10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2.5876083424877705</v>
      </c>
      <c r="M109" s="30" t="s">
        <v>18</v>
      </c>
      <c r="N109" s="30"/>
      <c r="O109" s="30"/>
      <c r="P109" s="30"/>
      <c r="Q109" s="30"/>
    </row>
    <row r="110" spans="1:17" x14ac:dyDescent="0.25">
      <c r="A110" s="8" t="str">
        <f t="shared" si="5"/>
        <v>std digestion A43844BLANCO DE METODOHg 194.227 {473} (Axial)ACEPTADO</v>
      </c>
      <c r="B110" s="28" t="s">
        <v>83</v>
      </c>
      <c r="C110" s="29">
        <v>43844</v>
      </c>
      <c r="D110" s="28" t="s">
        <v>20</v>
      </c>
      <c r="E110" s="28" t="s">
        <v>24</v>
      </c>
      <c r="F110" s="28" t="s">
        <v>94</v>
      </c>
      <c r="G110" s="28">
        <v>2.9605930448084239</v>
      </c>
      <c r="H110" s="32" t="str">
        <f t="shared" si="6"/>
        <v>mg/l</v>
      </c>
      <c r="I110" s="30">
        <v>1.0038</v>
      </c>
      <c r="J110" s="30">
        <v>25</v>
      </c>
      <c r="K110" s="30">
        <v>1</v>
      </c>
      <c r="L11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7.3734634509076108E-2</v>
      </c>
      <c r="M110" s="30" t="s">
        <v>18</v>
      </c>
      <c r="N110" s="30"/>
      <c r="O110" s="30"/>
      <c r="P110" s="30"/>
      <c r="Q110" s="30"/>
    </row>
    <row r="111" spans="1:17" x14ac:dyDescent="0.25">
      <c r="A111" s="8" t="str">
        <f t="shared" si="5"/>
        <v>HNO3 2% II43844BLANCO DE REACTIVOSHg 194.227 {473} (Axial)ACEPTADO</v>
      </c>
      <c r="B111" s="28" t="s">
        <v>84</v>
      </c>
      <c r="C111" s="29">
        <v>43844</v>
      </c>
      <c r="D111" s="28" t="s">
        <v>21</v>
      </c>
      <c r="E111" s="28" t="s">
        <v>24</v>
      </c>
      <c r="F111" s="28" t="s">
        <v>94</v>
      </c>
      <c r="G111" s="28">
        <v>0.50079509364398167</v>
      </c>
      <c r="H111" s="32" t="str">
        <f t="shared" si="6"/>
        <v>mg/l</v>
      </c>
      <c r="I111" s="30">
        <v>1.0038</v>
      </c>
      <c r="J111" s="30">
        <v>25</v>
      </c>
      <c r="K111" s="30">
        <v>1</v>
      </c>
      <c r="L11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1.2472481909842143E-2</v>
      </c>
      <c r="M111" s="30" t="s">
        <v>18</v>
      </c>
      <c r="N111" s="30"/>
      <c r="O111" s="30"/>
      <c r="P111" s="30"/>
      <c r="Q111" s="30"/>
    </row>
    <row r="112" spans="1:17" x14ac:dyDescent="0.25">
      <c r="A112" s="8" t="str">
        <f t="shared" si="5"/>
        <v>Control H2O E43844MUESTRA DE RUTINAHg 194.227 {473} (Axial)ACEPTADO</v>
      </c>
      <c r="B112" s="28" t="s">
        <v>85</v>
      </c>
      <c r="C112" s="29">
        <v>43844</v>
      </c>
      <c r="D112" s="28" t="s">
        <v>12</v>
      </c>
      <c r="E112" s="28" t="s">
        <v>24</v>
      </c>
      <c r="F112" s="28" t="s">
        <v>94</v>
      </c>
      <c r="G112" s="28">
        <v>1.3364524797930033</v>
      </c>
      <c r="H112" s="32" t="str">
        <f t="shared" si="6"/>
        <v>mg/l</v>
      </c>
      <c r="I112" s="30">
        <v>1.0038</v>
      </c>
      <c r="J112" s="30">
        <v>25</v>
      </c>
      <c r="K112" s="30">
        <v>1</v>
      </c>
      <c r="L11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3.3284829642184779E-2</v>
      </c>
      <c r="M112" s="30" t="s">
        <v>18</v>
      </c>
      <c r="N112" s="30"/>
      <c r="O112" s="30"/>
      <c r="P112" s="30"/>
      <c r="Q112" s="30"/>
    </row>
    <row r="113" spans="1:17" x14ac:dyDescent="0.25">
      <c r="A113" s="8" t="str">
        <f t="shared" si="5"/>
        <v>agua43844MUESTRA DE RUTINANi 231.604 {445} (Axial)ACEPTADO</v>
      </c>
      <c r="B113" s="28" t="s">
        <v>51</v>
      </c>
      <c r="C113" s="29">
        <v>43844</v>
      </c>
      <c r="D113" s="28" t="s">
        <v>12</v>
      </c>
      <c r="E113" s="28" t="s">
        <v>25</v>
      </c>
      <c r="F113" s="28" t="s">
        <v>94</v>
      </c>
      <c r="G113" s="28">
        <v>-0.37381557158565432</v>
      </c>
      <c r="H113" s="32" t="s">
        <v>17</v>
      </c>
      <c r="I113" s="30">
        <v>1.0038</v>
      </c>
      <c r="J113" s="30">
        <v>25</v>
      </c>
      <c r="K113" s="30">
        <v>1</v>
      </c>
      <c r="L11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-9.3100112469031247E-3</v>
      </c>
      <c r="M113" s="30" t="s">
        <v>18</v>
      </c>
      <c r="N113" s="30"/>
      <c r="O113" s="30"/>
      <c r="P113" s="30"/>
      <c r="Q113" s="30"/>
    </row>
    <row r="114" spans="1:17" x14ac:dyDescent="0.25">
      <c r="A114" s="8" t="str">
        <f t="shared" si="5"/>
        <v>blanco43844BLANCO DE REACTIVOSNi 231.604 {445} (Axial)ACEPTADO</v>
      </c>
      <c r="B114" s="28" t="s">
        <v>41</v>
      </c>
      <c r="C114" s="29">
        <v>43844</v>
      </c>
      <c r="D114" s="28" t="s">
        <v>21</v>
      </c>
      <c r="E114" s="28" t="s">
        <v>25</v>
      </c>
      <c r="F114" s="28" t="s">
        <v>94</v>
      </c>
      <c r="G114" s="28">
        <v>0</v>
      </c>
      <c r="H114" s="32" t="s">
        <v>17</v>
      </c>
      <c r="I114" s="30">
        <v>1.0038</v>
      </c>
      <c r="J114" s="30">
        <v>25</v>
      </c>
      <c r="K114" s="30">
        <v>1</v>
      </c>
      <c r="L11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114" s="30" t="s">
        <v>18</v>
      </c>
      <c r="N114" s="30"/>
      <c r="O114" s="30"/>
      <c r="P114" s="30"/>
      <c r="Q114" s="30"/>
    </row>
    <row r="115" spans="1:17" x14ac:dyDescent="0.25">
      <c r="A115" s="8" t="str">
        <f t="shared" si="5"/>
        <v>STD 143844ESTANDAR DE CONTROLNi 231.604 {445} (Axial)ACEPTADO</v>
      </c>
      <c r="B115" s="28" t="s">
        <v>42</v>
      </c>
      <c r="C115" s="29">
        <v>43844</v>
      </c>
      <c r="D115" s="28" t="s">
        <v>11</v>
      </c>
      <c r="E115" s="28" t="s">
        <v>25</v>
      </c>
      <c r="F115" s="28" t="s">
        <v>94</v>
      </c>
      <c r="G115" s="28">
        <v>2.2525962927108272</v>
      </c>
      <c r="H115" s="32" t="s">
        <v>17</v>
      </c>
      <c r="I115" s="30">
        <v>1.0038</v>
      </c>
      <c r="J115" s="30">
        <v>25</v>
      </c>
      <c r="K115" s="30">
        <v>1</v>
      </c>
      <c r="L11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5.6101720778811197E-2</v>
      </c>
      <c r="M115" s="30" t="s">
        <v>18</v>
      </c>
      <c r="N115" s="30"/>
      <c r="O115" s="30"/>
      <c r="P115" s="30"/>
      <c r="Q115" s="30"/>
    </row>
    <row r="116" spans="1:17" x14ac:dyDescent="0.25">
      <c r="A116" s="8" t="str">
        <f t="shared" si="5"/>
        <v>STD 243844ESTANDAR DE CONTROLNi 231.604 {445} (Axial)ACEPTADO</v>
      </c>
      <c r="B116" s="28" t="s">
        <v>43</v>
      </c>
      <c r="C116" s="29">
        <v>43844</v>
      </c>
      <c r="D116" s="28" t="s">
        <v>11</v>
      </c>
      <c r="E116" s="28" t="s">
        <v>25</v>
      </c>
      <c r="F116" s="28" t="s">
        <v>94</v>
      </c>
      <c r="G116" s="28">
        <v>4.699249849359556</v>
      </c>
      <c r="H116" s="32" t="s">
        <v>17</v>
      </c>
      <c r="I116" s="30">
        <v>1.0038</v>
      </c>
      <c r="J116" s="30">
        <v>25</v>
      </c>
      <c r="K116" s="30">
        <v>1</v>
      </c>
      <c r="L11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0.11703650750546811</v>
      </c>
      <c r="M116" s="30" t="s">
        <v>18</v>
      </c>
      <c r="N116" s="30"/>
      <c r="O116" s="30"/>
      <c r="P116" s="30"/>
      <c r="Q116" s="30"/>
    </row>
    <row r="117" spans="1:17" x14ac:dyDescent="0.25">
      <c r="A117" s="8" t="str">
        <f t="shared" si="5"/>
        <v>STD 343844ESTANDAR DE CONTROLNi 231.604 {445} (Axial)ACEPTADO</v>
      </c>
      <c r="B117" s="28" t="s">
        <v>44</v>
      </c>
      <c r="C117" s="29">
        <v>43844</v>
      </c>
      <c r="D117" s="28" t="s">
        <v>11</v>
      </c>
      <c r="E117" s="28" t="s">
        <v>25</v>
      </c>
      <c r="F117" s="28" t="s">
        <v>94</v>
      </c>
      <c r="G117" s="28">
        <v>9.7110340290612207</v>
      </c>
      <c r="H117" s="32" t="s">
        <v>17</v>
      </c>
      <c r="I117" s="30">
        <v>1.0038</v>
      </c>
      <c r="J117" s="30">
        <v>25</v>
      </c>
      <c r="K117" s="30">
        <v>1</v>
      </c>
      <c r="L11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0.24185679490588813</v>
      </c>
      <c r="M117" s="30" t="s">
        <v>18</v>
      </c>
      <c r="N117" s="30"/>
      <c r="O117" s="30"/>
      <c r="P117" s="30"/>
      <c r="Q117" s="30"/>
    </row>
    <row r="118" spans="1:17" x14ac:dyDescent="0.25">
      <c r="A118" s="8" t="str">
        <f t="shared" si="5"/>
        <v>STD 443844ESTANDAR DE CONTROLNi 231.604 {445} (Axial)ACEPTADO</v>
      </c>
      <c r="B118" s="28" t="s">
        <v>45</v>
      </c>
      <c r="C118" s="29">
        <v>43844</v>
      </c>
      <c r="D118" s="28" t="s">
        <v>11</v>
      </c>
      <c r="E118" s="28" t="s">
        <v>25</v>
      </c>
      <c r="F118" s="28" t="s">
        <v>94</v>
      </c>
      <c r="G118" s="28">
        <v>19.882188044459411</v>
      </c>
      <c r="H118" s="32" t="s">
        <v>17</v>
      </c>
      <c r="I118" s="30">
        <v>1.0038</v>
      </c>
      <c r="J118" s="30">
        <v>25</v>
      </c>
      <c r="K118" s="30">
        <v>1</v>
      </c>
      <c r="L11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0.49517304354601044</v>
      </c>
      <c r="M118" s="30" t="s">
        <v>18</v>
      </c>
      <c r="N118" s="30"/>
      <c r="O118" s="30"/>
      <c r="P118" s="30"/>
      <c r="Q118" s="30"/>
    </row>
    <row r="119" spans="1:17" x14ac:dyDescent="0.25">
      <c r="A119" s="8" t="str">
        <f t="shared" si="5"/>
        <v>STD 543844ESTANDAR DE CONTROLNi 231.604 {445} (Axial)ACEPTADO</v>
      </c>
      <c r="B119" s="28" t="s">
        <v>46</v>
      </c>
      <c r="C119" s="29">
        <v>43844</v>
      </c>
      <c r="D119" s="28" t="s">
        <v>11</v>
      </c>
      <c r="E119" s="28" t="s">
        <v>25</v>
      </c>
      <c r="F119" s="28" t="s">
        <v>94</v>
      </c>
      <c r="G119" s="28">
        <v>30.100835021821364</v>
      </c>
      <c r="H119" s="32" t="s">
        <v>17</v>
      </c>
      <c r="I119" s="30">
        <v>1.0038</v>
      </c>
      <c r="J119" s="30">
        <v>25</v>
      </c>
      <c r="K119" s="30">
        <v>1</v>
      </c>
      <c r="L11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0.74967212148389517</v>
      </c>
      <c r="M119" s="30" t="s">
        <v>18</v>
      </c>
      <c r="N119" s="30"/>
      <c r="O119" s="30"/>
      <c r="P119" s="30"/>
      <c r="Q119" s="30"/>
    </row>
    <row r="120" spans="1:17" x14ac:dyDescent="0.25">
      <c r="A120" s="8" t="str">
        <f t="shared" si="5"/>
        <v>STD 643844ESTANDAR DE CONTROLNi 231.604 {445} (Axial)ACEPTADO</v>
      </c>
      <c r="B120" s="28" t="s">
        <v>47</v>
      </c>
      <c r="C120" s="29">
        <v>43844</v>
      </c>
      <c r="D120" s="28" t="s">
        <v>11</v>
      </c>
      <c r="E120" s="28" t="s">
        <v>25</v>
      </c>
      <c r="F120" s="28" t="s">
        <v>94</v>
      </c>
      <c r="G120" s="28">
        <v>40.080485158333467</v>
      </c>
      <c r="H120" s="32" t="s">
        <v>17</v>
      </c>
      <c r="I120" s="30">
        <v>1.0038</v>
      </c>
      <c r="J120" s="30">
        <v>25</v>
      </c>
      <c r="K120" s="30">
        <v>1</v>
      </c>
      <c r="L12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0.99821889714916967</v>
      </c>
      <c r="M120" s="30" t="s">
        <v>18</v>
      </c>
      <c r="N120" s="30"/>
      <c r="O120" s="30"/>
      <c r="P120" s="30"/>
      <c r="Q120" s="30"/>
    </row>
    <row r="121" spans="1:17" x14ac:dyDescent="0.25">
      <c r="A121" s="8" t="str">
        <f t="shared" si="5"/>
        <v>Control H2O A43844MUESTRA DE RUTINANi 231.604 {445} (Axial)ACEPTADO</v>
      </c>
      <c r="B121" s="28" t="s">
        <v>48</v>
      </c>
      <c r="C121" s="29">
        <v>43844</v>
      </c>
      <c r="D121" s="28" t="s">
        <v>12</v>
      </c>
      <c r="E121" s="28" t="s">
        <v>25</v>
      </c>
      <c r="F121" s="28" t="s">
        <v>94</v>
      </c>
      <c r="G121" s="28">
        <v>-0.91717591061179182</v>
      </c>
      <c r="H121" s="32" t="s">
        <v>17</v>
      </c>
      <c r="I121" s="30">
        <v>1.0038</v>
      </c>
      <c r="J121" s="30">
        <v>25</v>
      </c>
      <c r="K121" s="30">
        <v>1</v>
      </c>
      <c r="L12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-2.2842595900871482E-2</v>
      </c>
      <c r="M121" s="30" t="s">
        <v>18</v>
      </c>
      <c r="N121" s="30"/>
      <c r="O121" s="30"/>
      <c r="P121" s="30"/>
      <c r="Q121" s="30"/>
    </row>
    <row r="122" spans="1:17" x14ac:dyDescent="0.25">
      <c r="A122" s="8" t="str">
        <f t="shared" si="5"/>
        <v>blanco digestion cannabis aceite 2019-12-3143844BLANCO DE METODONi 231.604 {445} (Axial)ACEPTADO</v>
      </c>
      <c r="B122" s="28" t="s">
        <v>49</v>
      </c>
      <c r="C122" s="29">
        <v>43844</v>
      </c>
      <c r="D122" s="28" t="s">
        <v>20</v>
      </c>
      <c r="E122" s="28" t="s">
        <v>25</v>
      </c>
      <c r="F122" s="28" t="s">
        <v>94</v>
      </c>
      <c r="G122" s="28">
        <v>1.6729778859489199</v>
      </c>
      <c r="H122" s="32" t="s">
        <v>17</v>
      </c>
      <c r="I122" s="30">
        <v>1.0038</v>
      </c>
      <c r="J122" s="30">
        <v>25</v>
      </c>
      <c r="K122" s="30">
        <v>1</v>
      </c>
      <c r="L12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4.1666115908271559E-2</v>
      </c>
      <c r="M122" s="30" t="s">
        <v>18</v>
      </c>
      <c r="N122" s="30"/>
      <c r="O122" s="30"/>
      <c r="P122" s="30"/>
      <c r="Q122" s="30"/>
    </row>
    <row r="123" spans="1:17" x14ac:dyDescent="0.25">
      <c r="A123" s="8" t="str">
        <f t="shared" si="5"/>
        <v>12393-1943844MUESTRA DE RUTINANi 231.604 {445} (Axial)ACEPTADO</v>
      </c>
      <c r="B123" s="28" t="s">
        <v>52</v>
      </c>
      <c r="C123" s="29">
        <v>43844</v>
      </c>
      <c r="D123" s="28" t="s">
        <v>12</v>
      </c>
      <c r="E123" s="28" t="s">
        <v>25</v>
      </c>
      <c r="F123" s="28" t="s">
        <v>94</v>
      </c>
      <c r="G123" s="28">
        <v>131.12045878280597</v>
      </c>
      <c r="H123" s="32" t="s">
        <v>17</v>
      </c>
      <c r="I123" s="30">
        <v>1.0038</v>
      </c>
      <c r="J123" s="30">
        <v>25</v>
      </c>
      <c r="K123" s="30">
        <v>1</v>
      </c>
      <c r="L12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3.2656021812812801</v>
      </c>
      <c r="M123" s="30" t="s">
        <v>18</v>
      </c>
      <c r="N123" s="30"/>
      <c r="O123" s="30"/>
      <c r="P123" s="30"/>
      <c r="Q123" s="30"/>
    </row>
    <row r="124" spans="1:17" x14ac:dyDescent="0.25">
      <c r="A124" s="8" t="str">
        <f t="shared" si="5"/>
        <v>12394-1943844MUESTRA DE RUTINANi 231.604 {445} (Axial)ACEPTADO</v>
      </c>
      <c r="B124" s="28" t="s">
        <v>53</v>
      </c>
      <c r="C124" s="29">
        <v>43844</v>
      </c>
      <c r="D124" s="28" t="s">
        <v>12</v>
      </c>
      <c r="E124" s="28" t="s">
        <v>25</v>
      </c>
      <c r="F124" s="28" t="s">
        <v>94</v>
      </c>
      <c r="G124" s="28">
        <v>205.35994985194051</v>
      </c>
      <c r="H124" s="32" t="s">
        <v>17</v>
      </c>
      <c r="I124" s="30">
        <v>1.0038</v>
      </c>
      <c r="J124" s="30">
        <v>25</v>
      </c>
      <c r="K124" s="30">
        <v>1</v>
      </c>
      <c r="L12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5.1145634053581519</v>
      </c>
      <c r="M124" s="30" t="s">
        <v>18</v>
      </c>
      <c r="N124" s="30"/>
      <c r="O124" s="30"/>
      <c r="P124" s="30"/>
      <c r="Q124" s="30"/>
    </row>
    <row r="125" spans="1:17" x14ac:dyDescent="0.25">
      <c r="A125" s="8" t="str">
        <f t="shared" si="5"/>
        <v>12395-1943844MUESTRA DE RUTINANi 231.604 {445} (Axial)ACEPTADO</v>
      </c>
      <c r="B125" s="28" t="s">
        <v>54</v>
      </c>
      <c r="C125" s="29">
        <v>43844</v>
      </c>
      <c r="D125" s="28" t="s">
        <v>12</v>
      </c>
      <c r="E125" s="28" t="s">
        <v>25</v>
      </c>
      <c r="F125" s="28" t="s">
        <v>94</v>
      </c>
      <c r="G125" s="28">
        <v>128.58499140189994</v>
      </c>
      <c r="H125" s="32" t="s">
        <v>17</v>
      </c>
      <c r="I125" s="30">
        <v>1.0038</v>
      </c>
      <c r="J125" s="30">
        <v>25</v>
      </c>
      <c r="K125" s="30">
        <v>1</v>
      </c>
      <c r="L12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3.2024554543210781</v>
      </c>
      <c r="M125" s="30" t="s">
        <v>18</v>
      </c>
      <c r="N125" s="30"/>
      <c r="O125" s="30"/>
      <c r="P125" s="30"/>
      <c r="Q125" s="30"/>
    </row>
    <row r="126" spans="1:17" x14ac:dyDescent="0.25">
      <c r="A126" s="8" t="str">
        <f t="shared" si="5"/>
        <v>12396-1943844MUESTRA DE RUTINANi 231.604 {445} (Axial)ACEPTADO</v>
      </c>
      <c r="B126" s="28" t="s">
        <v>55</v>
      </c>
      <c r="C126" s="29">
        <v>43844</v>
      </c>
      <c r="D126" s="28" t="s">
        <v>12</v>
      </c>
      <c r="E126" s="28" t="s">
        <v>25</v>
      </c>
      <c r="F126" s="28" t="s">
        <v>94</v>
      </c>
      <c r="G126" s="28">
        <v>97.620455983353452</v>
      </c>
      <c r="H126" s="32" t="s">
        <v>17</v>
      </c>
      <c r="I126" s="30">
        <v>1.0038</v>
      </c>
      <c r="J126" s="30">
        <v>25</v>
      </c>
      <c r="K126" s="30">
        <v>1</v>
      </c>
      <c r="L12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2.4312725638412398</v>
      </c>
      <c r="M126" s="30" t="s">
        <v>18</v>
      </c>
      <c r="N126" s="30"/>
      <c r="O126" s="30"/>
      <c r="P126" s="30"/>
      <c r="Q126" s="30"/>
    </row>
    <row r="127" spans="1:17" x14ac:dyDescent="0.25">
      <c r="A127" s="8" t="str">
        <f t="shared" si="5"/>
        <v>12397-1943844MUESTRA DE RUTINANi 231.604 {445} (Axial)ACEPTADO</v>
      </c>
      <c r="B127" s="28" t="s">
        <v>56</v>
      </c>
      <c r="C127" s="29">
        <v>43844</v>
      </c>
      <c r="D127" s="28" t="s">
        <v>12</v>
      </c>
      <c r="E127" s="28" t="s">
        <v>25</v>
      </c>
      <c r="F127" s="28" t="s">
        <v>94</v>
      </c>
      <c r="G127" s="28">
        <v>107.54155897571222</v>
      </c>
      <c r="H127" s="32" t="s">
        <v>17</v>
      </c>
      <c r="I127" s="30">
        <v>1.0038</v>
      </c>
      <c r="J127" s="30">
        <v>25</v>
      </c>
      <c r="K127" s="30">
        <v>1</v>
      </c>
      <c r="L12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2.6783612018258669</v>
      </c>
      <c r="M127" s="30" t="s">
        <v>18</v>
      </c>
      <c r="N127" s="30"/>
      <c r="O127" s="30"/>
      <c r="P127" s="30"/>
      <c r="Q127" s="30"/>
    </row>
    <row r="128" spans="1:17" x14ac:dyDescent="0.25">
      <c r="A128" s="8" t="str">
        <f t="shared" si="5"/>
        <v>12398-19 43844MUESTRA DE RUTINANi 231.604 {445} (Axial)ACEPTADO</v>
      </c>
      <c r="B128" s="28" t="s">
        <v>57</v>
      </c>
      <c r="C128" s="29">
        <v>43844</v>
      </c>
      <c r="D128" s="28" t="s">
        <v>12</v>
      </c>
      <c r="E128" s="28" t="s">
        <v>25</v>
      </c>
      <c r="F128" s="28" t="s">
        <v>94</v>
      </c>
      <c r="G128" s="28">
        <v>88.491128869166658</v>
      </c>
      <c r="H128" s="32" t="s">
        <v>17</v>
      </c>
      <c r="I128" s="30">
        <v>1.0038</v>
      </c>
      <c r="J128" s="30">
        <v>25</v>
      </c>
      <c r="K128" s="30">
        <v>1</v>
      </c>
      <c r="L12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2.2039033888515305</v>
      </c>
      <c r="M128" s="30" t="s">
        <v>18</v>
      </c>
      <c r="N128" s="30"/>
      <c r="O128" s="30"/>
      <c r="P128" s="30"/>
      <c r="Q128" s="30"/>
    </row>
    <row r="129" spans="1:17" x14ac:dyDescent="0.25">
      <c r="A129" s="8" t="str">
        <f t="shared" si="5"/>
        <v>12399-19 43844MUESTRA DE RUTINANi 231.604 {445} (Axial)ACEPTADO</v>
      </c>
      <c r="B129" s="28" t="s">
        <v>58</v>
      </c>
      <c r="C129" s="29">
        <v>43844</v>
      </c>
      <c r="D129" s="28" t="s">
        <v>12</v>
      </c>
      <c r="E129" s="28" t="s">
        <v>25</v>
      </c>
      <c r="F129" s="28" t="s">
        <v>94</v>
      </c>
      <c r="G129" s="28">
        <v>142.22156644282558</v>
      </c>
      <c r="H129" s="32" t="s">
        <v>17</v>
      </c>
      <c r="I129" s="30">
        <v>1.0038</v>
      </c>
      <c r="J129" s="30">
        <v>25</v>
      </c>
      <c r="K129" s="30">
        <v>1</v>
      </c>
      <c r="L12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3.5420792598830833</v>
      </c>
      <c r="M129" s="30" t="s">
        <v>18</v>
      </c>
      <c r="N129" s="30"/>
      <c r="O129" s="30"/>
      <c r="P129" s="30"/>
      <c r="Q129" s="30"/>
    </row>
    <row r="130" spans="1:17" x14ac:dyDescent="0.25">
      <c r="A130" s="8" t="str">
        <f t="shared" si="5"/>
        <v>12400-1943844MUESTRA DE RUTINANi 231.604 {445} (Axial)ACEPTADO</v>
      </c>
      <c r="B130" s="28" t="s">
        <v>86</v>
      </c>
      <c r="C130" s="29">
        <v>43844</v>
      </c>
      <c r="D130" s="28" t="s">
        <v>12</v>
      </c>
      <c r="E130" s="28" t="s">
        <v>25</v>
      </c>
      <c r="F130" s="28" t="s">
        <v>94</v>
      </c>
      <c r="G130" s="28">
        <v>109.82656588583333</v>
      </c>
      <c r="H130" s="32" t="s">
        <v>17</v>
      </c>
      <c r="I130" s="30">
        <v>1.0038</v>
      </c>
      <c r="J130" s="30">
        <v>25</v>
      </c>
      <c r="K130" s="30">
        <v>1</v>
      </c>
      <c r="L13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2.7352701206872219</v>
      </c>
      <c r="M130" s="30" t="s">
        <v>18</v>
      </c>
      <c r="N130" s="30"/>
      <c r="O130" s="30"/>
      <c r="P130" s="30"/>
      <c r="Q130" s="30"/>
    </row>
    <row r="131" spans="1:17" x14ac:dyDescent="0.25">
      <c r="A131" s="8" t="str">
        <f t="shared" si="5"/>
        <v>Control H2O B43844MUESTRA DE RUTINANi 231.604 {445} (Axial)ACEPTADO</v>
      </c>
      <c r="B131" s="28" t="s">
        <v>50</v>
      </c>
      <c r="C131" s="29">
        <v>43844</v>
      </c>
      <c r="D131" s="28" t="s">
        <v>12</v>
      </c>
      <c r="E131" s="28" t="s">
        <v>25</v>
      </c>
      <c r="F131" s="28" t="s">
        <v>94</v>
      </c>
      <c r="G131" s="28">
        <v>-1.3880201141664075</v>
      </c>
      <c r="H131" s="32" t="s">
        <v>17</v>
      </c>
      <c r="I131" s="30">
        <v>1.0038</v>
      </c>
      <c r="J131" s="30">
        <v>25</v>
      </c>
      <c r="K131" s="30">
        <v>1</v>
      </c>
      <c r="L13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-3.4569140121697726E-2</v>
      </c>
      <c r="M131" s="30" t="s">
        <v>18</v>
      </c>
      <c r="N131" s="30"/>
      <c r="O131" s="30"/>
      <c r="P131" s="30"/>
      <c r="Q131" s="30"/>
    </row>
    <row r="132" spans="1:17" x14ac:dyDescent="0.25">
      <c r="A132" s="8" t="str">
        <f t="shared" si="5"/>
        <v>HNO3 2%43844BLANCO DE REACTIVOSNi 231.604 {445} (Axial)ACEPTADO</v>
      </c>
      <c r="B132" s="28" t="s">
        <v>59</v>
      </c>
      <c r="C132" s="29">
        <v>43844</v>
      </c>
      <c r="D132" s="28" t="s">
        <v>21</v>
      </c>
      <c r="E132" s="28" t="s">
        <v>25</v>
      </c>
      <c r="F132" s="28" t="s">
        <v>94</v>
      </c>
      <c r="G132" s="28">
        <v>-0.2859791258032286</v>
      </c>
      <c r="H132" s="32" t="s">
        <v>17</v>
      </c>
      <c r="I132" s="30">
        <v>1.0038</v>
      </c>
      <c r="J132" s="30">
        <v>25</v>
      </c>
      <c r="K132" s="30">
        <v>1</v>
      </c>
      <c r="L13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-7.1224129757727784E-3</v>
      </c>
      <c r="M132" s="30" t="s">
        <v>18</v>
      </c>
      <c r="N132" s="30"/>
      <c r="O132" s="30"/>
      <c r="P132" s="30"/>
      <c r="Q132" s="30"/>
    </row>
    <row r="133" spans="1:17" x14ac:dyDescent="0.25">
      <c r="A133" s="8" t="str">
        <f t="shared" si="5"/>
        <v>12400-1943844DUPLICADONi 231.604 {445} (Axial)ACEPTADO</v>
      </c>
      <c r="B133" s="28" t="s">
        <v>86</v>
      </c>
      <c r="C133" s="29">
        <v>43844</v>
      </c>
      <c r="D133" s="28" t="s">
        <v>13</v>
      </c>
      <c r="E133" s="28" t="s">
        <v>25</v>
      </c>
      <c r="F133" s="28" t="s">
        <v>94</v>
      </c>
      <c r="G133" s="28">
        <v>120.60324952133543</v>
      </c>
      <c r="H133" s="32" t="s">
        <v>17</v>
      </c>
      <c r="I133" s="30">
        <v>1.0038</v>
      </c>
      <c r="J133" s="30">
        <v>25</v>
      </c>
      <c r="K133" s="30">
        <v>1</v>
      </c>
      <c r="L13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3.0036673022847036</v>
      </c>
      <c r="M133" s="30" t="s">
        <v>18</v>
      </c>
      <c r="N133" s="30"/>
      <c r="O133" s="30"/>
      <c r="P133" s="30"/>
      <c r="Q133" s="30"/>
    </row>
    <row r="134" spans="1:17" x14ac:dyDescent="0.25">
      <c r="A134" s="8" t="str">
        <f t="shared" si="5"/>
        <v>12401-1943844MUESTRA DE RUTINANi 231.604 {445} (Axial)ACEPTADO</v>
      </c>
      <c r="B134" s="28" t="s">
        <v>60</v>
      </c>
      <c r="C134" s="29">
        <v>43844</v>
      </c>
      <c r="D134" s="28" t="s">
        <v>12</v>
      </c>
      <c r="E134" s="28" t="s">
        <v>25</v>
      </c>
      <c r="F134" s="28" t="s">
        <v>94</v>
      </c>
      <c r="G134" s="28">
        <v>129.39898145627427</v>
      </c>
      <c r="H134" s="32" t="s">
        <v>17</v>
      </c>
      <c r="I134" s="30">
        <v>1.0038</v>
      </c>
      <c r="J134" s="30">
        <v>25</v>
      </c>
      <c r="K134" s="30">
        <v>1</v>
      </c>
      <c r="L13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3.2227281693632759</v>
      </c>
      <c r="M134" s="30" t="s">
        <v>18</v>
      </c>
      <c r="N134" s="30"/>
      <c r="O134" s="30"/>
      <c r="P134" s="30"/>
      <c r="Q134" s="30"/>
    </row>
    <row r="135" spans="1:17" x14ac:dyDescent="0.25">
      <c r="A135" s="8" t="str">
        <f t="shared" ref="A135:A198" si="7">CONCATENATE(B135,C135,D135,E135,M135)</f>
        <v>12402-1943844MUESTRA DE RUTINANi 231.604 {445} (Axial)ACEPTADO</v>
      </c>
      <c r="B135" s="28" t="s">
        <v>61</v>
      </c>
      <c r="C135" s="29">
        <v>43844</v>
      </c>
      <c r="D135" s="28" t="s">
        <v>12</v>
      </c>
      <c r="E135" s="28" t="s">
        <v>25</v>
      </c>
      <c r="F135" s="28" t="s">
        <v>94</v>
      </c>
      <c r="G135" s="28">
        <v>91.678875989400893</v>
      </c>
      <c r="H135" s="32" t="s">
        <v>17</v>
      </c>
      <c r="I135" s="30">
        <v>1.0038</v>
      </c>
      <c r="J135" s="30">
        <v>25</v>
      </c>
      <c r="K135" s="30">
        <v>1</v>
      </c>
      <c r="L13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2.2832953773012772</v>
      </c>
      <c r="M135" s="30" t="s">
        <v>18</v>
      </c>
      <c r="N135" s="30"/>
      <c r="O135" s="30"/>
      <c r="P135" s="30"/>
      <c r="Q135" s="30"/>
    </row>
    <row r="136" spans="1:17" x14ac:dyDescent="0.25">
      <c r="A136" s="8" t="str">
        <f t="shared" si="7"/>
        <v>12403-1943844MUESTRA DE RUTINANi 231.604 {445} (Axial)ACEPTADO</v>
      </c>
      <c r="B136" s="28" t="s">
        <v>62</v>
      </c>
      <c r="C136" s="29">
        <v>43844</v>
      </c>
      <c r="D136" s="28" t="s">
        <v>12</v>
      </c>
      <c r="E136" s="28" t="s">
        <v>25</v>
      </c>
      <c r="F136" s="28" t="s">
        <v>94</v>
      </c>
      <c r="G136" s="28">
        <v>114.99592278134641</v>
      </c>
      <c r="H136" s="32" t="s">
        <v>17</v>
      </c>
      <c r="I136" s="30">
        <v>1.0038</v>
      </c>
      <c r="J136" s="30">
        <v>25</v>
      </c>
      <c r="K136" s="30">
        <v>1</v>
      </c>
      <c r="L13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2.8640148132433358</v>
      </c>
      <c r="M136" s="30" t="s">
        <v>18</v>
      </c>
      <c r="N136" s="30"/>
      <c r="O136" s="30"/>
      <c r="P136" s="30"/>
      <c r="Q136" s="30"/>
    </row>
    <row r="137" spans="1:17" x14ac:dyDescent="0.25">
      <c r="A137" s="8" t="str">
        <f t="shared" si="7"/>
        <v>12404-1943844MUESTRA DE RUTINANi 231.604 {445} (Axial)ACEPTADO</v>
      </c>
      <c r="B137" s="28" t="s">
        <v>63</v>
      </c>
      <c r="C137" s="29">
        <v>43844</v>
      </c>
      <c r="D137" s="28" t="s">
        <v>12</v>
      </c>
      <c r="E137" s="28" t="s">
        <v>25</v>
      </c>
      <c r="F137" s="28" t="s">
        <v>94</v>
      </c>
      <c r="G137" s="28">
        <v>147.81955154042751</v>
      </c>
      <c r="H137" s="32" t="s">
        <v>17</v>
      </c>
      <c r="I137" s="30">
        <v>1.0038</v>
      </c>
      <c r="J137" s="30">
        <v>25</v>
      </c>
      <c r="K137" s="30">
        <v>1</v>
      </c>
      <c r="L13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3.6814990919612351</v>
      </c>
      <c r="M137" s="30" t="s">
        <v>18</v>
      </c>
      <c r="N137" s="30"/>
      <c r="O137" s="30"/>
      <c r="P137" s="30"/>
      <c r="Q137" s="30"/>
    </row>
    <row r="138" spans="1:17" x14ac:dyDescent="0.25">
      <c r="A138" s="8" t="str">
        <f t="shared" si="7"/>
        <v>12405-1943844MUESTRA DE RUTINANi 231.604 {445} (Axial)ACEPTADO</v>
      </c>
      <c r="B138" s="28" t="s">
        <v>64</v>
      </c>
      <c r="C138" s="29">
        <v>43844</v>
      </c>
      <c r="D138" s="28" t="s">
        <v>12</v>
      </c>
      <c r="E138" s="28" t="s">
        <v>25</v>
      </c>
      <c r="F138" s="28" t="s">
        <v>94</v>
      </c>
      <c r="G138" s="28">
        <v>133.11222092446025</v>
      </c>
      <c r="H138" s="32" t="s">
        <v>17</v>
      </c>
      <c r="I138" s="30">
        <v>1.0038</v>
      </c>
      <c r="J138" s="30">
        <v>25</v>
      </c>
      <c r="K138" s="30">
        <v>1</v>
      </c>
      <c r="L13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3.3152077337233572</v>
      </c>
      <c r="M138" s="30" t="s">
        <v>18</v>
      </c>
      <c r="N138" s="30"/>
      <c r="O138" s="30"/>
      <c r="P138" s="30"/>
      <c r="Q138" s="30"/>
    </row>
    <row r="139" spans="1:17" x14ac:dyDescent="0.25">
      <c r="A139" s="8" t="str">
        <f t="shared" si="7"/>
        <v>blanco digestion cannabis aceite 2020-01-0243844BLANCO DE METODONi 231.604 {445} (Axial)ACEPTADO</v>
      </c>
      <c r="B139" s="28" t="s">
        <v>65</v>
      </c>
      <c r="C139" s="29">
        <v>43844</v>
      </c>
      <c r="D139" s="28" t="s">
        <v>20</v>
      </c>
      <c r="E139" s="28" t="s">
        <v>25</v>
      </c>
      <c r="F139" s="28" t="s">
        <v>94</v>
      </c>
      <c r="G139" s="28">
        <v>0.93249622092268902</v>
      </c>
      <c r="H139" s="32" t="s">
        <v>17</v>
      </c>
      <c r="I139" s="30">
        <v>1.0038</v>
      </c>
      <c r="J139" s="30">
        <v>25</v>
      </c>
      <c r="K139" s="30">
        <v>1</v>
      </c>
      <c r="L13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2.3224153738859558E-2</v>
      </c>
      <c r="M139" s="30" t="s">
        <v>18</v>
      </c>
      <c r="N139" s="30"/>
      <c r="O139" s="30"/>
      <c r="P139" s="30"/>
      <c r="Q139" s="30"/>
    </row>
    <row r="140" spans="1:17" x14ac:dyDescent="0.25">
      <c r="A140" s="8" t="str">
        <f t="shared" si="7"/>
        <v>12406-19 43844MUESTRA DE RUTINANi 231.604 {445} (Axial)ACEPTADO</v>
      </c>
      <c r="B140" s="28" t="s">
        <v>66</v>
      </c>
      <c r="C140" s="29">
        <v>43844</v>
      </c>
      <c r="D140" s="28" t="s">
        <v>12</v>
      </c>
      <c r="E140" s="28" t="s">
        <v>25</v>
      </c>
      <c r="F140" s="28" t="s">
        <v>94</v>
      </c>
      <c r="G140" s="28">
        <v>84.226770448018627</v>
      </c>
      <c r="H140" s="32" t="s">
        <v>17</v>
      </c>
      <c r="I140" s="30">
        <v>1.0038</v>
      </c>
      <c r="J140" s="30">
        <v>25</v>
      </c>
      <c r="K140" s="30">
        <v>1</v>
      </c>
      <c r="L14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2.0976980087671508</v>
      </c>
      <c r="M140" s="30" t="s">
        <v>18</v>
      </c>
      <c r="N140" s="30"/>
      <c r="O140" s="30"/>
      <c r="P140" s="30"/>
      <c r="Q140" s="30"/>
    </row>
    <row r="141" spans="1:17" x14ac:dyDescent="0.25">
      <c r="A141" s="8" t="str">
        <f t="shared" si="7"/>
        <v>std 243844ESTANDAR DE CONTROLNi 231.604 {445} (Axial)ACEPTADO</v>
      </c>
      <c r="B141" s="28" t="s">
        <v>67</v>
      </c>
      <c r="C141" s="29">
        <v>43844</v>
      </c>
      <c r="D141" s="28" t="s">
        <v>11</v>
      </c>
      <c r="E141" s="28" t="s">
        <v>25</v>
      </c>
      <c r="F141" s="28" t="s">
        <v>94</v>
      </c>
      <c r="G141" s="28">
        <v>4.7329545320435082</v>
      </c>
      <c r="H141" s="32" t="s">
        <v>17</v>
      </c>
      <c r="I141" s="30">
        <v>1.0038</v>
      </c>
      <c r="J141" s="30">
        <v>25</v>
      </c>
      <c r="K141" s="30">
        <v>1</v>
      </c>
      <c r="L14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0.11787593474904136</v>
      </c>
      <c r="M141" s="30" t="s">
        <v>18</v>
      </c>
      <c r="N141" s="30"/>
      <c r="O141" s="30"/>
      <c r="P141" s="30"/>
      <c r="Q141" s="30"/>
    </row>
    <row r="142" spans="1:17" x14ac:dyDescent="0.25">
      <c r="A142" s="8" t="str">
        <f t="shared" si="7"/>
        <v>Control H2O C43844MUESTRA DE RUTINANi 231.604 {445} (Axial)ACEPTADO</v>
      </c>
      <c r="B142" s="28" t="s">
        <v>68</v>
      </c>
      <c r="C142" s="29">
        <v>43844</v>
      </c>
      <c r="D142" s="28" t="s">
        <v>12</v>
      </c>
      <c r="E142" s="28" t="s">
        <v>25</v>
      </c>
      <c r="F142" s="28" t="s">
        <v>94</v>
      </c>
      <c r="G142" s="28">
        <v>-0.91819726463252083</v>
      </c>
      <c r="H142" s="32" t="s">
        <v>17</v>
      </c>
      <c r="I142" s="30">
        <v>1.0038</v>
      </c>
      <c r="J142" s="30">
        <v>25</v>
      </c>
      <c r="K142" s="30">
        <v>1</v>
      </c>
      <c r="L14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-2.2868033090070749E-2</v>
      </c>
      <c r="M142" s="30" t="s">
        <v>18</v>
      </c>
      <c r="N142" s="30"/>
      <c r="O142" s="30"/>
      <c r="P142" s="30"/>
      <c r="Q142" s="30"/>
    </row>
    <row r="143" spans="1:17" x14ac:dyDescent="0.25">
      <c r="A143" s="8" t="str">
        <f t="shared" si="7"/>
        <v>std digestion43844BLANCO DE METODONi 231.604 {445} (Axial)ACEPTADO</v>
      </c>
      <c r="B143" s="28" t="s">
        <v>69</v>
      </c>
      <c r="C143" s="29">
        <v>43844</v>
      </c>
      <c r="D143" s="28" t="s">
        <v>20</v>
      </c>
      <c r="E143" s="28" t="s">
        <v>25</v>
      </c>
      <c r="F143" s="28" t="s">
        <v>94</v>
      </c>
      <c r="G143" s="28">
        <v>3.4771997635610958</v>
      </c>
      <c r="H143" s="32" t="s">
        <v>17</v>
      </c>
      <c r="I143" s="30">
        <v>1.0038</v>
      </c>
      <c r="J143" s="30">
        <v>25</v>
      </c>
      <c r="K143" s="30">
        <v>1</v>
      </c>
      <c r="L14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8.6600910628638561E-2</v>
      </c>
      <c r="M143" s="30" t="s">
        <v>18</v>
      </c>
      <c r="N143" s="30"/>
      <c r="O143" s="30"/>
      <c r="P143" s="30"/>
      <c r="Q143" s="30"/>
    </row>
    <row r="144" spans="1:17" x14ac:dyDescent="0.25">
      <c r="A144" s="8" t="str">
        <f t="shared" si="7"/>
        <v>12407-1943844MUESTRA DE RUTINANi 231.604 {445} (Axial)ACEPTADO</v>
      </c>
      <c r="B144" s="28" t="s">
        <v>70</v>
      </c>
      <c r="C144" s="29">
        <v>43844</v>
      </c>
      <c r="D144" s="28" t="s">
        <v>12</v>
      </c>
      <c r="E144" s="28" t="s">
        <v>25</v>
      </c>
      <c r="F144" s="28" t="s">
        <v>94</v>
      </c>
      <c r="G144" s="28">
        <v>88.714152872938442</v>
      </c>
      <c r="H144" s="32" t="s">
        <v>17</v>
      </c>
      <c r="I144" s="30">
        <v>1.0038</v>
      </c>
      <c r="J144" s="30">
        <v>25</v>
      </c>
      <c r="K144" s="30">
        <v>1</v>
      </c>
      <c r="L14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2.2094578818723463</v>
      </c>
      <c r="M144" s="30" t="s">
        <v>18</v>
      </c>
      <c r="N144" s="30"/>
      <c r="O144" s="30"/>
      <c r="P144" s="30"/>
      <c r="Q144" s="30"/>
    </row>
    <row r="145" spans="1:17" x14ac:dyDescent="0.25">
      <c r="A145" s="8" t="str">
        <f t="shared" si="7"/>
        <v>12408-1943844MUESTRA DE RUTINANi 231.604 {445} (Axial)ACEPTADO</v>
      </c>
      <c r="B145" s="28" t="s">
        <v>71</v>
      </c>
      <c r="C145" s="29">
        <v>43844</v>
      </c>
      <c r="D145" s="28" t="s">
        <v>12</v>
      </c>
      <c r="E145" s="28" t="s">
        <v>25</v>
      </c>
      <c r="F145" s="28" t="s">
        <v>94</v>
      </c>
      <c r="G145" s="28">
        <v>81.053010222714079</v>
      </c>
      <c r="H145" s="32" t="s">
        <v>17</v>
      </c>
      <c r="I145" s="30">
        <v>1.0038</v>
      </c>
      <c r="J145" s="30">
        <v>25</v>
      </c>
      <c r="K145" s="30">
        <v>1</v>
      </c>
      <c r="L14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2.0186543689657817</v>
      </c>
      <c r="M145" s="30" t="s">
        <v>18</v>
      </c>
      <c r="N145" s="30"/>
      <c r="O145" s="30"/>
      <c r="P145" s="30"/>
      <c r="Q145" s="30"/>
    </row>
    <row r="146" spans="1:17" x14ac:dyDescent="0.25">
      <c r="A146" s="8" t="str">
        <f t="shared" si="7"/>
        <v>12409-19 43844MUESTRA DE RUTINANi 231.604 {445} (Axial)ACEPTADO</v>
      </c>
      <c r="B146" s="28" t="s">
        <v>72</v>
      </c>
      <c r="C146" s="29">
        <v>43844</v>
      </c>
      <c r="D146" s="28" t="s">
        <v>12</v>
      </c>
      <c r="E146" s="28" t="s">
        <v>25</v>
      </c>
      <c r="F146" s="28" t="s">
        <v>94</v>
      </c>
      <c r="G146" s="28">
        <v>106.03556062428119</v>
      </c>
      <c r="H146" s="32" t="s">
        <v>17</v>
      </c>
      <c r="I146" s="30">
        <v>1.0038</v>
      </c>
      <c r="J146" s="30">
        <v>25</v>
      </c>
      <c r="K146" s="30">
        <v>1</v>
      </c>
      <c r="L14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2.6408537712761802</v>
      </c>
      <c r="M146" s="30" t="s">
        <v>18</v>
      </c>
      <c r="N146" s="30"/>
      <c r="O146" s="30"/>
      <c r="P146" s="30"/>
      <c r="Q146" s="30"/>
    </row>
    <row r="147" spans="1:17" x14ac:dyDescent="0.25">
      <c r="A147" s="8" t="str">
        <f t="shared" si="7"/>
        <v>12410-19 43844MUESTRA DE RUTINANi 231.604 {445} (Axial)ACEPTADO</v>
      </c>
      <c r="B147" s="28" t="s">
        <v>73</v>
      </c>
      <c r="C147" s="29">
        <v>43844</v>
      </c>
      <c r="D147" s="28" t="s">
        <v>12</v>
      </c>
      <c r="E147" s="28" t="s">
        <v>25</v>
      </c>
      <c r="F147" s="28" t="s">
        <v>94</v>
      </c>
      <c r="G147" s="28">
        <v>89.340629068547173</v>
      </c>
      <c r="H147" s="32" t="s">
        <v>17</v>
      </c>
      <c r="I147" s="30">
        <v>1.0038</v>
      </c>
      <c r="J147" s="30">
        <v>25</v>
      </c>
      <c r="K147" s="30">
        <v>1</v>
      </c>
      <c r="L14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2.2250604968257415</v>
      </c>
      <c r="M147" s="30" t="s">
        <v>18</v>
      </c>
      <c r="N147" s="30"/>
      <c r="O147" s="30"/>
      <c r="P147" s="30"/>
      <c r="Q147" s="30"/>
    </row>
    <row r="148" spans="1:17" x14ac:dyDescent="0.25">
      <c r="A148" s="8" t="str">
        <f t="shared" si="7"/>
        <v>12414-19 43844MUESTRA DE RUTINANi 231.604 {445} (Axial)ACEPTADO</v>
      </c>
      <c r="B148" s="28" t="s">
        <v>74</v>
      </c>
      <c r="C148" s="29">
        <v>43844</v>
      </c>
      <c r="D148" s="28" t="s">
        <v>12</v>
      </c>
      <c r="E148" s="28" t="s">
        <v>25</v>
      </c>
      <c r="F148" s="28" t="s">
        <v>94</v>
      </c>
      <c r="G148" s="28">
        <v>68.62983470944404</v>
      </c>
      <c r="H148" s="32" t="s">
        <v>17</v>
      </c>
      <c r="I148" s="30">
        <v>1.0038</v>
      </c>
      <c r="J148" s="30">
        <v>25</v>
      </c>
      <c r="K148" s="30">
        <v>1</v>
      </c>
      <c r="L14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1.7092507150190286</v>
      </c>
      <c r="M148" s="30" t="s">
        <v>18</v>
      </c>
      <c r="N148" s="30"/>
      <c r="O148" s="30"/>
      <c r="P148" s="30"/>
      <c r="Q148" s="30"/>
    </row>
    <row r="149" spans="1:17" x14ac:dyDescent="0.25">
      <c r="A149" s="8" t="str">
        <f t="shared" si="7"/>
        <v>12415-1943844MUESTRA DE RUTINANi 231.604 {445} (Axial)ACEPTADO</v>
      </c>
      <c r="B149" s="28" t="s">
        <v>75</v>
      </c>
      <c r="C149" s="29">
        <v>43844</v>
      </c>
      <c r="D149" s="28" t="s">
        <v>12</v>
      </c>
      <c r="E149" s="28" t="s">
        <v>25</v>
      </c>
      <c r="F149" s="28" t="s">
        <v>94</v>
      </c>
      <c r="G149" s="28">
        <v>172.69919329819118</v>
      </c>
      <c r="H149" s="32" t="s">
        <v>17</v>
      </c>
      <c r="I149" s="30">
        <v>1.0038</v>
      </c>
      <c r="J149" s="30">
        <v>25</v>
      </c>
      <c r="K149" s="30">
        <v>1</v>
      </c>
      <c r="L14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4.3011355174883237</v>
      </c>
      <c r="M149" s="30" t="s">
        <v>18</v>
      </c>
      <c r="N149" s="30"/>
      <c r="O149" s="30"/>
      <c r="P149" s="30"/>
      <c r="Q149" s="30"/>
    </row>
    <row r="150" spans="1:17" x14ac:dyDescent="0.25">
      <c r="A150" s="8" t="str">
        <f t="shared" si="7"/>
        <v>12416-1943844MUESTRA DE RUTINANi 231.604 {445} (Axial)ACEPTADO</v>
      </c>
      <c r="B150" s="28" t="s">
        <v>87</v>
      </c>
      <c r="C150" s="29">
        <v>43844</v>
      </c>
      <c r="D150" s="28" t="s">
        <v>12</v>
      </c>
      <c r="E150" s="28" t="s">
        <v>25</v>
      </c>
      <c r="F150" s="28" t="s">
        <v>94</v>
      </c>
      <c r="G150" s="28">
        <v>104.06546376910867</v>
      </c>
      <c r="H150" s="32" t="s">
        <v>17</v>
      </c>
      <c r="I150" s="30">
        <v>1.0038</v>
      </c>
      <c r="J150" s="30">
        <v>25</v>
      </c>
      <c r="K150" s="30">
        <v>1</v>
      </c>
      <c r="L15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2.5917878005854917</v>
      </c>
      <c r="M150" s="30" t="s">
        <v>18</v>
      </c>
      <c r="N150" s="30"/>
      <c r="O150" s="30"/>
      <c r="P150" s="30"/>
      <c r="Q150" s="30"/>
    </row>
    <row r="151" spans="1:17" x14ac:dyDescent="0.25">
      <c r="A151" s="8" t="str">
        <f t="shared" si="7"/>
        <v>12416-1943844DUPLICADONi 231.604 {445} (Axial)ACEPTADO</v>
      </c>
      <c r="B151" s="28" t="s">
        <v>87</v>
      </c>
      <c r="C151" s="29">
        <v>43844</v>
      </c>
      <c r="D151" s="28" t="s">
        <v>13</v>
      </c>
      <c r="E151" s="28" t="s">
        <v>25</v>
      </c>
      <c r="F151" s="28" t="s">
        <v>94</v>
      </c>
      <c r="G151" s="28">
        <v>104.08040301698492</v>
      </c>
      <c r="H151" s="32" t="s">
        <v>17</v>
      </c>
      <c r="I151" s="30">
        <v>1.0038</v>
      </c>
      <c r="J151" s="30">
        <v>25</v>
      </c>
      <c r="K151" s="30">
        <v>1</v>
      </c>
      <c r="L15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2.5921598679265023</v>
      </c>
      <c r="M151" s="30" t="s">
        <v>18</v>
      </c>
      <c r="N151" s="30"/>
      <c r="O151" s="30"/>
      <c r="P151" s="30"/>
      <c r="Q151" s="30"/>
    </row>
    <row r="152" spans="1:17" x14ac:dyDescent="0.25">
      <c r="A152" s="8" t="str">
        <f t="shared" si="7"/>
        <v>Control H2O D43844MUESTRA DE RUTINANi 231.604 {445} (Axial)ACEPTADO</v>
      </c>
      <c r="B152" s="28" t="s">
        <v>76</v>
      </c>
      <c r="C152" s="29">
        <v>43844</v>
      </c>
      <c r="D152" s="28" t="s">
        <v>12</v>
      </c>
      <c r="E152" s="28" t="s">
        <v>25</v>
      </c>
      <c r="F152" s="28" t="s">
        <v>94</v>
      </c>
      <c r="G152" s="28">
        <v>-1.25984018456531</v>
      </c>
      <c r="H152" s="32" t="s">
        <v>17</v>
      </c>
      <c r="I152" s="30">
        <v>1.0038</v>
      </c>
      <c r="J152" s="30">
        <v>25</v>
      </c>
      <c r="K152" s="30">
        <v>1</v>
      </c>
      <c r="L15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-3.1376772877199394E-2</v>
      </c>
      <c r="M152" s="30" t="s">
        <v>18</v>
      </c>
      <c r="N152" s="30"/>
      <c r="O152" s="30"/>
      <c r="P152" s="30"/>
      <c r="Q152" s="30"/>
    </row>
    <row r="153" spans="1:17" x14ac:dyDescent="0.25">
      <c r="A153" s="8" t="str">
        <f t="shared" si="7"/>
        <v>12436-1943844MUESTRA DE RUTINANi 231.604 {445} (Axial)ACEPTADO</v>
      </c>
      <c r="B153" s="28" t="s">
        <v>77</v>
      </c>
      <c r="C153" s="29">
        <v>43844</v>
      </c>
      <c r="D153" s="28" t="s">
        <v>12</v>
      </c>
      <c r="E153" s="28" t="s">
        <v>25</v>
      </c>
      <c r="F153" s="28" t="s">
        <v>94</v>
      </c>
      <c r="G153" s="28">
        <v>101.96318407662662</v>
      </c>
      <c r="H153" s="32" t="s">
        <v>17</v>
      </c>
      <c r="I153" s="30">
        <v>1.0038</v>
      </c>
      <c r="J153" s="30">
        <v>25</v>
      </c>
      <c r="K153" s="30">
        <v>1</v>
      </c>
      <c r="L15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2.5394297687942475</v>
      </c>
      <c r="M153" s="30" t="s">
        <v>18</v>
      </c>
      <c r="N153" s="30"/>
      <c r="O153" s="30"/>
      <c r="P153" s="30"/>
      <c r="Q153" s="30"/>
    </row>
    <row r="154" spans="1:17" x14ac:dyDescent="0.25">
      <c r="A154" s="8" t="str">
        <f t="shared" si="7"/>
        <v>12437-1943844MUESTRA DE RUTINANi 231.604 {445} (Axial)ACEPTADO</v>
      </c>
      <c r="B154" s="28" t="s">
        <v>78</v>
      </c>
      <c r="C154" s="29">
        <v>43844</v>
      </c>
      <c r="D154" s="28" t="s">
        <v>12</v>
      </c>
      <c r="E154" s="28" t="s">
        <v>25</v>
      </c>
      <c r="F154" s="28" t="s">
        <v>94</v>
      </c>
      <c r="G154" s="28">
        <v>111.22277682030777</v>
      </c>
      <c r="H154" s="32" t="s">
        <v>17</v>
      </c>
      <c r="I154" s="30">
        <v>1.0038</v>
      </c>
      <c r="J154" s="30">
        <v>25</v>
      </c>
      <c r="K154" s="30">
        <v>1</v>
      </c>
      <c r="L15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2.7700432561343837</v>
      </c>
      <c r="M154" s="30" t="s">
        <v>18</v>
      </c>
      <c r="N154" s="30"/>
      <c r="O154" s="30"/>
      <c r="P154" s="30"/>
      <c r="Q154" s="30"/>
    </row>
    <row r="155" spans="1:17" x14ac:dyDescent="0.25">
      <c r="A155" s="8" t="str">
        <f t="shared" si="7"/>
        <v>12438-1943844MUESTRA DE RUTINANi 231.604 {445} (Axial)ACEPTADO</v>
      </c>
      <c r="B155" s="28" t="s">
        <v>79</v>
      </c>
      <c r="C155" s="29">
        <v>43844</v>
      </c>
      <c r="D155" s="28" t="s">
        <v>12</v>
      </c>
      <c r="E155" s="28" t="s">
        <v>25</v>
      </c>
      <c r="F155" s="28" t="s">
        <v>94</v>
      </c>
      <c r="G155" s="28">
        <v>131.0236198960589</v>
      </c>
      <c r="H155" s="32" t="s">
        <v>17</v>
      </c>
      <c r="I155" s="30">
        <v>1.0038</v>
      </c>
      <c r="J155" s="30">
        <v>25</v>
      </c>
      <c r="K155" s="30">
        <v>1</v>
      </c>
      <c r="L15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3.2631903739803474</v>
      </c>
      <c r="M155" s="30" t="s">
        <v>18</v>
      </c>
      <c r="N155" s="30"/>
      <c r="O155" s="30"/>
      <c r="P155" s="30"/>
      <c r="Q155" s="30"/>
    </row>
    <row r="156" spans="1:17" x14ac:dyDescent="0.25">
      <c r="A156" s="8" t="str">
        <f t="shared" si="7"/>
        <v>12439-1943844MUESTRA DE RUTINANi 231.604 {445} (Axial)ACEPTADO</v>
      </c>
      <c r="B156" s="28" t="s">
        <v>80</v>
      </c>
      <c r="C156" s="29">
        <v>43844</v>
      </c>
      <c r="D156" s="28" t="s">
        <v>12</v>
      </c>
      <c r="E156" s="28" t="s">
        <v>25</v>
      </c>
      <c r="F156" s="28" t="s">
        <v>94</v>
      </c>
      <c r="G156" s="28">
        <v>77.243562842461017</v>
      </c>
      <c r="H156" s="32" t="s">
        <v>17</v>
      </c>
      <c r="I156" s="30">
        <v>1.0038</v>
      </c>
      <c r="J156" s="30">
        <v>25</v>
      </c>
      <c r="K156" s="30">
        <v>1</v>
      </c>
      <c r="L15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1.9237787119560923</v>
      </c>
      <c r="M156" s="30" t="s">
        <v>18</v>
      </c>
      <c r="N156" s="30"/>
      <c r="O156" s="30"/>
      <c r="P156" s="30"/>
      <c r="Q156" s="30"/>
    </row>
    <row r="157" spans="1:17" x14ac:dyDescent="0.25">
      <c r="A157" s="8" t="str">
        <f t="shared" si="7"/>
        <v>12440-1943844MUESTRA DE RUTINANi 231.604 {445} (Axial)ACEPTADO</v>
      </c>
      <c r="B157" s="28" t="s">
        <v>81</v>
      </c>
      <c r="C157" s="29">
        <v>43844</v>
      </c>
      <c r="D157" s="28" t="s">
        <v>12</v>
      </c>
      <c r="E157" s="28" t="s">
        <v>25</v>
      </c>
      <c r="F157" s="28" t="s">
        <v>94</v>
      </c>
      <c r="G157" s="28">
        <v>79.59031108448292</v>
      </c>
      <c r="H157" s="32" t="s">
        <v>17</v>
      </c>
      <c r="I157" s="30">
        <v>1.0038</v>
      </c>
      <c r="J157" s="30">
        <v>25</v>
      </c>
      <c r="K157" s="30">
        <v>1</v>
      </c>
      <c r="L15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1.9822253208926808</v>
      </c>
      <c r="M157" s="30" t="s">
        <v>18</v>
      </c>
      <c r="N157" s="30"/>
      <c r="O157" s="30"/>
      <c r="P157" s="30"/>
      <c r="Q157" s="30"/>
    </row>
    <row r="158" spans="1:17" x14ac:dyDescent="0.25">
      <c r="A158" s="8" t="str">
        <f t="shared" si="7"/>
        <v>blanco digestion alimentos43844BLANCO DE METODONi 231.604 {445} (Axial)ACEPTADO</v>
      </c>
      <c r="B158" s="28" t="s">
        <v>82</v>
      </c>
      <c r="C158" s="29">
        <v>43844</v>
      </c>
      <c r="D158" s="28" t="s">
        <v>20</v>
      </c>
      <c r="E158" s="28" t="s">
        <v>25</v>
      </c>
      <c r="F158" s="28" t="s">
        <v>94</v>
      </c>
      <c r="G158" s="28">
        <v>1.6162927377986318</v>
      </c>
      <c r="H158" s="32" t="s">
        <v>17</v>
      </c>
      <c r="I158" s="30">
        <v>1.0038</v>
      </c>
      <c r="J158" s="30">
        <v>25</v>
      </c>
      <c r="K158" s="30">
        <v>1</v>
      </c>
      <c r="L15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4.0254351907716472E-2</v>
      </c>
      <c r="M158" s="30" t="s">
        <v>18</v>
      </c>
      <c r="N158" s="30"/>
      <c r="O158" s="30"/>
      <c r="P158" s="30"/>
      <c r="Q158" s="30"/>
    </row>
    <row r="159" spans="1:17" x14ac:dyDescent="0.25">
      <c r="A159" s="8" t="str">
        <f t="shared" si="7"/>
        <v>12230-1943844MUESTRA DE RUTINANi 231.604 {445} (Axial)RECHAZADO</v>
      </c>
      <c r="B159" s="28" t="s">
        <v>88</v>
      </c>
      <c r="C159" s="29">
        <v>43844</v>
      </c>
      <c r="D159" s="28" t="s">
        <v>12</v>
      </c>
      <c r="E159" s="28" t="s">
        <v>25</v>
      </c>
      <c r="F159" s="28" t="s">
        <v>94</v>
      </c>
      <c r="G159" s="28">
        <v>640.24135342178897</v>
      </c>
      <c r="H159" s="32" t="s">
        <v>17</v>
      </c>
      <c r="I159" s="30">
        <v>1.0038</v>
      </c>
      <c r="J159" s="30">
        <v>25</v>
      </c>
      <c r="K159" s="30">
        <v>1</v>
      </c>
      <c r="L15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15.945441159139991</v>
      </c>
      <c r="M159" s="30" t="s">
        <v>19</v>
      </c>
      <c r="N159" s="30"/>
      <c r="O159" s="30"/>
      <c r="P159" s="30"/>
      <c r="Q159" s="30"/>
    </row>
    <row r="160" spans="1:17" x14ac:dyDescent="0.25">
      <c r="A160" s="8" t="str">
        <f t="shared" si="7"/>
        <v>12230-1943844MUESTRA DE RUTINANi 231.604 {445} (Axial)ACEPTADO</v>
      </c>
      <c r="B160" s="28" t="s">
        <v>88</v>
      </c>
      <c r="C160" s="29">
        <v>43844</v>
      </c>
      <c r="D160" s="28" t="s">
        <v>12</v>
      </c>
      <c r="E160" s="28" t="s">
        <v>25</v>
      </c>
      <c r="F160" s="28" t="s">
        <v>94</v>
      </c>
      <c r="G160" s="28">
        <v>815.16462484414467</v>
      </c>
      <c r="H160" s="32" t="s">
        <v>17</v>
      </c>
      <c r="I160" s="30">
        <v>1.0038</v>
      </c>
      <c r="J160" s="30">
        <v>25</v>
      </c>
      <c r="K160" s="30">
        <v>1</v>
      </c>
      <c r="L16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20.301968142163396</v>
      </c>
      <c r="M160" s="30" t="s">
        <v>18</v>
      </c>
      <c r="N160" s="30"/>
      <c r="O160" s="30"/>
      <c r="P160" s="30"/>
      <c r="Q160" s="30"/>
    </row>
    <row r="161" spans="1:17" x14ac:dyDescent="0.25">
      <c r="A161" s="8" t="str">
        <f t="shared" si="7"/>
        <v>12230-1943844DUPLICADONi 231.604 {445} (Axial)RECHAZADO</v>
      </c>
      <c r="B161" s="28" t="s">
        <v>88</v>
      </c>
      <c r="C161" s="29">
        <v>43844</v>
      </c>
      <c r="D161" s="28" t="s">
        <v>13</v>
      </c>
      <c r="E161" s="28" t="s">
        <v>25</v>
      </c>
      <c r="F161" s="28" t="s">
        <v>94</v>
      </c>
      <c r="G161" s="28">
        <v>741.89494093012752</v>
      </c>
      <c r="H161" s="32" t="s">
        <v>17</v>
      </c>
      <c r="I161" s="30">
        <v>1.0038</v>
      </c>
      <c r="J161" s="30">
        <v>25</v>
      </c>
      <c r="K161" s="30">
        <v>1</v>
      </c>
      <c r="L16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18.477160314059763</v>
      </c>
      <c r="M161" s="30" t="s">
        <v>19</v>
      </c>
      <c r="N161" s="30"/>
      <c r="O161" s="30"/>
      <c r="P161" s="30"/>
      <c r="Q161" s="30"/>
    </row>
    <row r="162" spans="1:17" x14ac:dyDescent="0.25">
      <c r="A162" s="8" t="str">
        <f t="shared" si="7"/>
        <v>12230-19 43844DUPLICADONi 231.604 {445} (Axial)ACEPTADO</v>
      </c>
      <c r="B162" s="28" t="s">
        <v>89</v>
      </c>
      <c r="C162" s="29">
        <v>43844</v>
      </c>
      <c r="D162" s="28" t="s">
        <v>13</v>
      </c>
      <c r="E162" s="28" t="s">
        <v>25</v>
      </c>
      <c r="F162" s="28" t="s">
        <v>94</v>
      </c>
      <c r="G162" s="28">
        <v>882.63838553789765</v>
      </c>
      <c r="H162" s="32" t="s">
        <v>17</v>
      </c>
      <c r="I162" s="30">
        <v>1.0038</v>
      </c>
      <c r="J162" s="30">
        <v>25</v>
      </c>
      <c r="K162" s="30">
        <v>1</v>
      </c>
      <c r="L16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21.982426418058818</v>
      </c>
      <c r="M162" s="30" t="s">
        <v>18</v>
      </c>
      <c r="N162" s="30"/>
      <c r="O162" s="30"/>
      <c r="P162" s="30"/>
      <c r="Q162" s="30"/>
    </row>
    <row r="163" spans="1:17" x14ac:dyDescent="0.25">
      <c r="A163" s="8" t="str">
        <f t="shared" si="7"/>
        <v>std digestion A43844BLANCO DE METODONi 231.604 {445} (Axial)ACEPTADO</v>
      </c>
      <c r="B163" s="28" t="s">
        <v>83</v>
      </c>
      <c r="C163" s="29">
        <v>43844</v>
      </c>
      <c r="D163" s="28" t="s">
        <v>20</v>
      </c>
      <c r="E163" s="28" t="s">
        <v>25</v>
      </c>
      <c r="F163" s="28" t="s">
        <v>94</v>
      </c>
      <c r="G163" s="28">
        <v>4.170699143633934</v>
      </c>
      <c r="H163" s="32" t="s">
        <v>17</v>
      </c>
      <c r="I163" s="30">
        <v>1.0038</v>
      </c>
      <c r="J163" s="30">
        <v>25</v>
      </c>
      <c r="K163" s="30">
        <v>1</v>
      </c>
      <c r="L16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0.10387276209488777</v>
      </c>
      <c r="M163" s="30" t="s">
        <v>18</v>
      </c>
      <c r="N163" s="30"/>
      <c r="O163" s="30"/>
      <c r="P163" s="30"/>
      <c r="Q163" s="30"/>
    </row>
    <row r="164" spans="1:17" x14ac:dyDescent="0.25">
      <c r="A164" s="8" t="str">
        <f t="shared" si="7"/>
        <v>HNO3 2% II43844BLANCO DE REACTIVOSNi 231.604 {445} (Axial)ACEPTADO</v>
      </c>
      <c r="B164" s="28" t="s">
        <v>84</v>
      </c>
      <c r="C164" s="29">
        <v>43844</v>
      </c>
      <c r="D164" s="28" t="s">
        <v>21</v>
      </c>
      <c r="E164" s="28" t="s">
        <v>25</v>
      </c>
      <c r="F164" s="28" t="s">
        <v>94</v>
      </c>
      <c r="G164" s="28">
        <v>-0.31355568436282777</v>
      </c>
      <c r="H164" s="32" t="s">
        <v>17</v>
      </c>
      <c r="I164" s="30">
        <v>1.0038</v>
      </c>
      <c r="J164" s="30">
        <v>25</v>
      </c>
      <c r="K164" s="30">
        <v>1</v>
      </c>
      <c r="L16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-7.80921708415092E-3</v>
      </c>
      <c r="M164" s="30" t="s">
        <v>18</v>
      </c>
      <c r="N164" s="30"/>
      <c r="O164" s="30"/>
      <c r="P164" s="30"/>
      <c r="Q164" s="30"/>
    </row>
    <row r="165" spans="1:17" x14ac:dyDescent="0.25">
      <c r="A165" s="8" t="str">
        <f t="shared" si="7"/>
        <v>Control H2O E43844MUESTRA DE RUTINANi 231.604 {445} (Axial)ACEPTADO</v>
      </c>
      <c r="B165" s="28" t="s">
        <v>85</v>
      </c>
      <c r="C165" s="29">
        <v>43844</v>
      </c>
      <c r="D165" s="28" t="s">
        <v>12</v>
      </c>
      <c r="E165" s="28" t="s">
        <v>25</v>
      </c>
      <c r="F165" s="28" t="s">
        <v>94</v>
      </c>
      <c r="G165" s="28">
        <v>-1.0647615666066772</v>
      </c>
      <c r="H165" s="32" t="s">
        <v>17</v>
      </c>
      <c r="I165" s="30">
        <v>1.0038</v>
      </c>
      <c r="J165" s="30">
        <v>25</v>
      </c>
      <c r="K165" s="30">
        <v>1</v>
      </c>
      <c r="L16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-2.6518269740154345E-2</v>
      </c>
      <c r="M165" s="30" t="s">
        <v>18</v>
      </c>
      <c r="N165" s="30"/>
      <c r="O165" s="30"/>
      <c r="P165" s="30"/>
      <c r="Q165" s="30"/>
    </row>
    <row r="166" spans="1:17" x14ac:dyDescent="0.25">
      <c r="A166" s="8" t="str">
        <f t="shared" si="7"/>
        <v>agua43844MUESTRA DE RUTINACd 228.802 {447} (Axial)ACEPTADO</v>
      </c>
      <c r="B166" s="28" t="s">
        <v>51</v>
      </c>
      <c r="C166" s="29">
        <v>43844</v>
      </c>
      <c r="D166" s="28" t="s">
        <v>12</v>
      </c>
      <c r="E166" s="28" t="s">
        <v>26</v>
      </c>
      <c r="F166" s="28" t="s">
        <v>94</v>
      </c>
      <c r="G166" s="28">
        <v>-0.13905193871158344</v>
      </c>
      <c r="H166" s="32" t="s">
        <v>17</v>
      </c>
      <c r="I166" s="30">
        <v>1.0038</v>
      </c>
      <c r="J166" s="30">
        <v>25</v>
      </c>
      <c r="K166" s="30">
        <v>1</v>
      </c>
      <c r="L16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-3.4631385413325224E-3</v>
      </c>
      <c r="M166" s="30" t="s">
        <v>18</v>
      </c>
      <c r="N166" s="30"/>
      <c r="O166" s="30"/>
      <c r="P166" s="30"/>
      <c r="Q166" s="30"/>
    </row>
    <row r="167" spans="1:17" x14ac:dyDescent="0.25">
      <c r="A167" s="8" t="str">
        <f t="shared" si="7"/>
        <v>blanco43844BLANCO DE REACTIVOSCd 228.802 {447} (Axial)ACEPTADO</v>
      </c>
      <c r="B167" s="28" t="s">
        <v>41</v>
      </c>
      <c r="C167" s="29">
        <v>43844</v>
      </c>
      <c r="D167" s="28" t="s">
        <v>21</v>
      </c>
      <c r="E167" s="28" t="s">
        <v>26</v>
      </c>
      <c r="F167" s="28" t="s">
        <v>94</v>
      </c>
      <c r="G167" s="28">
        <v>0</v>
      </c>
      <c r="H167" s="32" t="s">
        <v>17</v>
      </c>
      <c r="I167" s="30">
        <v>1.0038</v>
      </c>
      <c r="J167" s="30">
        <v>25</v>
      </c>
      <c r="K167" s="30">
        <v>1</v>
      </c>
      <c r="L16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167" s="30" t="s">
        <v>18</v>
      </c>
      <c r="N167" s="30"/>
      <c r="O167" s="30"/>
      <c r="P167" s="30"/>
      <c r="Q167" s="30"/>
    </row>
    <row r="168" spans="1:17" x14ac:dyDescent="0.25">
      <c r="A168" s="8" t="str">
        <f t="shared" si="7"/>
        <v>STD 143844ESTANDAR DE CONTROLCd 228.802 {447} (Axial)ACEPTADO</v>
      </c>
      <c r="B168" s="28" t="s">
        <v>42</v>
      </c>
      <c r="C168" s="29">
        <v>43844</v>
      </c>
      <c r="D168" s="28" t="s">
        <v>11</v>
      </c>
      <c r="E168" s="28" t="s">
        <v>26</v>
      </c>
      <c r="F168" s="28" t="s">
        <v>94</v>
      </c>
      <c r="G168" s="28">
        <v>2.0227206433511151</v>
      </c>
      <c r="H168" s="32" t="s">
        <v>17</v>
      </c>
      <c r="I168" s="30">
        <v>1.0038</v>
      </c>
      <c r="J168" s="30">
        <v>25</v>
      </c>
      <c r="K168" s="30">
        <v>1</v>
      </c>
      <c r="L16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5.0376585060547791E-2</v>
      </c>
      <c r="M168" s="30" t="s">
        <v>18</v>
      </c>
      <c r="N168" s="30"/>
      <c r="O168" s="30"/>
      <c r="P168" s="30"/>
      <c r="Q168" s="30"/>
    </row>
    <row r="169" spans="1:17" x14ac:dyDescent="0.25">
      <c r="A169" s="8" t="str">
        <f t="shared" si="7"/>
        <v>STD 243844ESTANDAR DE CONTROLCd 228.802 {447} (Axial)ACEPTADO</v>
      </c>
      <c r="B169" s="28" t="s">
        <v>43</v>
      </c>
      <c r="C169" s="29">
        <v>43844</v>
      </c>
      <c r="D169" s="28" t="s">
        <v>11</v>
      </c>
      <c r="E169" s="28" t="s">
        <v>26</v>
      </c>
      <c r="F169" s="28" t="s">
        <v>94</v>
      </c>
      <c r="G169" s="28">
        <v>4.8991555150710413</v>
      </c>
      <c r="H169" s="32" t="s">
        <v>17</v>
      </c>
      <c r="I169" s="30">
        <v>1.0038</v>
      </c>
      <c r="J169" s="30">
        <v>25</v>
      </c>
      <c r="K169" s="30">
        <v>1</v>
      </c>
      <c r="L16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0.12201523000276551</v>
      </c>
      <c r="M169" s="30" t="s">
        <v>18</v>
      </c>
      <c r="N169" s="30"/>
      <c r="O169" s="30"/>
      <c r="P169" s="30"/>
      <c r="Q169" s="30"/>
    </row>
    <row r="170" spans="1:17" x14ac:dyDescent="0.25">
      <c r="A170" s="8" t="str">
        <f t="shared" si="7"/>
        <v>STD 343844ESTANDAR DE CONTROLCd 228.802 {447} (Axial)ACEPTADO</v>
      </c>
      <c r="B170" s="28" t="s">
        <v>44</v>
      </c>
      <c r="C170" s="29">
        <v>43844</v>
      </c>
      <c r="D170" s="28" t="s">
        <v>11</v>
      </c>
      <c r="E170" s="28" t="s">
        <v>26</v>
      </c>
      <c r="F170" s="28" t="s">
        <v>94</v>
      </c>
      <c r="G170" s="28">
        <v>9.9317937051585012</v>
      </c>
      <c r="H170" s="32" t="s">
        <v>17</v>
      </c>
      <c r="I170" s="30">
        <v>1.0038</v>
      </c>
      <c r="J170" s="30">
        <v>25</v>
      </c>
      <c r="K170" s="30">
        <v>1</v>
      </c>
      <c r="L17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0.24735489403164229</v>
      </c>
      <c r="M170" s="30" t="s">
        <v>18</v>
      </c>
      <c r="N170" s="30"/>
      <c r="O170" s="30"/>
      <c r="P170" s="30"/>
      <c r="Q170" s="30"/>
    </row>
    <row r="171" spans="1:17" x14ac:dyDescent="0.25">
      <c r="A171" s="8" t="str">
        <f t="shared" si="7"/>
        <v>STD 443844ESTANDAR DE CONTROLCd 228.802 {447} (Axial)ACEPTADO</v>
      </c>
      <c r="B171" s="28" t="s">
        <v>45</v>
      </c>
      <c r="C171" s="29">
        <v>43844</v>
      </c>
      <c r="D171" s="28" t="s">
        <v>11</v>
      </c>
      <c r="E171" s="28" t="s">
        <v>26</v>
      </c>
      <c r="F171" s="28" t="s">
        <v>94</v>
      </c>
      <c r="G171" s="28">
        <v>19.932933726005203</v>
      </c>
      <c r="H171" s="32" t="s">
        <v>17</v>
      </c>
      <c r="I171" s="30">
        <v>1.0038</v>
      </c>
      <c r="J171" s="30">
        <v>25</v>
      </c>
      <c r="K171" s="30">
        <v>1</v>
      </c>
      <c r="L17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0.49643688299475003</v>
      </c>
      <c r="M171" s="30" t="s">
        <v>18</v>
      </c>
      <c r="N171" s="30"/>
      <c r="O171" s="30"/>
      <c r="P171" s="30"/>
      <c r="Q171" s="30"/>
    </row>
    <row r="172" spans="1:17" x14ac:dyDescent="0.25">
      <c r="A172" s="8" t="str">
        <f t="shared" si="7"/>
        <v>STD 543844ESTANDAR DE CONTROLCd 228.802 {447} (Axial)ACEPTADO</v>
      </c>
      <c r="B172" s="28" t="s">
        <v>46</v>
      </c>
      <c r="C172" s="29">
        <v>43844</v>
      </c>
      <c r="D172" s="28" t="s">
        <v>11</v>
      </c>
      <c r="E172" s="28" t="s">
        <v>26</v>
      </c>
      <c r="F172" s="28" t="s">
        <v>94</v>
      </c>
      <c r="G172" s="28">
        <v>29.928863790491906</v>
      </c>
      <c r="H172" s="32" t="s">
        <v>17</v>
      </c>
      <c r="I172" s="30">
        <v>1.0038</v>
      </c>
      <c r="J172" s="30">
        <v>25</v>
      </c>
      <c r="K172" s="30">
        <v>1</v>
      </c>
      <c r="L17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0.74538911612103764</v>
      </c>
      <c r="M172" s="30" t="s">
        <v>18</v>
      </c>
      <c r="N172" s="30"/>
      <c r="O172" s="30"/>
      <c r="P172" s="30"/>
      <c r="Q172" s="30"/>
    </row>
    <row r="173" spans="1:17" x14ac:dyDescent="0.25">
      <c r="A173" s="8" t="str">
        <f t="shared" si="7"/>
        <v>STD 643844ESTANDAR DE CONTROLCd 228.802 {447} (Axial)ACEPTADO</v>
      </c>
      <c r="B173" s="28" t="s">
        <v>47</v>
      </c>
      <c r="C173" s="29">
        <v>43844</v>
      </c>
      <c r="D173" s="28" t="s">
        <v>11</v>
      </c>
      <c r="E173" s="28" t="s">
        <v>26</v>
      </c>
      <c r="F173" s="28" t="s">
        <v>94</v>
      </c>
      <c r="G173" s="28">
        <v>40.115406396287405</v>
      </c>
      <c r="H173" s="32" t="s">
        <v>17</v>
      </c>
      <c r="I173" s="30">
        <v>1.0038</v>
      </c>
      <c r="J173" s="30">
        <v>25</v>
      </c>
      <c r="K173" s="30">
        <v>1</v>
      </c>
      <c r="L17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0.99908862313925584</v>
      </c>
      <c r="M173" s="30" t="s">
        <v>18</v>
      </c>
      <c r="N173" s="30"/>
      <c r="O173" s="30"/>
      <c r="P173" s="30"/>
      <c r="Q173" s="30"/>
    </row>
    <row r="174" spans="1:17" x14ac:dyDescent="0.25">
      <c r="A174" s="8" t="str">
        <f t="shared" si="7"/>
        <v>Control H2O A43844MUESTRA DE RUTINACd 228.802 {447} (Axial)ACEPTADO</v>
      </c>
      <c r="B174" s="28" t="s">
        <v>48</v>
      </c>
      <c r="C174" s="29">
        <v>43844</v>
      </c>
      <c r="D174" s="28" t="s">
        <v>12</v>
      </c>
      <c r="E174" s="28" t="s">
        <v>26</v>
      </c>
      <c r="F174" s="28" t="s">
        <v>94</v>
      </c>
      <c r="G174" s="28">
        <v>-6.1261900646834344E-2</v>
      </c>
      <c r="H174" s="32" t="s">
        <v>17</v>
      </c>
      <c r="I174" s="30">
        <v>1.0038</v>
      </c>
      <c r="J174" s="30">
        <v>25</v>
      </c>
      <c r="K174" s="30">
        <v>1</v>
      </c>
      <c r="L17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-1.5257496674346072E-3</v>
      </c>
      <c r="M174" s="30" t="s">
        <v>18</v>
      </c>
      <c r="N174" s="30"/>
      <c r="O174" s="30"/>
      <c r="P174" s="30"/>
      <c r="Q174" s="30"/>
    </row>
    <row r="175" spans="1:17" x14ac:dyDescent="0.25">
      <c r="A175" s="8" t="str">
        <f t="shared" si="7"/>
        <v>blanco digestion cannabis aceite 2019-12-3143844BLANCO DE METODOCd 228.802 {447} (Axial)ACEPTADO</v>
      </c>
      <c r="B175" s="28" t="s">
        <v>49</v>
      </c>
      <c r="C175" s="29">
        <v>43844</v>
      </c>
      <c r="D175" s="28" t="s">
        <v>20</v>
      </c>
      <c r="E175" s="28" t="s">
        <v>26</v>
      </c>
      <c r="F175" s="28" t="s">
        <v>94</v>
      </c>
      <c r="G175" s="28">
        <v>0.18594154595154311</v>
      </c>
      <c r="H175" s="32" t="s">
        <v>17</v>
      </c>
      <c r="I175" s="30">
        <v>1.0038</v>
      </c>
      <c r="J175" s="30">
        <v>25</v>
      </c>
      <c r="K175" s="30">
        <v>1</v>
      </c>
      <c r="L17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4.6309410727122715E-3</v>
      </c>
      <c r="M175" s="30" t="s">
        <v>18</v>
      </c>
      <c r="N175" s="30"/>
      <c r="O175" s="30"/>
      <c r="P175" s="30"/>
      <c r="Q175" s="30"/>
    </row>
    <row r="176" spans="1:17" x14ac:dyDescent="0.25">
      <c r="A176" s="8" t="str">
        <f t="shared" si="7"/>
        <v>12393-1943844MUESTRA DE RUTINACd 228.802 {447} (Axial)ACEPTADO</v>
      </c>
      <c r="B176" s="28" t="s">
        <v>52</v>
      </c>
      <c r="C176" s="29">
        <v>43844</v>
      </c>
      <c r="D176" s="28" t="s">
        <v>12</v>
      </c>
      <c r="E176" s="28" t="s">
        <v>26</v>
      </c>
      <c r="F176" s="28" t="s">
        <v>94</v>
      </c>
      <c r="G176" s="28">
        <v>21.032798689757925</v>
      </c>
      <c r="H176" s="32" t="s">
        <v>17</v>
      </c>
      <c r="I176" s="30">
        <v>1.0038</v>
      </c>
      <c r="J176" s="30">
        <v>25</v>
      </c>
      <c r="K176" s="30">
        <v>1</v>
      </c>
      <c r="L17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0.52382941546518036</v>
      </c>
      <c r="M176" s="30" t="s">
        <v>18</v>
      </c>
      <c r="N176" s="30"/>
      <c r="O176" s="30"/>
      <c r="P176" s="30"/>
      <c r="Q176" s="30"/>
    </row>
    <row r="177" spans="1:17" x14ac:dyDescent="0.25">
      <c r="A177" s="8" t="str">
        <f t="shared" si="7"/>
        <v>12394-1943844MUESTRA DE RUTINACd 228.802 {447} (Axial)ACEPTADO</v>
      </c>
      <c r="B177" s="28" t="s">
        <v>53</v>
      </c>
      <c r="C177" s="29">
        <v>43844</v>
      </c>
      <c r="D177" s="28" t="s">
        <v>12</v>
      </c>
      <c r="E177" s="28" t="s">
        <v>26</v>
      </c>
      <c r="F177" s="28" t="s">
        <v>94</v>
      </c>
      <c r="G177" s="28">
        <v>17.197264073787373</v>
      </c>
      <c r="H177" s="32" t="s">
        <v>17</v>
      </c>
      <c r="I177" s="30">
        <v>1.0038</v>
      </c>
      <c r="J177" s="30">
        <v>25</v>
      </c>
      <c r="K177" s="30">
        <v>1</v>
      </c>
      <c r="L17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0.42830404646810549</v>
      </c>
      <c r="M177" s="30" t="s">
        <v>18</v>
      </c>
      <c r="N177" s="30"/>
      <c r="O177" s="30"/>
      <c r="P177" s="30"/>
      <c r="Q177" s="30"/>
    </row>
    <row r="178" spans="1:17" x14ac:dyDescent="0.25">
      <c r="A178" s="8" t="str">
        <f t="shared" si="7"/>
        <v>12395-1943844MUESTRA DE RUTINACd 228.802 {447} (Axial)ACEPTADO</v>
      </c>
      <c r="B178" s="28" t="s">
        <v>54</v>
      </c>
      <c r="C178" s="29">
        <v>43844</v>
      </c>
      <c r="D178" s="28" t="s">
        <v>12</v>
      </c>
      <c r="E178" s="28" t="s">
        <v>26</v>
      </c>
      <c r="F178" s="28" t="s">
        <v>94</v>
      </c>
      <c r="G178" s="28">
        <v>20.376140719933904</v>
      </c>
      <c r="H178" s="32" t="s">
        <v>17</v>
      </c>
      <c r="I178" s="30">
        <v>1.0038</v>
      </c>
      <c r="J178" s="30">
        <v>25</v>
      </c>
      <c r="K178" s="30">
        <v>1</v>
      </c>
      <c r="L17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0.50747511257057942</v>
      </c>
      <c r="M178" s="30" t="s">
        <v>18</v>
      </c>
      <c r="N178" s="30"/>
      <c r="O178" s="30"/>
      <c r="P178" s="30"/>
      <c r="Q178" s="30"/>
    </row>
    <row r="179" spans="1:17" x14ac:dyDescent="0.25">
      <c r="A179" s="8" t="str">
        <f t="shared" si="7"/>
        <v>12396-1943844MUESTRA DE RUTINACd 228.802 {447} (Axial)ACEPTADO</v>
      </c>
      <c r="B179" s="28" t="s">
        <v>55</v>
      </c>
      <c r="C179" s="29">
        <v>43844</v>
      </c>
      <c r="D179" s="28" t="s">
        <v>12</v>
      </c>
      <c r="E179" s="28" t="s">
        <v>26</v>
      </c>
      <c r="F179" s="28" t="s">
        <v>94</v>
      </c>
      <c r="G179" s="28">
        <v>18.271228737468313</v>
      </c>
      <c r="H179" s="32" t="s">
        <v>17</v>
      </c>
      <c r="I179" s="30">
        <v>1.0038</v>
      </c>
      <c r="J179" s="30">
        <v>25</v>
      </c>
      <c r="K179" s="30">
        <v>1</v>
      </c>
      <c r="L17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0.45505152265063542</v>
      </c>
      <c r="M179" s="30" t="s">
        <v>18</v>
      </c>
      <c r="N179" s="30"/>
      <c r="O179" s="30"/>
      <c r="P179" s="30"/>
      <c r="Q179" s="30"/>
    </row>
    <row r="180" spans="1:17" x14ac:dyDescent="0.25">
      <c r="A180" s="8" t="str">
        <f t="shared" si="7"/>
        <v>12397-1943844MUESTRA DE RUTINACd 228.802 {447} (Axial)ACEPTADO</v>
      </c>
      <c r="B180" s="28" t="s">
        <v>56</v>
      </c>
      <c r="C180" s="29">
        <v>43844</v>
      </c>
      <c r="D180" s="28" t="s">
        <v>12</v>
      </c>
      <c r="E180" s="28" t="s">
        <v>26</v>
      </c>
      <c r="F180" s="28" t="s">
        <v>94</v>
      </c>
      <c r="G180" s="28">
        <v>21.580500968692416</v>
      </c>
      <c r="H180" s="32" t="s">
        <v>17</v>
      </c>
      <c r="I180" s="30">
        <v>1.0038</v>
      </c>
      <c r="J180" s="30">
        <v>25</v>
      </c>
      <c r="K180" s="30">
        <v>1</v>
      </c>
      <c r="L18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0.53747013769407292</v>
      </c>
      <c r="M180" s="30" t="s">
        <v>18</v>
      </c>
      <c r="N180" s="30"/>
      <c r="O180" s="30"/>
      <c r="P180" s="30"/>
      <c r="Q180" s="30"/>
    </row>
    <row r="181" spans="1:17" x14ac:dyDescent="0.25">
      <c r="A181" s="8" t="str">
        <f t="shared" si="7"/>
        <v>12398-19 43844MUESTRA DE RUTINACd 228.802 {447} (Axial)ACEPTADO</v>
      </c>
      <c r="B181" s="28" t="s">
        <v>57</v>
      </c>
      <c r="C181" s="29">
        <v>43844</v>
      </c>
      <c r="D181" s="28" t="s">
        <v>12</v>
      </c>
      <c r="E181" s="28" t="s">
        <v>26</v>
      </c>
      <c r="F181" s="28" t="s">
        <v>94</v>
      </c>
      <c r="G181" s="28">
        <v>22.128549596521896</v>
      </c>
      <c r="H181" s="32" t="s">
        <v>17</v>
      </c>
      <c r="I181" s="30">
        <v>1.0038</v>
      </c>
      <c r="J181" s="30">
        <v>25</v>
      </c>
      <c r="K181" s="30">
        <v>1</v>
      </c>
      <c r="L18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0.55111948586675374</v>
      </c>
      <c r="M181" s="30" t="s">
        <v>18</v>
      </c>
      <c r="N181" s="30"/>
      <c r="O181" s="30"/>
      <c r="P181" s="30"/>
      <c r="Q181" s="30"/>
    </row>
    <row r="182" spans="1:17" x14ac:dyDescent="0.25">
      <c r="A182" s="8" t="str">
        <f t="shared" si="7"/>
        <v>12399-19 43844MUESTRA DE RUTINACd 228.802 {447} (Axial)ACEPTADO</v>
      </c>
      <c r="B182" s="28" t="s">
        <v>58</v>
      </c>
      <c r="C182" s="29">
        <v>43844</v>
      </c>
      <c r="D182" s="28" t="s">
        <v>12</v>
      </c>
      <c r="E182" s="28" t="s">
        <v>26</v>
      </c>
      <c r="F182" s="28" t="s">
        <v>94</v>
      </c>
      <c r="G182" s="28">
        <v>17.993956958338348</v>
      </c>
      <c r="H182" s="32" t="s">
        <v>17</v>
      </c>
      <c r="I182" s="30">
        <v>1.0038</v>
      </c>
      <c r="J182" s="30">
        <v>25</v>
      </c>
      <c r="K182" s="30">
        <v>1</v>
      </c>
      <c r="L18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0.44814596927521289</v>
      </c>
      <c r="M182" s="30" t="s">
        <v>18</v>
      </c>
      <c r="N182" s="30"/>
      <c r="O182" s="30"/>
      <c r="P182" s="30"/>
      <c r="Q182" s="30"/>
    </row>
    <row r="183" spans="1:17" x14ac:dyDescent="0.25">
      <c r="A183" s="8" t="str">
        <f t="shared" si="7"/>
        <v>12400-1943844MUESTRA DE RUTINACd 228.802 {447} (Axial)ACEPTADO</v>
      </c>
      <c r="B183" s="28" t="s">
        <v>86</v>
      </c>
      <c r="C183" s="29">
        <v>43844</v>
      </c>
      <c r="D183" s="28" t="s">
        <v>12</v>
      </c>
      <c r="E183" s="28" t="s">
        <v>26</v>
      </c>
      <c r="F183" s="28" t="s">
        <v>94</v>
      </c>
      <c r="G183" s="28">
        <v>16.515046985436978</v>
      </c>
      <c r="H183" s="32" t="s">
        <v>17</v>
      </c>
      <c r="I183" s="30">
        <v>1.0038</v>
      </c>
      <c r="J183" s="30">
        <v>25</v>
      </c>
      <c r="K183" s="30">
        <v>1</v>
      </c>
      <c r="L18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0.41131318453469257</v>
      </c>
      <c r="M183" s="30" t="s">
        <v>18</v>
      </c>
      <c r="N183" s="30"/>
      <c r="O183" s="30"/>
      <c r="P183" s="30"/>
      <c r="Q183" s="30"/>
    </row>
    <row r="184" spans="1:17" x14ac:dyDescent="0.25">
      <c r="A184" s="8" t="str">
        <f t="shared" si="7"/>
        <v>Control H2O B43844MUESTRA DE RUTINACd 228.802 {447} (Axial)ACEPTADO</v>
      </c>
      <c r="B184" s="28" t="s">
        <v>50</v>
      </c>
      <c r="C184" s="29">
        <v>43844</v>
      </c>
      <c r="D184" s="28" t="s">
        <v>12</v>
      </c>
      <c r="E184" s="28" t="s">
        <v>26</v>
      </c>
      <c r="F184" s="28" t="s">
        <v>94</v>
      </c>
      <c r="G184" s="28">
        <v>1.3653678736540881E-2</v>
      </c>
      <c r="H184" s="32" t="s">
        <v>17</v>
      </c>
      <c r="I184" s="30">
        <v>1.0038</v>
      </c>
      <c r="J184" s="30">
        <v>25</v>
      </c>
      <c r="K184" s="30">
        <v>1</v>
      </c>
      <c r="L18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3.4004977925236309E-4</v>
      </c>
      <c r="M184" s="30" t="s">
        <v>18</v>
      </c>
      <c r="N184" s="30"/>
      <c r="O184" s="30"/>
      <c r="P184" s="30"/>
      <c r="Q184" s="30"/>
    </row>
    <row r="185" spans="1:17" x14ac:dyDescent="0.25">
      <c r="A185" s="8" t="str">
        <f t="shared" si="7"/>
        <v>HNO3 2%43844BLANCO DE REACTIVOSCd 228.802 {447} (Axial)ACEPTADO</v>
      </c>
      <c r="B185" s="28" t="s">
        <v>59</v>
      </c>
      <c r="C185" s="29">
        <v>43844</v>
      </c>
      <c r="D185" s="28" t="s">
        <v>21</v>
      </c>
      <c r="E185" s="28" t="s">
        <v>26</v>
      </c>
      <c r="F185" s="28" t="s">
        <v>94</v>
      </c>
      <c r="G185" s="28">
        <v>7.8867960070269874E-2</v>
      </c>
      <c r="H185" s="32" t="s">
        <v>17</v>
      </c>
      <c r="I185" s="30">
        <v>1.0038</v>
      </c>
      <c r="J185" s="30">
        <v>25</v>
      </c>
      <c r="K185" s="30">
        <v>1</v>
      </c>
      <c r="L18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1.9642349091021586E-3</v>
      </c>
      <c r="M185" s="30" t="s">
        <v>18</v>
      </c>
      <c r="N185" s="30"/>
      <c r="O185" s="30"/>
      <c r="P185" s="30"/>
      <c r="Q185" s="30"/>
    </row>
    <row r="186" spans="1:17" x14ac:dyDescent="0.25">
      <c r="A186" s="8" t="str">
        <f t="shared" si="7"/>
        <v>12400-1943844DUPLICADOCd 228.802 {447} (Axial)ACEPTADO</v>
      </c>
      <c r="B186" s="28" t="s">
        <v>86</v>
      </c>
      <c r="C186" s="29">
        <v>43844</v>
      </c>
      <c r="D186" s="28" t="s">
        <v>13</v>
      </c>
      <c r="E186" s="28" t="s">
        <v>26</v>
      </c>
      <c r="F186" s="28" t="s">
        <v>94</v>
      </c>
      <c r="G186" s="28">
        <v>22.799728989915408</v>
      </c>
      <c r="H186" s="32" t="s">
        <v>17</v>
      </c>
      <c r="I186" s="30">
        <v>1.0038</v>
      </c>
      <c r="J186" s="30">
        <v>25</v>
      </c>
      <c r="K186" s="30">
        <v>1</v>
      </c>
      <c r="L18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0.56783545003774172</v>
      </c>
      <c r="M186" s="30" t="s">
        <v>18</v>
      </c>
      <c r="N186" s="30"/>
      <c r="O186" s="30"/>
      <c r="P186" s="30"/>
      <c r="Q186" s="30"/>
    </row>
    <row r="187" spans="1:17" x14ac:dyDescent="0.25">
      <c r="A187" s="8" t="str">
        <f t="shared" si="7"/>
        <v>12401-1943844MUESTRA DE RUTINACd 228.802 {447} (Axial)ACEPTADO</v>
      </c>
      <c r="B187" s="28" t="s">
        <v>60</v>
      </c>
      <c r="C187" s="29">
        <v>43844</v>
      </c>
      <c r="D187" s="28" t="s">
        <v>12</v>
      </c>
      <c r="E187" s="28" t="s">
        <v>26</v>
      </c>
      <c r="F187" s="28" t="s">
        <v>94</v>
      </c>
      <c r="G187" s="28">
        <v>23.266563843578517</v>
      </c>
      <c r="H187" s="32" t="s">
        <v>17</v>
      </c>
      <c r="I187" s="30">
        <v>1.0038</v>
      </c>
      <c r="J187" s="30">
        <v>25</v>
      </c>
      <c r="K187" s="30">
        <v>1</v>
      </c>
      <c r="L18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0.57946213995762397</v>
      </c>
      <c r="M187" s="30" t="s">
        <v>18</v>
      </c>
      <c r="N187" s="30"/>
      <c r="O187" s="30"/>
      <c r="P187" s="30"/>
      <c r="Q187" s="30"/>
    </row>
    <row r="188" spans="1:17" x14ac:dyDescent="0.25">
      <c r="A188" s="8" t="str">
        <f t="shared" si="7"/>
        <v>12402-1943844MUESTRA DE RUTINACd 228.802 {447} (Axial)ACEPTADO</v>
      </c>
      <c r="B188" s="28" t="s">
        <v>61</v>
      </c>
      <c r="C188" s="29">
        <v>43844</v>
      </c>
      <c r="D188" s="28" t="s">
        <v>12</v>
      </c>
      <c r="E188" s="28" t="s">
        <v>26</v>
      </c>
      <c r="F188" s="28" t="s">
        <v>94</v>
      </c>
      <c r="G188" s="28">
        <v>16.148443343637968</v>
      </c>
      <c r="H188" s="32" t="s">
        <v>17</v>
      </c>
      <c r="I188" s="30">
        <v>1.0038</v>
      </c>
      <c r="J188" s="30">
        <v>25</v>
      </c>
      <c r="K188" s="30">
        <v>1</v>
      </c>
      <c r="L18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0.40218278899277665</v>
      </c>
      <c r="M188" s="30" t="s">
        <v>18</v>
      </c>
      <c r="N188" s="30"/>
      <c r="O188" s="30"/>
      <c r="P188" s="30"/>
      <c r="Q188" s="30"/>
    </row>
    <row r="189" spans="1:17" x14ac:dyDescent="0.25">
      <c r="A189" s="8" t="str">
        <f t="shared" si="7"/>
        <v>12403-1943844MUESTRA DE RUTINACd 228.802 {447} (Axial)ACEPTADO</v>
      </c>
      <c r="B189" s="28" t="s">
        <v>62</v>
      </c>
      <c r="C189" s="29">
        <v>43844</v>
      </c>
      <c r="D189" s="28" t="s">
        <v>12</v>
      </c>
      <c r="E189" s="28" t="s">
        <v>26</v>
      </c>
      <c r="F189" s="28" t="s">
        <v>94</v>
      </c>
      <c r="G189" s="28">
        <v>22.131893762951254</v>
      </c>
      <c r="H189" s="32" t="s">
        <v>17</v>
      </c>
      <c r="I189" s="30">
        <v>1.0038</v>
      </c>
      <c r="J189" s="30">
        <v>25</v>
      </c>
      <c r="K189" s="30">
        <v>1</v>
      </c>
      <c r="L18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0.55120277353435088</v>
      </c>
      <c r="M189" s="30" t="s">
        <v>18</v>
      </c>
      <c r="N189" s="30"/>
      <c r="O189" s="30"/>
      <c r="P189" s="30"/>
      <c r="Q189" s="30"/>
    </row>
    <row r="190" spans="1:17" x14ac:dyDescent="0.25">
      <c r="A190" s="8" t="str">
        <f t="shared" si="7"/>
        <v>12404-1943844MUESTRA DE RUTINACd 228.802 {447} (Axial)ACEPTADO</v>
      </c>
      <c r="B190" s="28" t="s">
        <v>63</v>
      </c>
      <c r="C190" s="29">
        <v>43844</v>
      </c>
      <c r="D190" s="28" t="s">
        <v>12</v>
      </c>
      <c r="E190" s="28" t="s">
        <v>26</v>
      </c>
      <c r="F190" s="28" t="s">
        <v>94</v>
      </c>
      <c r="G190" s="28">
        <v>25.243177135996287</v>
      </c>
      <c r="H190" s="32" t="s">
        <v>17</v>
      </c>
      <c r="I190" s="30">
        <v>1.0038</v>
      </c>
      <c r="J190" s="30">
        <v>25</v>
      </c>
      <c r="K190" s="30">
        <v>1</v>
      </c>
      <c r="L19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0.62869040486143368</v>
      </c>
      <c r="M190" s="30" t="s">
        <v>18</v>
      </c>
      <c r="N190" s="30"/>
      <c r="O190" s="30"/>
      <c r="P190" s="30"/>
      <c r="Q190" s="30"/>
    </row>
    <row r="191" spans="1:17" x14ac:dyDescent="0.25">
      <c r="A191" s="8" t="str">
        <f t="shared" si="7"/>
        <v>12405-1943844MUESTRA DE RUTINACd 228.802 {447} (Axial)ACEPTADO</v>
      </c>
      <c r="B191" s="28" t="s">
        <v>64</v>
      </c>
      <c r="C191" s="29">
        <v>43844</v>
      </c>
      <c r="D191" s="28" t="s">
        <v>12</v>
      </c>
      <c r="E191" s="28" t="s">
        <v>26</v>
      </c>
      <c r="F191" s="28" t="s">
        <v>94</v>
      </c>
      <c r="G191" s="28">
        <v>15.585659244277059</v>
      </c>
      <c r="H191" s="32" t="s">
        <v>17</v>
      </c>
      <c r="I191" s="30">
        <v>1.0038</v>
      </c>
      <c r="J191" s="30">
        <v>25</v>
      </c>
      <c r="K191" s="30">
        <v>1</v>
      </c>
      <c r="L19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0.38816644860223792</v>
      </c>
      <c r="M191" s="30" t="s">
        <v>18</v>
      </c>
      <c r="N191" s="30"/>
      <c r="O191" s="30"/>
      <c r="P191" s="30"/>
      <c r="Q191" s="30"/>
    </row>
    <row r="192" spans="1:17" x14ac:dyDescent="0.25">
      <c r="A192" s="8" t="str">
        <f t="shared" si="7"/>
        <v>blanco digestion cannabis aceite 2020-01-0243844BLANCO DE METODOCd 228.802 {447} (Axial)ACEPTADO</v>
      </c>
      <c r="B192" s="28" t="s">
        <v>65</v>
      </c>
      <c r="C192" s="29">
        <v>43844</v>
      </c>
      <c r="D192" s="28" t="s">
        <v>20</v>
      </c>
      <c r="E192" s="28" t="s">
        <v>26</v>
      </c>
      <c r="F192" s="28" t="s">
        <v>94</v>
      </c>
      <c r="G192" s="28">
        <v>0.17929436025085849</v>
      </c>
      <c r="H192" s="32" t="s">
        <v>17</v>
      </c>
      <c r="I192" s="30">
        <v>1.0038</v>
      </c>
      <c r="J192" s="30">
        <v>25</v>
      </c>
      <c r="K192" s="30">
        <v>1</v>
      </c>
      <c r="L19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4.4653905222867725E-3</v>
      </c>
      <c r="M192" s="30" t="s">
        <v>18</v>
      </c>
      <c r="N192" s="30"/>
      <c r="O192" s="30"/>
      <c r="P192" s="30"/>
      <c r="Q192" s="30"/>
    </row>
    <row r="193" spans="1:17" x14ac:dyDescent="0.25">
      <c r="A193" s="8" t="str">
        <f t="shared" si="7"/>
        <v>12406-19 43844MUESTRA DE RUTINACd 228.802 {447} (Axial)ACEPTADO</v>
      </c>
      <c r="B193" s="28" t="s">
        <v>66</v>
      </c>
      <c r="C193" s="29">
        <v>43844</v>
      </c>
      <c r="D193" s="28" t="s">
        <v>12</v>
      </c>
      <c r="E193" s="28" t="s">
        <v>26</v>
      </c>
      <c r="F193" s="28" t="s">
        <v>94</v>
      </c>
      <c r="G193" s="28">
        <v>17.010633803753606</v>
      </c>
      <c r="H193" s="32" t="s">
        <v>17</v>
      </c>
      <c r="I193" s="30">
        <v>1.0038</v>
      </c>
      <c r="J193" s="30">
        <v>25</v>
      </c>
      <c r="K193" s="30">
        <v>1</v>
      </c>
      <c r="L19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0.42365595247443727</v>
      </c>
      <c r="M193" s="30" t="s">
        <v>18</v>
      </c>
      <c r="N193" s="30"/>
      <c r="O193" s="30"/>
      <c r="P193" s="30"/>
      <c r="Q193" s="30"/>
    </row>
    <row r="194" spans="1:17" x14ac:dyDescent="0.25">
      <c r="A194" s="8" t="str">
        <f t="shared" si="7"/>
        <v>std 243844ESTANDAR DE CONTROLCd 228.802 {447} (Axial)ACEPTADO</v>
      </c>
      <c r="B194" s="28" t="s">
        <v>67</v>
      </c>
      <c r="C194" s="29">
        <v>43844</v>
      </c>
      <c r="D194" s="28" t="s">
        <v>11</v>
      </c>
      <c r="E194" s="28" t="s">
        <v>26</v>
      </c>
      <c r="F194" s="28" t="s">
        <v>94</v>
      </c>
      <c r="G194" s="28">
        <v>5.1458200006666592</v>
      </c>
      <c r="H194" s="32" t="s">
        <v>17</v>
      </c>
      <c r="I194" s="30">
        <v>1.0038</v>
      </c>
      <c r="J194" s="30">
        <v>25</v>
      </c>
      <c r="K194" s="30">
        <v>1</v>
      </c>
      <c r="L19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0.12815849772531032</v>
      </c>
      <c r="M194" s="30" t="s">
        <v>18</v>
      </c>
      <c r="N194" s="30"/>
      <c r="O194" s="30"/>
      <c r="P194" s="30"/>
      <c r="Q194" s="30"/>
    </row>
    <row r="195" spans="1:17" x14ac:dyDescent="0.25">
      <c r="A195" s="8" t="str">
        <f t="shared" si="7"/>
        <v>Control H2O C43844MUESTRA DE RUTINACd 228.802 {447} (Axial)ACEPTADO</v>
      </c>
      <c r="B195" s="28" t="s">
        <v>68</v>
      </c>
      <c r="C195" s="29">
        <v>43844</v>
      </c>
      <c r="D195" s="28" t="s">
        <v>12</v>
      </c>
      <c r="E195" s="28" t="s">
        <v>26</v>
      </c>
      <c r="F195" s="28" t="s">
        <v>94</v>
      </c>
      <c r="G195" s="28">
        <v>-0.10904977622471825</v>
      </c>
      <c r="H195" s="32" t="s">
        <v>17</v>
      </c>
      <c r="I195" s="30">
        <v>1.0038</v>
      </c>
      <c r="J195" s="30">
        <v>25</v>
      </c>
      <c r="K195" s="30">
        <v>1</v>
      </c>
      <c r="L19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-2.7159238948176487E-3</v>
      </c>
      <c r="M195" s="30" t="s">
        <v>18</v>
      </c>
      <c r="N195" s="30"/>
      <c r="O195" s="30"/>
      <c r="P195" s="30"/>
      <c r="Q195" s="30"/>
    </row>
    <row r="196" spans="1:17" x14ac:dyDescent="0.25">
      <c r="A196" s="8" t="str">
        <f t="shared" si="7"/>
        <v>std digestion43844BLANCO DE METODOCd 228.802 {447} (Axial)ACEPTADO</v>
      </c>
      <c r="B196" s="28" t="s">
        <v>69</v>
      </c>
      <c r="C196" s="29">
        <v>43844</v>
      </c>
      <c r="D196" s="28" t="s">
        <v>20</v>
      </c>
      <c r="E196" s="28" t="s">
        <v>26</v>
      </c>
      <c r="F196" s="28" t="s">
        <v>94</v>
      </c>
      <c r="G196" s="28">
        <v>2.2449522301550338</v>
      </c>
      <c r="H196" s="32" t="s">
        <v>17</v>
      </c>
      <c r="I196" s="30">
        <v>1.0038</v>
      </c>
      <c r="J196" s="30">
        <v>25</v>
      </c>
      <c r="K196" s="30">
        <v>1</v>
      </c>
      <c r="L19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5.5911342651799006E-2</v>
      </c>
      <c r="M196" s="30" t="s">
        <v>18</v>
      </c>
      <c r="N196" s="30"/>
      <c r="O196" s="30"/>
      <c r="P196" s="30"/>
      <c r="Q196" s="30"/>
    </row>
    <row r="197" spans="1:17" x14ac:dyDescent="0.25">
      <c r="A197" s="8" t="str">
        <f t="shared" si="7"/>
        <v>12407-1943844MUESTRA DE RUTINACd 228.802 {447} (Axial)ACEPTADO</v>
      </c>
      <c r="B197" s="28" t="s">
        <v>70</v>
      </c>
      <c r="C197" s="29">
        <v>43844</v>
      </c>
      <c r="D197" s="28" t="s">
        <v>12</v>
      </c>
      <c r="E197" s="28" t="s">
        <v>26</v>
      </c>
      <c r="F197" s="28" t="s">
        <v>94</v>
      </c>
      <c r="G197" s="28">
        <v>17.710197167176876</v>
      </c>
      <c r="H197" s="32" t="s">
        <v>17</v>
      </c>
      <c r="I197" s="30">
        <v>1.0038</v>
      </c>
      <c r="J197" s="30">
        <v>25</v>
      </c>
      <c r="K197" s="30">
        <v>1</v>
      </c>
      <c r="L19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0.44107882962683986</v>
      </c>
      <c r="M197" s="30" t="s">
        <v>18</v>
      </c>
      <c r="N197" s="30"/>
      <c r="O197" s="30"/>
      <c r="P197" s="30"/>
      <c r="Q197" s="30"/>
    </row>
    <row r="198" spans="1:17" x14ac:dyDescent="0.25">
      <c r="A198" s="8" t="str">
        <f t="shared" si="7"/>
        <v>12408-1943844MUESTRA DE RUTINACd 228.802 {447} (Axial)ACEPTADO</v>
      </c>
      <c r="B198" s="28" t="s">
        <v>71</v>
      </c>
      <c r="C198" s="29">
        <v>43844</v>
      </c>
      <c r="D198" s="28" t="s">
        <v>12</v>
      </c>
      <c r="E198" s="28" t="s">
        <v>26</v>
      </c>
      <c r="F198" s="28" t="s">
        <v>94</v>
      </c>
      <c r="G198" s="28">
        <v>16.951652589062675</v>
      </c>
      <c r="H198" s="32" t="s">
        <v>17</v>
      </c>
      <c r="I198" s="30">
        <v>1.0038</v>
      </c>
      <c r="J198" s="30">
        <v>25</v>
      </c>
      <c r="K198" s="30">
        <v>1</v>
      </c>
      <c r="L19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0.42218700411094529</v>
      </c>
      <c r="M198" s="30" t="s">
        <v>18</v>
      </c>
      <c r="N198" s="30"/>
      <c r="O198" s="30"/>
      <c r="P198" s="30"/>
      <c r="Q198" s="30"/>
    </row>
    <row r="199" spans="1:17" x14ac:dyDescent="0.25">
      <c r="A199" s="8" t="str">
        <f t="shared" ref="A199:A262" si="8">CONCATENATE(B199,C199,D199,E199,M199)</f>
        <v>12409-19 43844MUESTRA DE RUTINACd 228.802 {447} (Axial)ACEPTADO</v>
      </c>
      <c r="B199" s="28" t="s">
        <v>72</v>
      </c>
      <c r="C199" s="29">
        <v>43844</v>
      </c>
      <c r="D199" s="28" t="s">
        <v>12</v>
      </c>
      <c r="E199" s="28" t="s">
        <v>26</v>
      </c>
      <c r="F199" s="28" t="s">
        <v>94</v>
      </c>
      <c r="G199" s="28">
        <v>23.305311193911724</v>
      </c>
      <c r="H199" s="32" t="s">
        <v>17</v>
      </c>
      <c r="I199" s="30">
        <v>1.0038</v>
      </c>
      <c r="J199" s="30">
        <v>25</v>
      </c>
      <c r="K199" s="30">
        <v>1</v>
      </c>
      <c r="L19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0.58042715665251354</v>
      </c>
      <c r="M199" s="30" t="s">
        <v>18</v>
      </c>
      <c r="N199" s="30"/>
      <c r="O199" s="30"/>
      <c r="P199" s="30"/>
      <c r="Q199" s="30"/>
    </row>
    <row r="200" spans="1:17" x14ac:dyDescent="0.25">
      <c r="A200" s="8" t="str">
        <f t="shared" si="8"/>
        <v>12410-19 43844MUESTRA DE RUTINACd 228.802 {447} (Axial)ACEPTADO</v>
      </c>
      <c r="B200" s="28" t="s">
        <v>73</v>
      </c>
      <c r="C200" s="29">
        <v>43844</v>
      </c>
      <c r="D200" s="28" t="s">
        <v>12</v>
      </c>
      <c r="E200" s="28" t="s">
        <v>26</v>
      </c>
      <c r="F200" s="28" t="s">
        <v>94</v>
      </c>
      <c r="G200" s="28">
        <v>14.641613598623566</v>
      </c>
      <c r="H200" s="32" t="s">
        <v>17</v>
      </c>
      <c r="I200" s="30">
        <v>1.0038</v>
      </c>
      <c r="J200" s="30">
        <v>25</v>
      </c>
      <c r="K200" s="30">
        <v>1</v>
      </c>
      <c r="L20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0.36465465228689892</v>
      </c>
      <c r="M200" s="30" t="s">
        <v>18</v>
      </c>
      <c r="N200" s="30"/>
      <c r="O200" s="30"/>
      <c r="P200" s="30"/>
      <c r="Q200" s="30"/>
    </row>
    <row r="201" spans="1:17" x14ac:dyDescent="0.25">
      <c r="A201" s="8" t="str">
        <f t="shared" si="8"/>
        <v>12414-19 43844MUESTRA DE RUTINACd 228.802 {447} (Axial)ACEPTADO</v>
      </c>
      <c r="B201" s="28" t="s">
        <v>74</v>
      </c>
      <c r="C201" s="29">
        <v>43844</v>
      </c>
      <c r="D201" s="28" t="s">
        <v>12</v>
      </c>
      <c r="E201" s="28" t="s">
        <v>26</v>
      </c>
      <c r="F201" s="28" t="s">
        <v>94</v>
      </c>
      <c r="G201" s="28">
        <v>17.413767163173052</v>
      </c>
      <c r="H201" s="32" t="s">
        <v>17</v>
      </c>
      <c r="I201" s="30">
        <v>1.0038</v>
      </c>
      <c r="J201" s="30">
        <v>25</v>
      </c>
      <c r="K201" s="30">
        <v>1</v>
      </c>
      <c r="L20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0.43369613377099653</v>
      </c>
      <c r="M201" s="30" t="s">
        <v>18</v>
      </c>
      <c r="N201" s="30"/>
      <c r="O201" s="30"/>
      <c r="P201" s="30"/>
      <c r="Q201" s="30"/>
    </row>
    <row r="202" spans="1:17" x14ac:dyDescent="0.25">
      <c r="A202" s="8" t="str">
        <f t="shared" si="8"/>
        <v>12415-1943844MUESTRA DE RUTINACd 228.802 {447} (Axial)ACEPTADO</v>
      </c>
      <c r="B202" s="28" t="s">
        <v>75</v>
      </c>
      <c r="C202" s="29">
        <v>43844</v>
      </c>
      <c r="D202" s="28" t="s">
        <v>12</v>
      </c>
      <c r="E202" s="28" t="s">
        <v>26</v>
      </c>
      <c r="F202" s="28" t="s">
        <v>94</v>
      </c>
      <c r="G202" s="28">
        <v>18.327097511627972</v>
      </c>
      <c r="H202" s="32" t="s">
        <v>17</v>
      </c>
      <c r="I202" s="30">
        <v>1.0038</v>
      </c>
      <c r="J202" s="30">
        <v>25</v>
      </c>
      <c r="K202" s="30">
        <v>1</v>
      </c>
      <c r="L20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0.45644295456335854</v>
      </c>
      <c r="M202" s="30" t="s">
        <v>18</v>
      </c>
      <c r="N202" s="30"/>
      <c r="O202" s="30"/>
      <c r="P202" s="30"/>
      <c r="Q202" s="30"/>
    </row>
    <row r="203" spans="1:17" x14ac:dyDescent="0.25">
      <c r="A203" s="8" t="str">
        <f t="shared" si="8"/>
        <v>12416-1943844MUESTRA DE RUTINACd 228.802 {447} (Axial)ACEPTADO</v>
      </c>
      <c r="B203" s="28" t="s">
        <v>87</v>
      </c>
      <c r="C203" s="29">
        <v>43844</v>
      </c>
      <c r="D203" s="28" t="s">
        <v>12</v>
      </c>
      <c r="E203" s="28" t="s">
        <v>26</v>
      </c>
      <c r="F203" s="28" t="s">
        <v>94</v>
      </c>
      <c r="G203" s="28">
        <v>21.61469385147057</v>
      </c>
      <c r="H203" s="32" t="s">
        <v>17</v>
      </c>
      <c r="I203" s="30">
        <v>1.0038</v>
      </c>
      <c r="J203" s="30">
        <v>25</v>
      </c>
      <c r="K203" s="30">
        <v>1</v>
      </c>
      <c r="L20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0.53832172373656528</v>
      </c>
      <c r="M203" s="30" t="s">
        <v>18</v>
      </c>
      <c r="N203" s="30"/>
      <c r="O203" s="30"/>
      <c r="P203" s="30"/>
      <c r="Q203" s="30"/>
    </row>
    <row r="204" spans="1:17" x14ac:dyDescent="0.25">
      <c r="A204" s="8" t="str">
        <f t="shared" si="8"/>
        <v>12416-1943844DUPLICADOCd 228.802 {447} (Axial)ACEPTADO</v>
      </c>
      <c r="B204" s="28" t="s">
        <v>87</v>
      </c>
      <c r="C204" s="29">
        <v>43844</v>
      </c>
      <c r="D204" s="28" t="s">
        <v>13</v>
      </c>
      <c r="E204" s="28" t="s">
        <v>26</v>
      </c>
      <c r="F204" s="28" t="s">
        <v>94</v>
      </c>
      <c r="G204" s="28">
        <v>20.527253784442145</v>
      </c>
      <c r="H204" s="32" t="s">
        <v>17</v>
      </c>
      <c r="I204" s="30">
        <v>1.0038</v>
      </c>
      <c r="J204" s="30">
        <v>25</v>
      </c>
      <c r="K204" s="30">
        <v>1</v>
      </c>
      <c r="L20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0.51123863778746137</v>
      </c>
      <c r="M204" s="30" t="s">
        <v>18</v>
      </c>
      <c r="N204" s="30"/>
      <c r="O204" s="30"/>
      <c r="P204" s="30"/>
      <c r="Q204" s="30"/>
    </row>
    <row r="205" spans="1:17" x14ac:dyDescent="0.25">
      <c r="A205" s="8" t="str">
        <f t="shared" si="8"/>
        <v>Control H2O D43844MUESTRA DE RUTINACd 228.802 {447} (Axial)ACEPTADO</v>
      </c>
      <c r="B205" s="28" t="s">
        <v>76</v>
      </c>
      <c r="C205" s="29">
        <v>43844</v>
      </c>
      <c r="D205" s="28" t="s">
        <v>12</v>
      </c>
      <c r="E205" s="28" t="s">
        <v>26</v>
      </c>
      <c r="F205" s="28" t="s">
        <v>94</v>
      </c>
      <c r="G205" s="28">
        <v>-5.5872290619252939E-2</v>
      </c>
      <c r="H205" s="32" t="s">
        <v>17</v>
      </c>
      <c r="I205" s="30">
        <v>1.0038</v>
      </c>
      <c r="J205" s="30">
        <v>25</v>
      </c>
      <c r="K205" s="30">
        <v>1</v>
      </c>
      <c r="L20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-1.3915194914139505E-3</v>
      </c>
      <c r="M205" s="30" t="s">
        <v>18</v>
      </c>
      <c r="N205" s="30"/>
      <c r="O205" s="30"/>
      <c r="P205" s="30"/>
      <c r="Q205" s="30"/>
    </row>
    <row r="206" spans="1:17" x14ac:dyDescent="0.25">
      <c r="A206" s="8" t="str">
        <f t="shared" si="8"/>
        <v>12436-1943844MUESTRA DE RUTINACd 228.802 {447} (Axial)ACEPTADO</v>
      </c>
      <c r="B206" s="28" t="s">
        <v>77</v>
      </c>
      <c r="C206" s="29">
        <v>43844</v>
      </c>
      <c r="D206" s="28" t="s">
        <v>12</v>
      </c>
      <c r="E206" s="28" t="s">
        <v>26</v>
      </c>
      <c r="F206" s="28" t="s">
        <v>94</v>
      </c>
      <c r="G206" s="28">
        <v>20.483226630642964</v>
      </c>
      <c r="H206" s="32" t="s">
        <v>17</v>
      </c>
      <c r="I206" s="30">
        <v>1.0038</v>
      </c>
      <c r="J206" s="30">
        <v>25</v>
      </c>
      <c r="K206" s="30">
        <v>1</v>
      </c>
      <c r="L20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0.51014212568845785</v>
      </c>
      <c r="M206" s="30" t="s">
        <v>18</v>
      </c>
      <c r="N206" s="30"/>
      <c r="O206" s="30"/>
      <c r="P206" s="30"/>
      <c r="Q206" s="30"/>
    </row>
    <row r="207" spans="1:17" x14ac:dyDescent="0.25">
      <c r="A207" s="8" t="str">
        <f t="shared" si="8"/>
        <v>12437-1943844MUESTRA DE RUTINACd 228.802 {447} (Axial)ACEPTADO</v>
      </c>
      <c r="B207" s="28" t="s">
        <v>78</v>
      </c>
      <c r="C207" s="29">
        <v>43844</v>
      </c>
      <c r="D207" s="28" t="s">
        <v>12</v>
      </c>
      <c r="E207" s="28" t="s">
        <v>26</v>
      </c>
      <c r="F207" s="28" t="s">
        <v>94</v>
      </c>
      <c r="G207" s="28">
        <v>18.685693095490368</v>
      </c>
      <c r="H207" s="32" t="s">
        <v>17</v>
      </c>
      <c r="I207" s="30">
        <v>1.0038</v>
      </c>
      <c r="J207" s="30">
        <v>25</v>
      </c>
      <c r="K207" s="30">
        <v>1</v>
      </c>
      <c r="L20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0.46537390654239813</v>
      </c>
      <c r="M207" s="30" t="s">
        <v>18</v>
      </c>
      <c r="N207" s="30"/>
      <c r="O207" s="30"/>
      <c r="P207" s="30"/>
      <c r="Q207" s="30"/>
    </row>
    <row r="208" spans="1:17" x14ac:dyDescent="0.25">
      <c r="A208" s="8" t="str">
        <f t="shared" si="8"/>
        <v>12438-1943844MUESTRA DE RUTINACd 228.802 {447} (Axial)ACEPTADO</v>
      </c>
      <c r="B208" s="28" t="s">
        <v>79</v>
      </c>
      <c r="C208" s="29">
        <v>43844</v>
      </c>
      <c r="D208" s="28" t="s">
        <v>12</v>
      </c>
      <c r="E208" s="28" t="s">
        <v>26</v>
      </c>
      <c r="F208" s="28" t="s">
        <v>94</v>
      </c>
      <c r="G208" s="28">
        <v>20.489958504537334</v>
      </c>
      <c r="H208" s="32" t="s">
        <v>17</v>
      </c>
      <c r="I208" s="30">
        <v>1.0038</v>
      </c>
      <c r="J208" s="30">
        <v>25</v>
      </c>
      <c r="K208" s="30">
        <v>1</v>
      </c>
      <c r="L20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0.5103097854288039</v>
      </c>
      <c r="M208" s="30" t="s">
        <v>18</v>
      </c>
      <c r="N208" s="30"/>
      <c r="O208" s="30"/>
      <c r="P208" s="30"/>
      <c r="Q208" s="30"/>
    </row>
    <row r="209" spans="1:17" x14ac:dyDescent="0.25">
      <c r="A209" s="8" t="str">
        <f t="shared" si="8"/>
        <v>12439-1943844MUESTRA DE RUTINACd 228.802 {447} (Axial)ACEPTADO</v>
      </c>
      <c r="B209" s="28" t="s">
        <v>80</v>
      </c>
      <c r="C209" s="29">
        <v>43844</v>
      </c>
      <c r="D209" s="28" t="s">
        <v>12</v>
      </c>
      <c r="E209" s="28" t="s">
        <v>26</v>
      </c>
      <c r="F209" s="28" t="s">
        <v>94</v>
      </c>
      <c r="G209" s="28">
        <v>14.671775466093441</v>
      </c>
      <c r="H209" s="32" t="s">
        <v>17</v>
      </c>
      <c r="I209" s="30">
        <v>1.0038</v>
      </c>
      <c r="J209" s="30">
        <v>25</v>
      </c>
      <c r="K209" s="30">
        <v>1</v>
      </c>
      <c r="L20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0.36540584444345087</v>
      </c>
      <c r="M209" s="30" t="s">
        <v>18</v>
      </c>
      <c r="N209" s="30"/>
      <c r="O209" s="30"/>
      <c r="P209" s="30"/>
      <c r="Q209" s="30"/>
    </row>
    <row r="210" spans="1:17" x14ac:dyDescent="0.25">
      <c r="A210" s="8" t="str">
        <f t="shared" si="8"/>
        <v>12440-1943844MUESTRA DE RUTINACd 228.802 {447} (Axial)ACEPTADO</v>
      </c>
      <c r="B210" s="28" t="s">
        <v>81</v>
      </c>
      <c r="C210" s="29">
        <v>43844</v>
      </c>
      <c r="D210" s="28" t="s">
        <v>12</v>
      </c>
      <c r="E210" s="28" t="s">
        <v>26</v>
      </c>
      <c r="F210" s="28" t="s">
        <v>94</v>
      </c>
      <c r="G210" s="28">
        <v>18.056407468528462</v>
      </c>
      <c r="H210" s="32" t="s">
        <v>17</v>
      </c>
      <c r="I210" s="30">
        <v>1.0038</v>
      </c>
      <c r="J210" s="30">
        <v>25</v>
      </c>
      <c r="K210" s="30">
        <v>1</v>
      </c>
      <c r="L21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0.44970132169078653</v>
      </c>
      <c r="M210" s="30" t="s">
        <v>18</v>
      </c>
      <c r="N210" s="30"/>
      <c r="O210" s="30"/>
      <c r="P210" s="30"/>
      <c r="Q210" s="30"/>
    </row>
    <row r="211" spans="1:17" x14ac:dyDescent="0.25">
      <c r="A211" s="8" t="str">
        <f t="shared" si="8"/>
        <v>blanco digestion alimentos43844BLANCO DE METODOCd 228.802 {447} (Axial)ACEPTADO</v>
      </c>
      <c r="B211" s="28" t="s">
        <v>82</v>
      </c>
      <c r="C211" s="29">
        <v>43844</v>
      </c>
      <c r="D211" s="28" t="s">
        <v>20</v>
      </c>
      <c r="E211" s="28" t="s">
        <v>26</v>
      </c>
      <c r="F211" s="28" t="s">
        <v>94</v>
      </c>
      <c r="G211" s="28">
        <v>0.15072942710468196</v>
      </c>
      <c r="H211" s="32" t="s">
        <v>17</v>
      </c>
      <c r="I211" s="30">
        <v>1.0038</v>
      </c>
      <c r="J211" s="30">
        <v>25</v>
      </c>
      <c r="K211" s="30">
        <v>1</v>
      </c>
      <c r="L21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3.7539705893774146E-3</v>
      </c>
      <c r="M211" s="30" t="s">
        <v>18</v>
      </c>
      <c r="N211" s="30"/>
      <c r="O211" s="30"/>
      <c r="P211" s="30"/>
      <c r="Q211" s="30"/>
    </row>
    <row r="212" spans="1:17" x14ac:dyDescent="0.25">
      <c r="A212" s="8" t="str">
        <f t="shared" si="8"/>
        <v>12230-1943844MUESTRA DE RUTINACd 228.802 {447} (Axial)RECHAZADO</v>
      </c>
      <c r="B212" s="28" t="s">
        <v>88</v>
      </c>
      <c r="C212" s="29">
        <v>43844</v>
      </c>
      <c r="D212" s="28" t="s">
        <v>12</v>
      </c>
      <c r="E212" s="28" t="s">
        <v>26</v>
      </c>
      <c r="F212" s="28" t="s">
        <v>94</v>
      </c>
      <c r="G212" s="28">
        <v>17.088151584843242</v>
      </c>
      <c r="H212" s="32" t="s">
        <v>17</v>
      </c>
      <c r="I212" s="30">
        <v>1.0038</v>
      </c>
      <c r="J212" s="30">
        <v>25</v>
      </c>
      <c r="K212" s="30">
        <v>1</v>
      </c>
      <c r="L21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0.42558656069045731</v>
      </c>
      <c r="M212" s="30" t="s">
        <v>19</v>
      </c>
      <c r="N212" s="30"/>
      <c r="O212" s="30"/>
      <c r="P212" s="30"/>
      <c r="Q212" s="30"/>
    </row>
    <row r="213" spans="1:17" x14ac:dyDescent="0.25">
      <c r="A213" s="8" t="str">
        <f t="shared" si="8"/>
        <v>12230-1943844MUESTRA DE RUTINACd 228.802 {447} (Axial)ACEPTADO</v>
      </c>
      <c r="B213" s="28" t="s">
        <v>88</v>
      </c>
      <c r="C213" s="29">
        <v>43844</v>
      </c>
      <c r="D213" s="28" t="s">
        <v>12</v>
      </c>
      <c r="E213" s="28" t="s">
        <v>26</v>
      </c>
      <c r="F213" s="28" t="s">
        <v>94</v>
      </c>
      <c r="G213" s="28">
        <v>13.774003363622922</v>
      </c>
      <c r="H213" s="32" t="s">
        <v>17</v>
      </c>
      <c r="I213" s="30">
        <v>1.0038</v>
      </c>
      <c r="J213" s="30">
        <v>25</v>
      </c>
      <c r="K213" s="30">
        <v>1</v>
      </c>
      <c r="L21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0.34304650736259518</v>
      </c>
      <c r="M213" s="30" t="s">
        <v>18</v>
      </c>
      <c r="N213" s="30"/>
      <c r="O213" s="30"/>
      <c r="P213" s="30"/>
      <c r="Q213" s="30"/>
    </row>
    <row r="214" spans="1:17" x14ac:dyDescent="0.25">
      <c r="A214" s="8" t="str">
        <f t="shared" si="8"/>
        <v>12230-1943844DUPLICADOCd 228.802 {447} (Axial)RECHAZADO</v>
      </c>
      <c r="B214" s="28" t="s">
        <v>88</v>
      </c>
      <c r="C214" s="29">
        <v>43844</v>
      </c>
      <c r="D214" s="28" t="s">
        <v>13</v>
      </c>
      <c r="E214" s="28" t="s">
        <v>26</v>
      </c>
      <c r="F214" s="28" t="s">
        <v>94</v>
      </c>
      <c r="G214" s="28">
        <v>18.323760540996503</v>
      </c>
      <c r="H214" s="32" t="s">
        <v>17</v>
      </c>
      <c r="I214" s="30">
        <v>1.0038</v>
      </c>
      <c r="J214" s="30">
        <v>25</v>
      </c>
      <c r="K214" s="30">
        <v>1</v>
      </c>
      <c r="L21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0.45635984610969571</v>
      </c>
      <c r="M214" s="30" t="s">
        <v>19</v>
      </c>
      <c r="N214" s="30"/>
      <c r="O214" s="30"/>
      <c r="P214" s="30"/>
      <c r="Q214" s="30"/>
    </row>
    <row r="215" spans="1:17" x14ac:dyDescent="0.25">
      <c r="A215" s="8" t="str">
        <f t="shared" si="8"/>
        <v>12230-19 43844DUPLICADOCd 228.802 {447} (Axial)ACEPTADO</v>
      </c>
      <c r="B215" s="28" t="s">
        <v>89</v>
      </c>
      <c r="C215" s="29">
        <v>43844</v>
      </c>
      <c r="D215" s="28" t="s">
        <v>13</v>
      </c>
      <c r="E215" s="28" t="s">
        <v>26</v>
      </c>
      <c r="F215" s="28" t="s">
        <v>94</v>
      </c>
      <c r="G215" s="28">
        <v>17.825012330801474</v>
      </c>
      <c r="H215" s="32" t="s">
        <v>17</v>
      </c>
      <c r="I215" s="30">
        <v>1.0038</v>
      </c>
      <c r="J215" s="30">
        <v>25</v>
      </c>
      <c r="K215" s="30">
        <v>1</v>
      </c>
      <c r="L21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0.44393834256827736</v>
      </c>
      <c r="M215" s="30" t="s">
        <v>18</v>
      </c>
      <c r="N215" s="30"/>
      <c r="O215" s="30"/>
      <c r="P215" s="30"/>
      <c r="Q215" s="30"/>
    </row>
    <row r="216" spans="1:17" x14ac:dyDescent="0.25">
      <c r="A216" s="8" t="str">
        <f t="shared" si="8"/>
        <v>std digestion A43844BLANCO DE METODOCd 228.802 {447} (Axial)ACEPTADO</v>
      </c>
      <c r="B216" s="28" t="s">
        <v>83</v>
      </c>
      <c r="C216" s="29">
        <v>43844</v>
      </c>
      <c r="D216" s="28" t="s">
        <v>20</v>
      </c>
      <c r="E216" s="28" t="s">
        <v>26</v>
      </c>
      <c r="F216" s="28" t="s">
        <v>94</v>
      </c>
      <c r="G216" s="28">
        <v>2.5185647658885562</v>
      </c>
      <c r="H216" s="32" t="s">
        <v>17</v>
      </c>
      <c r="I216" s="30">
        <v>1.0038</v>
      </c>
      <c r="J216" s="30">
        <v>25</v>
      </c>
      <c r="K216" s="30">
        <v>1</v>
      </c>
      <c r="L21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6.272576125444701E-2</v>
      </c>
      <c r="M216" s="30" t="s">
        <v>18</v>
      </c>
      <c r="N216" s="30"/>
      <c r="O216" s="30"/>
      <c r="P216" s="30"/>
      <c r="Q216" s="30"/>
    </row>
    <row r="217" spans="1:17" x14ac:dyDescent="0.25">
      <c r="A217" s="8" t="str">
        <f t="shared" si="8"/>
        <v>HNO3 2% II43844BLANCO DE REACTIVOSCd 228.802 {447} (Axial)ACEPTADO</v>
      </c>
      <c r="B217" s="28" t="s">
        <v>84</v>
      </c>
      <c r="C217" s="29">
        <v>43844</v>
      </c>
      <c r="D217" s="28" t="s">
        <v>21</v>
      </c>
      <c r="E217" s="28" t="s">
        <v>26</v>
      </c>
      <c r="F217" s="28" t="s">
        <v>94</v>
      </c>
      <c r="G217" s="28">
        <v>1.9582249766877516E-2</v>
      </c>
      <c r="H217" s="32" t="s">
        <v>17</v>
      </c>
      <c r="I217" s="30">
        <v>1.0038</v>
      </c>
      <c r="J217" s="30">
        <v>25</v>
      </c>
      <c r="K217" s="30">
        <v>1</v>
      </c>
      <c r="L21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4.8770297287501288E-4</v>
      </c>
      <c r="M217" s="30" t="s">
        <v>18</v>
      </c>
      <c r="N217" s="30"/>
      <c r="O217" s="30"/>
      <c r="P217" s="30"/>
      <c r="Q217" s="30"/>
    </row>
    <row r="218" spans="1:17" x14ac:dyDescent="0.25">
      <c r="A218" s="8" t="str">
        <f t="shared" si="8"/>
        <v>Control H2O E43844MUESTRA DE RUTINACd 228.802 {447} (Axial)ACEPTADO</v>
      </c>
      <c r="B218" s="28" t="s">
        <v>85</v>
      </c>
      <c r="C218" s="29">
        <v>43844</v>
      </c>
      <c r="D218" s="28" t="s">
        <v>12</v>
      </c>
      <c r="E218" s="28" t="s">
        <v>26</v>
      </c>
      <c r="F218" s="28" t="s">
        <v>94</v>
      </c>
      <c r="G218" s="28">
        <v>-4.9943719588914783E-2</v>
      </c>
      <c r="H218" s="32" t="s">
        <v>17</v>
      </c>
      <c r="I218" s="30">
        <v>1.0038</v>
      </c>
      <c r="J218" s="30">
        <v>25</v>
      </c>
      <c r="K218" s="30">
        <v>1</v>
      </c>
      <c r="L21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-1.2438662977912627E-3</v>
      </c>
      <c r="M218" s="30" t="s">
        <v>18</v>
      </c>
      <c r="N218" s="30"/>
      <c r="O218" s="30"/>
      <c r="P218" s="30"/>
      <c r="Q218" s="30"/>
    </row>
    <row r="219" spans="1:17" x14ac:dyDescent="0.25">
      <c r="A219" s="8" t="str">
        <f t="shared" si="8"/>
        <v>agua43844MUESTRA DE RUTINACr 283.563 {119} (Radial)ACEPTADO</v>
      </c>
      <c r="B219" s="28" t="s">
        <v>51</v>
      </c>
      <c r="C219" s="29">
        <v>43844</v>
      </c>
      <c r="D219" s="28" t="s">
        <v>12</v>
      </c>
      <c r="E219" s="28" t="s">
        <v>27</v>
      </c>
      <c r="F219" s="28" t="s">
        <v>94</v>
      </c>
      <c r="G219" s="28">
        <v>-1.2425223192061401</v>
      </c>
      <c r="H219" s="32" t="s">
        <v>17</v>
      </c>
      <c r="I219" s="30">
        <v>1.0038</v>
      </c>
      <c r="J219" s="30">
        <v>25</v>
      </c>
      <c r="K219" s="30">
        <v>1</v>
      </c>
      <c r="L21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-3.0945465212346583E-2</v>
      </c>
      <c r="M219" s="30" t="s">
        <v>18</v>
      </c>
      <c r="N219" s="30"/>
      <c r="O219" s="30"/>
      <c r="P219" s="30"/>
      <c r="Q219" s="30"/>
    </row>
    <row r="220" spans="1:17" x14ac:dyDescent="0.25">
      <c r="A220" s="8" t="str">
        <f t="shared" si="8"/>
        <v>blanco43844BLANCO DE REACTIVOSCr 283.563 {119} (Radial)ACEPTADO</v>
      </c>
      <c r="B220" s="28" t="s">
        <v>41</v>
      </c>
      <c r="C220" s="29">
        <v>43844</v>
      </c>
      <c r="D220" s="28" t="s">
        <v>21</v>
      </c>
      <c r="E220" s="28" t="s">
        <v>27</v>
      </c>
      <c r="F220" s="28" t="s">
        <v>94</v>
      </c>
      <c r="G220" s="28">
        <v>0</v>
      </c>
      <c r="H220" s="32" t="s">
        <v>17</v>
      </c>
      <c r="I220" s="30">
        <v>1.0038</v>
      </c>
      <c r="J220" s="30">
        <v>25</v>
      </c>
      <c r="K220" s="30">
        <v>1</v>
      </c>
      <c r="L22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220" s="30" t="s">
        <v>18</v>
      </c>
      <c r="N220" s="30"/>
      <c r="O220" s="30"/>
      <c r="P220" s="30"/>
      <c r="Q220" s="30"/>
    </row>
    <row r="221" spans="1:17" x14ac:dyDescent="0.25">
      <c r="A221" s="8" t="str">
        <f t="shared" si="8"/>
        <v>STD 143844ESTANDAR DE CONTROLCr 283.563 {119} (Radial)ACEPTADO</v>
      </c>
      <c r="B221" s="28" t="s">
        <v>42</v>
      </c>
      <c r="C221" s="29">
        <v>43844</v>
      </c>
      <c r="D221" s="28" t="s">
        <v>11</v>
      </c>
      <c r="E221" s="28" t="s">
        <v>27</v>
      </c>
      <c r="F221" s="28" t="s">
        <v>94</v>
      </c>
      <c r="G221" s="28">
        <v>3.0761474892967362</v>
      </c>
      <c r="H221" s="32" t="s">
        <v>17</v>
      </c>
      <c r="I221" s="30">
        <v>1.0038</v>
      </c>
      <c r="J221" s="30">
        <v>25</v>
      </c>
      <c r="K221" s="30">
        <v>1</v>
      </c>
      <c r="L22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7.6612559506294475E-2</v>
      </c>
      <c r="M221" s="30" t="s">
        <v>18</v>
      </c>
      <c r="N221" s="30"/>
      <c r="O221" s="30"/>
      <c r="P221" s="30"/>
      <c r="Q221" s="30"/>
    </row>
    <row r="222" spans="1:17" x14ac:dyDescent="0.25">
      <c r="A222" s="8" t="str">
        <f t="shared" si="8"/>
        <v>STD 243844ESTANDAR DE CONTROLCr 283.563 {119} (Radial)ACEPTADO</v>
      </c>
      <c r="B222" s="28" t="s">
        <v>43</v>
      </c>
      <c r="C222" s="29">
        <v>43844</v>
      </c>
      <c r="D222" s="28" t="s">
        <v>11</v>
      </c>
      <c r="E222" s="28" t="s">
        <v>27</v>
      </c>
      <c r="F222" s="28" t="s">
        <v>94</v>
      </c>
      <c r="G222" s="28">
        <v>4.5880840330556572</v>
      </c>
      <c r="H222" s="32" t="s">
        <v>17</v>
      </c>
      <c r="I222" s="30">
        <v>1.0038</v>
      </c>
      <c r="J222" s="30">
        <v>25</v>
      </c>
      <c r="K222" s="30">
        <v>1</v>
      </c>
      <c r="L22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0.11426788287147981</v>
      </c>
      <c r="M222" s="30" t="s">
        <v>18</v>
      </c>
      <c r="N222" s="30"/>
      <c r="O222" s="30"/>
      <c r="P222" s="30"/>
      <c r="Q222" s="30"/>
    </row>
    <row r="223" spans="1:17" x14ac:dyDescent="0.25">
      <c r="A223" s="8" t="str">
        <f t="shared" si="8"/>
        <v>STD 343844ESTANDAR DE CONTROLCr 283.563 {119} (Radial)ACEPTADO</v>
      </c>
      <c r="B223" s="28" t="s">
        <v>44</v>
      </c>
      <c r="C223" s="29">
        <v>43844</v>
      </c>
      <c r="D223" s="28" t="s">
        <v>11</v>
      </c>
      <c r="E223" s="28" t="s">
        <v>27</v>
      </c>
      <c r="F223" s="28" t="s">
        <v>94</v>
      </c>
      <c r="G223" s="28">
        <v>11.074130961468263</v>
      </c>
      <c r="H223" s="32" t="s">
        <v>17</v>
      </c>
      <c r="I223" s="30">
        <v>1.0038</v>
      </c>
      <c r="J223" s="30">
        <v>25</v>
      </c>
      <c r="K223" s="30">
        <v>1</v>
      </c>
      <c r="L22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0.27580521422266047</v>
      </c>
      <c r="M223" s="30" t="s">
        <v>18</v>
      </c>
      <c r="N223" s="30"/>
      <c r="O223" s="30"/>
      <c r="P223" s="30"/>
      <c r="Q223" s="30"/>
    </row>
    <row r="224" spans="1:17" x14ac:dyDescent="0.25">
      <c r="A224" s="8" t="str">
        <f t="shared" si="8"/>
        <v>STD 443844ESTANDAR DE CONTROLCr 283.563 {119} (Radial)ACEPTADO</v>
      </c>
      <c r="B224" s="28" t="s">
        <v>45</v>
      </c>
      <c r="C224" s="29">
        <v>43844</v>
      </c>
      <c r="D224" s="28" t="s">
        <v>11</v>
      </c>
      <c r="E224" s="28" t="s">
        <v>27</v>
      </c>
      <c r="F224" s="28" t="s">
        <v>94</v>
      </c>
      <c r="G224" s="28">
        <v>20.881612956755507</v>
      </c>
      <c r="H224" s="32" t="s">
        <v>17</v>
      </c>
      <c r="I224" s="30">
        <v>1.0038</v>
      </c>
      <c r="J224" s="30">
        <v>25</v>
      </c>
      <c r="K224" s="30">
        <v>1</v>
      </c>
      <c r="L22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0.52006408041331709</v>
      </c>
      <c r="M224" s="30" t="s">
        <v>18</v>
      </c>
      <c r="N224" s="30"/>
      <c r="O224" s="30"/>
      <c r="P224" s="30"/>
      <c r="Q224" s="30"/>
    </row>
    <row r="225" spans="1:17" x14ac:dyDescent="0.25">
      <c r="A225" s="8" t="str">
        <f t="shared" si="8"/>
        <v>STD 543844ESTANDAR DE CONTROLCr 283.563 {119} (Radial)ACEPTADO</v>
      </c>
      <c r="B225" s="28" t="s">
        <v>46</v>
      </c>
      <c r="C225" s="29">
        <v>43844</v>
      </c>
      <c r="D225" s="28" t="s">
        <v>11</v>
      </c>
      <c r="E225" s="28" t="s">
        <v>27</v>
      </c>
      <c r="F225" s="28" t="s">
        <v>94</v>
      </c>
      <c r="G225" s="28">
        <v>29.354087152766255</v>
      </c>
      <c r="H225" s="32" t="s">
        <v>17</v>
      </c>
      <c r="I225" s="30">
        <v>1.0038</v>
      </c>
      <c r="J225" s="30">
        <v>25</v>
      </c>
      <c r="K225" s="30">
        <v>1</v>
      </c>
      <c r="L22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0.73107409724960792</v>
      </c>
      <c r="M225" s="30" t="s">
        <v>18</v>
      </c>
      <c r="N225" s="30"/>
      <c r="O225" s="30"/>
      <c r="P225" s="30"/>
      <c r="Q225" s="30"/>
    </row>
    <row r="226" spans="1:17" x14ac:dyDescent="0.25">
      <c r="A226" s="8" t="str">
        <f t="shared" si="8"/>
        <v>STD 643844ESTANDAR DE CONTROLCr 283.563 {119} (Radial)ACEPTADO</v>
      </c>
      <c r="B226" s="28" t="s">
        <v>47</v>
      </c>
      <c r="C226" s="29">
        <v>43844</v>
      </c>
      <c r="D226" s="28" t="s">
        <v>11</v>
      </c>
      <c r="E226" s="28" t="s">
        <v>27</v>
      </c>
      <c r="F226" s="28" t="s">
        <v>94</v>
      </c>
      <c r="G226" s="28">
        <v>39.772777538083695</v>
      </c>
      <c r="H226" s="32" t="s">
        <v>17</v>
      </c>
      <c r="I226" s="30">
        <v>1.0038</v>
      </c>
      <c r="J226" s="30">
        <v>25</v>
      </c>
      <c r="K226" s="30">
        <v>1</v>
      </c>
      <c r="L22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0.99055532820491365</v>
      </c>
      <c r="M226" s="30" t="s">
        <v>18</v>
      </c>
      <c r="N226" s="30"/>
      <c r="O226" s="30"/>
      <c r="P226" s="30"/>
      <c r="Q226" s="30"/>
    </row>
    <row r="227" spans="1:17" x14ac:dyDescent="0.25">
      <c r="A227" s="8" t="str">
        <f t="shared" si="8"/>
        <v>Control H2O A43844MUESTRA DE RUTINACr 283.563 {119} (Radial)ACEPTADO</v>
      </c>
      <c r="B227" s="28" t="s">
        <v>48</v>
      </c>
      <c r="C227" s="29">
        <v>43844</v>
      </c>
      <c r="D227" s="28" t="s">
        <v>12</v>
      </c>
      <c r="E227" s="28" t="s">
        <v>27</v>
      </c>
      <c r="F227" s="28" t="s">
        <v>94</v>
      </c>
      <c r="G227" s="28">
        <v>0.22518203843217807</v>
      </c>
      <c r="H227" s="32" t="s">
        <v>17</v>
      </c>
      <c r="I227" s="30">
        <v>1.0038</v>
      </c>
      <c r="J227" s="30">
        <v>25</v>
      </c>
      <c r="K227" s="30">
        <v>1</v>
      </c>
      <c r="L22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5.6082396501339433E-3</v>
      </c>
      <c r="M227" s="30" t="s">
        <v>18</v>
      </c>
      <c r="N227" s="30"/>
      <c r="O227" s="30"/>
      <c r="P227" s="30"/>
      <c r="Q227" s="30"/>
    </row>
    <row r="228" spans="1:17" x14ac:dyDescent="0.25">
      <c r="A228" s="8" t="str">
        <f t="shared" si="8"/>
        <v>blanco digestion cannabis aceite 2019-12-3143844BLANCO DE METODOCr 283.563 {119} (Radial)ACEPTADO</v>
      </c>
      <c r="B228" s="28" t="s">
        <v>49</v>
      </c>
      <c r="C228" s="29">
        <v>43844</v>
      </c>
      <c r="D228" s="28" t="s">
        <v>20</v>
      </c>
      <c r="E228" s="28" t="s">
        <v>27</v>
      </c>
      <c r="F228" s="28" t="s">
        <v>94</v>
      </c>
      <c r="G228" s="28">
        <v>0.46644850818093048</v>
      </c>
      <c r="H228" s="32" t="s">
        <v>17</v>
      </c>
      <c r="I228" s="30">
        <v>1.0038</v>
      </c>
      <c r="J228" s="30">
        <v>25</v>
      </c>
      <c r="K228" s="30">
        <v>1</v>
      </c>
      <c r="L22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1.161706784670578E-2</v>
      </c>
      <c r="M228" s="30" t="s">
        <v>18</v>
      </c>
      <c r="N228" s="30"/>
      <c r="O228" s="30"/>
      <c r="P228" s="30"/>
      <c r="Q228" s="30"/>
    </row>
    <row r="229" spans="1:17" x14ac:dyDescent="0.25">
      <c r="A229" s="8" t="str">
        <f t="shared" si="8"/>
        <v>12393-1943844MUESTRA DE RUTINACr 283.563 {119} (Radial)ACEPTADO</v>
      </c>
      <c r="B229" s="28" t="s">
        <v>52</v>
      </c>
      <c r="C229" s="29">
        <v>43844</v>
      </c>
      <c r="D229" s="28" t="s">
        <v>12</v>
      </c>
      <c r="E229" s="28" t="s">
        <v>27</v>
      </c>
      <c r="F229" s="28" t="s">
        <v>94</v>
      </c>
      <c r="G229" s="28">
        <v>111.6974396985019</v>
      </c>
      <c r="H229" s="32" t="s">
        <v>17</v>
      </c>
      <c r="I229" s="30">
        <v>1.0038</v>
      </c>
      <c r="J229" s="30">
        <v>25</v>
      </c>
      <c r="K229" s="30">
        <v>1</v>
      </c>
      <c r="L22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2.7818649058204299</v>
      </c>
      <c r="M229" s="30" t="s">
        <v>18</v>
      </c>
      <c r="N229" s="30"/>
      <c r="O229" s="30"/>
      <c r="P229" s="30"/>
      <c r="Q229" s="30"/>
    </row>
    <row r="230" spans="1:17" x14ac:dyDescent="0.25">
      <c r="A230" s="8" t="str">
        <f t="shared" si="8"/>
        <v>12394-1943844MUESTRA DE RUTINACr 283.563 {119} (Radial)ACEPTADO</v>
      </c>
      <c r="B230" s="28" t="s">
        <v>53</v>
      </c>
      <c r="C230" s="29">
        <v>43844</v>
      </c>
      <c r="D230" s="28" t="s">
        <v>12</v>
      </c>
      <c r="E230" s="28" t="s">
        <v>27</v>
      </c>
      <c r="F230" s="28" t="s">
        <v>94</v>
      </c>
      <c r="G230" s="28">
        <v>237.84407978853724</v>
      </c>
      <c r="H230" s="32" t="s">
        <v>17</v>
      </c>
      <c r="I230" s="30">
        <v>1.0038</v>
      </c>
      <c r="J230" s="30">
        <v>25</v>
      </c>
      <c r="K230" s="30">
        <v>1</v>
      </c>
      <c r="L23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5.9235923438069644</v>
      </c>
      <c r="M230" s="30" t="s">
        <v>18</v>
      </c>
      <c r="N230" s="30"/>
      <c r="O230" s="30"/>
      <c r="P230" s="30"/>
      <c r="Q230" s="30"/>
    </row>
    <row r="231" spans="1:17" x14ac:dyDescent="0.25">
      <c r="A231" s="8" t="str">
        <f t="shared" si="8"/>
        <v>12395-1943844MUESTRA DE RUTINACr 283.563 {119} (Radial)ACEPTADO</v>
      </c>
      <c r="B231" s="28" t="s">
        <v>54</v>
      </c>
      <c r="C231" s="29">
        <v>43844</v>
      </c>
      <c r="D231" s="28" t="s">
        <v>12</v>
      </c>
      <c r="E231" s="28" t="s">
        <v>27</v>
      </c>
      <c r="F231" s="28" t="s">
        <v>94</v>
      </c>
      <c r="G231" s="28">
        <v>82.621387702867125</v>
      </c>
      <c r="H231" s="32" t="s">
        <v>17</v>
      </c>
      <c r="I231" s="30">
        <v>1.0038</v>
      </c>
      <c r="J231" s="30">
        <v>25</v>
      </c>
      <c r="K231" s="30">
        <v>1</v>
      </c>
      <c r="L23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2.0577153741499083</v>
      </c>
      <c r="M231" s="30" t="s">
        <v>18</v>
      </c>
      <c r="N231" s="30"/>
      <c r="O231" s="30"/>
      <c r="P231" s="30"/>
      <c r="Q231" s="30"/>
    </row>
    <row r="232" spans="1:17" x14ac:dyDescent="0.25">
      <c r="A232" s="8" t="str">
        <f t="shared" si="8"/>
        <v>12396-1943844MUESTRA DE RUTINACr 283.563 {119} (Radial)ACEPTADO</v>
      </c>
      <c r="B232" s="28" t="s">
        <v>55</v>
      </c>
      <c r="C232" s="29">
        <v>43844</v>
      </c>
      <c r="D232" s="28" t="s">
        <v>12</v>
      </c>
      <c r="E232" s="28" t="s">
        <v>27</v>
      </c>
      <c r="F232" s="28" t="s">
        <v>94</v>
      </c>
      <c r="G232" s="28">
        <v>92.480675879404416</v>
      </c>
      <c r="H232" s="32" t="s">
        <v>17</v>
      </c>
      <c r="I232" s="30">
        <v>1.0038</v>
      </c>
      <c r="J232" s="30">
        <v>25</v>
      </c>
      <c r="K232" s="30">
        <v>1</v>
      </c>
      <c r="L23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2.3032644919158298</v>
      </c>
      <c r="M232" s="30" t="s">
        <v>18</v>
      </c>
      <c r="N232" s="30"/>
      <c r="O232" s="30"/>
      <c r="P232" s="30"/>
      <c r="Q232" s="30"/>
    </row>
    <row r="233" spans="1:17" x14ac:dyDescent="0.25">
      <c r="A233" s="8" t="str">
        <f t="shared" si="8"/>
        <v>12397-1943844MUESTRA DE RUTINACr 283.563 {119} (Radial)ACEPTADO</v>
      </c>
      <c r="B233" s="28" t="s">
        <v>56</v>
      </c>
      <c r="C233" s="29">
        <v>43844</v>
      </c>
      <c r="D233" s="28" t="s">
        <v>12</v>
      </c>
      <c r="E233" s="28" t="s">
        <v>27</v>
      </c>
      <c r="F233" s="28" t="s">
        <v>94</v>
      </c>
      <c r="G233" s="28">
        <v>40.617250799455306</v>
      </c>
      <c r="H233" s="32" t="s">
        <v>17</v>
      </c>
      <c r="I233" s="30">
        <v>1.0038</v>
      </c>
      <c r="J233" s="30">
        <v>25</v>
      </c>
      <c r="K233" s="30">
        <v>1</v>
      </c>
      <c r="L23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1.0115872384801579</v>
      </c>
      <c r="M233" s="30" t="s">
        <v>18</v>
      </c>
      <c r="N233" s="30"/>
      <c r="O233" s="30"/>
      <c r="P233" s="30"/>
      <c r="Q233" s="30"/>
    </row>
    <row r="234" spans="1:17" x14ac:dyDescent="0.25">
      <c r="A234" s="8" t="str">
        <f t="shared" si="8"/>
        <v>12398-19 43844MUESTRA DE RUTINACr 283.563 {119} (Radial)ACEPTADO</v>
      </c>
      <c r="B234" s="28" t="s">
        <v>57</v>
      </c>
      <c r="C234" s="29">
        <v>43844</v>
      </c>
      <c r="D234" s="28" t="s">
        <v>12</v>
      </c>
      <c r="E234" s="28" t="s">
        <v>27</v>
      </c>
      <c r="F234" s="28" t="s">
        <v>94</v>
      </c>
      <c r="G234" s="28">
        <v>80.1998204470286</v>
      </c>
      <c r="H234" s="32" t="s">
        <v>17</v>
      </c>
      <c r="I234" s="30">
        <v>1.0038</v>
      </c>
      <c r="J234" s="30">
        <v>25</v>
      </c>
      <c r="K234" s="30">
        <v>1</v>
      </c>
      <c r="L23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1.9974053707668009</v>
      </c>
      <c r="M234" s="30" t="s">
        <v>18</v>
      </c>
      <c r="N234" s="30"/>
      <c r="O234" s="30"/>
      <c r="P234" s="30"/>
      <c r="Q234" s="30"/>
    </row>
    <row r="235" spans="1:17" x14ac:dyDescent="0.25">
      <c r="A235" s="8" t="str">
        <f t="shared" si="8"/>
        <v>12399-19 43844MUESTRA DE RUTINACr 283.563 {119} (Radial)ACEPTADO</v>
      </c>
      <c r="B235" s="28" t="s">
        <v>58</v>
      </c>
      <c r="C235" s="29">
        <v>43844</v>
      </c>
      <c r="D235" s="28" t="s">
        <v>12</v>
      </c>
      <c r="E235" s="28" t="s">
        <v>27</v>
      </c>
      <c r="F235" s="28" t="s">
        <v>94</v>
      </c>
      <c r="G235" s="28">
        <v>147.38196091509087</v>
      </c>
      <c r="H235" s="32" t="s">
        <v>17</v>
      </c>
      <c r="I235" s="30">
        <v>1.0038</v>
      </c>
      <c r="J235" s="30">
        <v>25</v>
      </c>
      <c r="K235" s="30">
        <v>1</v>
      </c>
      <c r="L23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3.6706007400650247</v>
      </c>
      <c r="M235" s="30" t="s">
        <v>18</v>
      </c>
      <c r="N235" s="30"/>
      <c r="O235" s="30"/>
      <c r="P235" s="30"/>
      <c r="Q235" s="30"/>
    </row>
    <row r="236" spans="1:17" x14ac:dyDescent="0.25">
      <c r="A236" s="8" t="str">
        <f t="shared" si="8"/>
        <v>12400-1943844MUESTRA DE RUTINACr 283.563 {119} (Radial)ACEPTADO</v>
      </c>
      <c r="B236" s="28" t="s">
        <v>86</v>
      </c>
      <c r="C236" s="29">
        <v>43844</v>
      </c>
      <c r="D236" s="28" t="s">
        <v>12</v>
      </c>
      <c r="E236" s="28" t="s">
        <v>27</v>
      </c>
      <c r="F236" s="28" t="s">
        <v>94</v>
      </c>
      <c r="G236" s="28">
        <v>79.853773831837344</v>
      </c>
      <c r="H236" s="32" t="s">
        <v>17</v>
      </c>
      <c r="I236" s="30">
        <v>1.0038</v>
      </c>
      <c r="J236" s="30">
        <v>25</v>
      </c>
      <c r="K236" s="30">
        <v>1</v>
      </c>
      <c r="L23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1.9887869553655444</v>
      </c>
      <c r="M236" s="30" t="s">
        <v>18</v>
      </c>
      <c r="N236" s="30"/>
      <c r="O236" s="30"/>
      <c r="P236" s="30"/>
      <c r="Q236" s="30"/>
    </row>
    <row r="237" spans="1:17" x14ac:dyDescent="0.25">
      <c r="A237" s="8" t="str">
        <f t="shared" si="8"/>
        <v>Control H2O B43844MUESTRA DE RUTINACr 283.563 {119} (Radial)ACEPTADO</v>
      </c>
      <c r="B237" s="28" t="s">
        <v>50</v>
      </c>
      <c r="C237" s="29">
        <v>43844</v>
      </c>
      <c r="D237" s="28" t="s">
        <v>12</v>
      </c>
      <c r="E237" s="28" t="s">
        <v>27</v>
      </c>
      <c r="F237" s="28" t="s">
        <v>94</v>
      </c>
      <c r="G237" s="28">
        <v>-5.227440177890208E-2</v>
      </c>
      <c r="H237" s="32" t="s">
        <v>17</v>
      </c>
      <c r="I237" s="30">
        <v>1.0038</v>
      </c>
      <c r="J237" s="30">
        <v>25</v>
      </c>
      <c r="K237" s="30">
        <v>1</v>
      </c>
      <c r="L23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-1.3019127759240404E-3</v>
      </c>
      <c r="M237" s="30" t="s">
        <v>18</v>
      </c>
      <c r="N237" s="30"/>
      <c r="O237" s="30"/>
      <c r="P237" s="30"/>
      <c r="Q237" s="30"/>
    </row>
    <row r="238" spans="1:17" x14ac:dyDescent="0.25">
      <c r="A238" s="8" t="str">
        <f t="shared" si="8"/>
        <v>HNO3 2%43844BLANCO DE REACTIVOSCr 283.563 {119} (Radial)ACEPTADO</v>
      </c>
      <c r="B238" s="28" t="s">
        <v>59</v>
      </c>
      <c r="C238" s="29">
        <v>43844</v>
      </c>
      <c r="D238" s="28" t="s">
        <v>21</v>
      </c>
      <c r="E238" s="28" t="s">
        <v>27</v>
      </c>
      <c r="F238" s="28" t="s">
        <v>94</v>
      </c>
      <c r="G238" s="28">
        <v>0.51470180213070382</v>
      </c>
      <c r="H238" s="32" t="s">
        <v>17</v>
      </c>
      <c r="I238" s="30">
        <v>1.0038</v>
      </c>
      <c r="J238" s="30">
        <v>25</v>
      </c>
      <c r="K238" s="30">
        <v>1</v>
      </c>
      <c r="L23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1.2818833486020717E-2</v>
      </c>
      <c r="M238" s="30" t="s">
        <v>18</v>
      </c>
      <c r="N238" s="30"/>
      <c r="O238" s="30"/>
      <c r="P238" s="30"/>
      <c r="Q238" s="30"/>
    </row>
    <row r="239" spans="1:17" x14ac:dyDescent="0.25">
      <c r="A239" s="8" t="str">
        <f t="shared" si="8"/>
        <v>12400-1943844DUPLICADOCr 283.563 {119} (Radial)ACEPTADO</v>
      </c>
      <c r="B239" s="28" t="s">
        <v>86</v>
      </c>
      <c r="C239" s="29">
        <v>43844</v>
      </c>
      <c r="D239" s="28" t="s">
        <v>13</v>
      </c>
      <c r="E239" s="28" t="s">
        <v>27</v>
      </c>
      <c r="F239" s="28" t="s">
        <v>94</v>
      </c>
      <c r="G239" s="28">
        <v>83.158200989580862</v>
      </c>
      <c r="H239" s="32" t="s">
        <v>17</v>
      </c>
      <c r="I239" s="30">
        <v>1.0038</v>
      </c>
      <c r="J239" s="30">
        <v>25</v>
      </c>
      <c r="K239" s="30">
        <v>1</v>
      </c>
      <c r="L23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2.0710849021114974</v>
      </c>
      <c r="M239" s="30" t="s">
        <v>18</v>
      </c>
      <c r="N239" s="30"/>
      <c r="O239" s="30"/>
      <c r="P239" s="30"/>
      <c r="Q239" s="30"/>
    </row>
    <row r="240" spans="1:17" x14ac:dyDescent="0.25">
      <c r="A240" s="8" t="str">
        <f t="shared" si="8"/>
        <v>12401-1943844MUESTRA DE RUTINACr 283.563 {119} (Radial)ACEPTADO</v>
      </c>
      <c r="B240" s="28" t="s">
        <v>60</v>
      </c>
      <c r="C240" s="29">
        <v>43844</v>
      </c>
      <c r="D240" s="28" t="s">
        <v>12</v>
      </c>
      <c r="E240" s="28" t="s">
        <v>27</v>
      </c>
      <c r="F240" s="28" t="s">
        <v>94</v>
      </c>
      <c r="G240" s="28">
        <v>76.712706642904294</v>
      </c>
      <c r="H240" s="32" t="s">
        <v>17</v>
      </c>
      <c r="I240" s="30">
        <v>1.0038</v>
      </c>
      <c r="J240" s="30">
        <v>25</v>
      </c>
      <c r="K240" s="30">
        <v>1</v>
      </c>
      <c r="L24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1.9105575473925158</v>
      </c>
      <c r="M240" s="30" t="s">
        <v>18</v>
      </c>
      <c r="N240" s="30"/>
      <c r="O240" s="30"/>
      <c r="P240" s="30"/>
      <c r="Q240" s="30"/>
    </row>
    <row r="241" spans="1:17" x14ac:dyDescent="0.25">
      <c r="A241" s="8" t="str">
        <f t="shared" si="8"/>
        <v>12402-1943844MUESTRA DE RUTINACr 283.563 {119} (Radial)ACEPTADO</v>
      </c>
      <c r="B241" s="28" t="s">
        <v>61</v>
      </c>
      <c r="C241" s="29">
        <v>43844</v>
      </c>
      <c r="D241" s="28" t="s">
        <v>12</v>
      </c>
      <c r="E241" s="28" t="s">
        <v>27</v>
      </c>
      <c r="F241" s="28" t="s">
        <v>94</v>
      </c>
      <c r="G241" s="28">
        <v>114.87735884580152</v>
      </c>
      <c r="H241" s="32" t="s">
        <v>17</v>
      </c>
      <c r="I241" s="30">
        <v>1.0038</v>
      </c>
      <c r="J241" s="30">
        <v>25</v>
      </c>
      <c r="K241" s="30">
        <v>1</v>
      </c>
      <c r="L24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2.8610619357890394</v>
      </c>
      <c r="M241" s="30" t="s">
        <v>18</v>
      </c>
      <c r="N241" s="30"/>
      <c r="O241" s="30"/>
      <c r="P241" s="30"/>
      <c r="Q241" s="30"/>
    </row>
    <row r="242" spans="1:17" x14ac:dyDescent="0.25">
      <c r="A242" s="8" t="str">
        <f t="shared" si="8"/>
        <v>12403-1943844MUESTRA DE RUTINACr 283.563 {119} (Radial)ACEPTADO</v>
      </c>
      <c r="B242" s="28" t="s">
        <v>62</v>
      </c>
      <c r="C242" s="29">
        <v>43844</v>
      </c>
      <c r="D242" s="28" t="s">
        <v>12</v>
      </c>
      <c r="E242" s="28" t="s">
        <v>27</v>
      </c>
      <c r="F242" s="28" t="s">
        <v>94</v>
      </c>
      <c r="G242" s="28">
        <v>113.93271637960845</v>
      </c>
      <c r="H242" s="32" t="s">
        <v>17</v>
      </c>
      <c r="I242" s="30">
        <v>1.0038</v>
      </c>
      <c r="J242" s="30">
        <v>25</v>
      </c>
      <c r="K242" s="30">
        <v>1</v>
      </c>
      <c r="L24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2.8375352754435257</v>
      </c>
      <c r="M242" s="30" t="s">
        <v>18</v>
      </c>
      <c r="N242" s="30"/>
      <c r="O242" s="30"/>
      <c r="P242" s="30"/>
      <c r="Q242" s="30"/>
    </row>
    <row r="243" spans="1:17" x14ac:dyDescent="0.25">
      <c r="A243" s="8" t="str">
        <f t="shared" si="8"/>
        <v>12404-1943844MUESTRA DE RUTINACr 283.563 {119} (Radial)ACEPTADO</v>
      </c>
      <c r="B243" s="28" t="s">
        <v>63</v>
      </c>
      <c r="C243" s="29">
        <v>43844</v>
      </c>
      <c r="D243" s="28" t="s">
        <v>12</v>
      </c>
      <c r="E243" s="28" t="s">
        <v>27</v>
      </c>
      <c r="F243" s="28" t="s">
        <v>94</v>
      </c>
      <c r="G243" s="28">
        <v>112.36270140010123</v>
      </c>
      <c r="H243" s="32" t="s">
        <v>17</v>
      </c>
      <c r="I243" s="30">
        <v>1.0038</v>
      </c>
      <c r="J243" s="30">
        <v>25</v>
      </c>
      <c r="K243" s="30">
        <v>1</v>
      </c>
      <c r="L24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2.7984334877490844</v>
      </c>
      <c r="M243" s="30" t="s">
        <v>18</v>
      </c>
      <c r="N243" s="30"/>
      <c r="O243" s="30"/>
      <c r="P243" s="30"/>
      <c r="Q243" s="30"/>
    </row>
    <row r="244" spans="1:17" x14ac:dyDescent="0.25">
      <c r="A244" s="8" t="str">
        <f t="shared" si="8"/>
        <v>12405-1943844MUESTRA DE RUTINACr 283.563 {119} (Radial)ACEPTADO</v>
      </c>
      <c r="B244" s="28" t="s">
        <v>64</v>
      </c>
      <c r="C244" s="29">
        <v>43844</v>
      </c>
      <c r="D244" s="28" t="s">
        <v>12</v>
      </c>
      <c r="E244" s="28" t="s">
        <v>27</v>
      </c>
      <c r="F244" s="28" t="s">
        <v>94</v>
      </c>
      <c r="G244" s="28">
        <v>99.670529177723225</v>
      </c>
      <c r="H244" s="32" t="s">
        <v>17</v>
      </c>
      <c r="I244" s="30">
        <v>1.0038</v>
      </c>
      <c r="J244" s="30">
        <v>25</v>
      </c>
      <c r="K244" s="30">
        <v>1</v>
      </c>
      <c r="L24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2.4823303740217977</v>
      </c>
      <c r="M244" s="30" t="s">
        <v>18</v>
      </c>
      <c r="N244" s="30"/>
      <c r="O244" s="30"/>
      <c r="P244" s="30"/>
      <c r="Q244" s="30"/>
    </row>
    <row r="245" spans="1:17" x14ac:dyDescent="0.25">
      <c r="A245" s="8" t="str">
        <f t="shared" si="8"/>
        <v>blanco digestion cannabis aceite 2020-01-0243844BLANCO DE METODOCr 283.563 {119} (Radial)ACEPTADO</v>
      </c>
      <c r="B245" s="28" t="s">
        <v>65</v>
      </c>
      <c r="C245" s="29">
        <v>43844</v>
      </c>
      <c r="D245" s="28" t="s">
        <v>20</v>
      </c>
      <c r="E245" s="28" t="s">
        <v>27</v>
      </c>
      <c r="F245" s="28" t="s">
        <v>94</v>
      </c>
      <c r="G245" s="28">
        <v>0.52676512561814492</v>
      </c>
      <c r="H245" s="32" t="s">
        <v>17</v>
      </c>
      <c r="I245" s="30">
        <v>1.0038</v>
      </c>
      <c r="J245" s="30">
        <v>25</v>
      </c>
      <c r="K245" s="30">
        <v>1</v>
      </c>
      <c r="L24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1.3119274895849395E-2</v>
      </c>
      <c r="M245" s="30" t="s">
        <v>18</v>
      </c>
      <c r="N245" s="30"/>
      <c r="O245" s="30"/>
      <c r="P245" s="30"/>
      <c r="Q245" s="30"/>
    </row>
    <row r="246" spans="1:17" x14ac:dyDescent="0.25">
      <c r="A246" s="8" t="str">
        <f t="shared" si="8"/>
        <v>12406-19 43844MUESTRA DE RUTINACr 283.563 {119} (Radial)ACEPTADO</v>
      </c>
      <c r="B246" s="28" t="s">
        <v>66</v>
      </c>
      <c r="C246" s="29">
        <v>43844</v>
      </c>
      <c r="D246" s="28" t="s">
        <v>12</v>
      </c>
      <c r="E246" s="28" t="s">
        <v>27</v>
      </c>
      <c r="F246" s="28" t="s">
        <v>94</v>
      </c>
      <c r="G246" s="28">
        <v>58.805612214856573</v>
      </c>
      <c r="H246" s="32" t="s">
        <v>17</v>
      </c>
      <c r="I246" s="30">
        <v>1.0038</v>
      </c>
      <c r="J246" s="30">
        <v>25</v>
      </c>
      <c r="K246" s="30">
        <v>1</v>
      </c>
      <c r="L24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1.4645749206728575</v>
      </c>
      <c r="M246" s="30" t="s">
        <v>18</v>
      </c>
      <c r="N246" s="30"/>
      <c r="O246" s="30"/>
      <c r="P246" s="30"/>
      <c r="Q246" s="30"/>
    </row>
    <row r="247" spans="1:17" x14ac:dyDescent="0.25">
      <c r="A247" s="8" t="str">
        <f t="shared" si="8"/>
        <v>std 243844ESTANDAR DE CONTROLCr 283.563 {119} (Radial)ACEPTADO</v>
      </c>
      <c r="B247" s="28" t="s">
        <v>67</v>
      </c>
      <c r="C247" s="29">
        <v>43844</v>
      </c>
      <c r="D247" s="28" t="s">
        <v>11</v>
      </c>
      <c r="E247" s="28" t="s">
        <v>27</v>
      </c>
      <c r="F247" s="28" t="s">
        <v>94</v>
      </c>
      <c r="G247" s="28">
        <v>5.605424313829606</v>
      </c>
      <c r="H247" s="32" t="s">
        <v>17</v>
      </c>
      <c r="I247" s="30">
        <v>1.0038</v>
      </c>
      <c r="J247" s="30">
        <v>25</v>
      </c>
      <c r="K247" s="30">
        <v>1</v>
      </c>
      <c r="L24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0.13960510843369212</v>
      </c>
      <c r="M247" s="30" t="s">
        <v>18</v>
      </c>
      <c r="N247" s="30"/>
      <c r="O247" s="30"/>
      <c r="P247" s="30"/>
      <c r="Q247" s="30"/>
    </row>
    <row r="248" spans="1:17" x14ac:dyDescent="0.25">
      <c r="A248" s="8" t="str">
        <f t="shared" si="8"/>
        <v>Control H2O C43844MUESTRA DE RUTINACr 283.563 {119} (Radial)ACEPTADO</v>
      </c>
      <c r="B248" s="28" t="s">
        <v>68</v>
      </c>
      <c r="C248" s="29">
        <v>43844</v>
      </c>
      <c r="D248" s="28" t="s">
        <v>12</v>
      </c>
      <c r="E248" s="28" t="s">
        <v>27</v>
      </c>
      <c r="F248" s="28" t="s">
        <v>94</v>
      </c>
      <c r="G248" s="28">
        <v>0.3216886263316836</v>
      </c>
      <c r="H248" s="32" t="s">
        <v>17</v>
      </c>
      <c r="I248" s="30">
        <v>1.0038</v>
      </c>
      <c r="J248" s="30">
        <v>25</v>
      </c>
      <c r="K248" s="30">
        <v>1</v>
      </c>
      <c r="L24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8.0117709287627903E-3</v>
      </c>
      <c r="M248" s="30" t="s">
        <v>18</v>
      </c>
      <c r="N248" s="30"/>
      <c r="O248" s="30"/>
      <c r="P248" s="30"/>
      <c r="Q248" s="30"/>
    </row>
    <row r="249" spans="1:17" x14ac:dyDescent="0.25">
      <c r="A249" s="8" t="str">
        <f t="shared" si="8"/>
        <v>std digestion43844BLANCO DE METODOCr 283.563 {119} (Radial)ACEPTADO</v>
      </c>
      <c r="B249" s="28" t="s">
        <v>69</v>
      </c>
      <c r="C249" s="29">
        <v>43844</v>
      </c>
      <c r="D249" s="28" t="s">
        <v>20</v>
      </c>
      <c r="E249" s="28" t="s">
        <v>27</v>
      </c>
      <c r="F249" s="28" t="s">
        <v>94</v>
      </c>
      <c r="G249" s="28">
        <v>4.8132660714878321</v>
      </c>
      <c r="H249" s="32" t="s">
        <v>17</v>
      </c>
      <c r="I249" s="30">
        <v>1.0038</v>
      </c>
      <c r="J249" s="30">
        <v>25</v>
      </c>
      <c r="K249" s="30">
        <v>1</v>
      </c>
      <c r="L24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0.11987612252161367</v>
      </c>
      <c r="M249" s="30" t="s">
        <v>18</v>
      </c>
      <c r="N249" s="30"/>
      <c r="O249" s="30"/>
      <c r="P249" s="30"/>
      <c r="Q249" s="30"/>
    </row>
    <row r="250" spans="1:17" x14ac:dyDescent="0.25">
      <c r="A250" s="8" t="str">
        <f t="shared" si="8"/>
        <v>12407-1943844MUESTRA DE RUTINACr 283.563 {119} (Radial)ACEPTADO</v>
      </c>
      <c r="B250" s="28" t="s">
        <v>70</v>
      </c>
      <c r="C250" s="29">
        <v>43844</v>
      </c>
      <c r="D250" s="28" t="s">
        <v>12</v>
      </c>
      <c r="E250" s="28" t="s">
        <v>27</v>
      </c>
      <c r="F250" s="28" t="s">
        <v>94</v>
      </c>
      <c r="G250" s="28">
        <v>66.299553003401357</v>
      </c>
      <c r="H250" s="32" t="s">
        <v>17</v>
      </c>
      <c r="I250" s="30">
        <v>1.0038</v>
      </c>
      <c r="J250" s="30">
        <v>25</v>
      </c>
      <c r="K250" s="30">
        <v>1</v>
      </c>
      <c r="L25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1.6512142110829189</v>
      </c>
      <c r="M250" s="30" t="s">
        <v>18</v>
      </c>
      <c r="N250" s="30"/>
      <c r="O250" s="30"/>
      <c r="P250" s="30"/>
      <c r="Q250" s="30"/>
    </row>
    <row r="251" spans="1:17" x14ac:dyDescent="0.25">
      <c r="A251" s="8" t="str">
        <f t="shared" si="8"/>
        <v>12408-1943844MUESTRA DE RUTINACr 283.563 {119} (Radial)ACEPTADO</v>
      </c>
      <c r="B251" s="28" t="s">
        <v>71</v>
      </c>
      <c r="C251" s="29">
        <v>43844</v>
      </c>
      <c r="D251" s="28" t="s">
        <v>12</v>
      </c>
      <c r="E251" s="28" t="s">
        <v>27</v>
      </c>
      <c r="F251" s="28" t="s">
        <v>94</v>
      </c>
      <c r="G251" s="28">
        <v>75.56524530178271</v>
      </c>
      <c r="H251" s="32" t="s">
        <v>17</v>
      </c>
      <c r="I251" s="30">
        <v>1.0038</v>
      </c>
      <c r="J251" s="30">
        <v>25</v>
      </c>
      <c r="K251" s="30">
        <v>1</v>
      </c>
      <c r="L25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1.881979610026467</v>
      </c>
      <c r="M251" s="30" t="s">
        <v>18</v>
      </c>
      <c r="N251" s="30"/>
      <c r="O251" s="30"/>
      <c r="P251" s="30"/>
      <c r="Q251" s="30"/>
    </row>
    <row r="252" spans="1:17" x14ac:dyDescent="0.25">
      <c r="A252" s="8" t="str">
        <f t="shared" si="8"/>
        <v>12409-19 43844MUESTRA DE RUTINACr 283.563 {119} (Radial)ACEPTADO</v>
      </c>
      <c r="B252" s="28" t="s">
        <v>72</v>
      </c>
      <c r="C252" s="29">
        <v>43844</v>
      </c>
      <c r="D252" s="28" t="s">
        <v>12</v>
      </c>
      <c r="E252" s="28" t="s">
        <v>27</v>
      </c>
      <c r="F252" s="28" t="s">
        <v>94</v>
      </c>
      <c r="G252" s="28">
        <v>129.35843105894526</v>
      </c>
      <c r="H252" s="32" t="s">
        <v>17</v>
      </c>
      <c r="I252" s="30">
        <v>1.0038</v>
      </c>
      <c r="J252" s="30">
        <v>25</v>
      </c>
      <c r="K252" s="30">
        <v>1</v>
      </c>
      <c r="L25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3.22171824713452</v>
      </c>
      <c r="M252" s="30" t="s">
        <v>18</v>
      </c>
      <c r="N252" s="30"/>
      <c r="O252" s="30"/>
      <c r="P252" s="30"/>
      <c r="Q252" s="30"/>
    </row>
    <row r="253" spans="1:17" x14ac:dyDescent="0.25">
      <c r="A253" s="8" t="str">
        <f t="shared" si="8"/>
        <v>12410-19 43844MUESTRA DE RUTINACr 283.563 {119} (Radial)ACEPTADO</v>
      </c>
      <c r="B253" s="28" t="s">
        <v>73</v>
      </c>
      <c r="C253" s="29">
        <v>43844</v>
      </c>
      <c r="D253" s="28" t="s">
        <v>12</v>
      </c>
      <c r="E253" s="28" t="s">
        <v>27</v>
      </c>
      <c r="F253" s="28" t="s">
        <v>94</v>
      </c>
      <c r="G253" s="28">
        <v>157.87811821751333</v>
      </c>
      <c r="H253" s="32" t="s">
        <v>17</v>
      </c>
      <c r="I253" s="30">
        <v>1.0038</v>
      </c>
      <c r="J253" s="30">
        <v>25</v>
      </c>
      <c r="K253" s="30">
        <v>1</v>
      </c>
      <c r="L25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3.9320113124505212</v>
      </c>
      <c r="M253" s="30" t="s">
        <v>18</v>
      </c>
      <c r="N253" s="30"/>
      <c r="O253" s="30"/>
      <c r="P253" s="30"/>
      <c r="Q253" s="30"/>
    </row>
    <row r="254" spans="1:17" x14ac:dyDescent="0.25">
      <c r="A254" s="8" t="str">
        <f t="shared" si="8"/>
        <v>12414-19 43844MUESTRA DE RUTINACr 283.563 {119} (Radial)ACEPTADO</v>
      </c>
      <c r="B254" s="28" t="s">
        <v>74</v>
      </c>
      <c r="C254" s="29">
        <v>43844</v>
      </c>
      <c r="D254" s="28" t="s">
        <v>12</v>
      </c>
      <c r="E254" s="28" t="s">
        <v>27</v>
      </c>
      <c r="F254" s="28" t="s">
        <v>94</v>
      </c>
      <c r="G254" s="28">
        <v>30.765630250819473</v>
      </c>
      <c r="H254" s="32" t="s">
        <v>17</v>
      </c>
      <c r="I254" s="30">
        <v>1.0038</v>
      </c>
      <c r="J254" s="30">
        <v>25</v>
      </c>
      <c r="K254" s="30">
        <v>1</v>
      </c>
      <c r="L25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0.76622908574465709</v>
      </c>
      <c r="M254" s="30" t="s">
        <v>18</v>
      </c>
      <c r="N254" s="30"/>
      <c r="O254" s="30"/>
      <c r="P254" s="30"/>
      <c r="Q254" s="30"/>
    </row>
    <row r="255" spans="1:17" x14ac:dyDescent="0.25">
      <c r="A255" s="8" t="str">
        <f t="shared" si="8"/>
        <v>12415-1943844MUESTRA DE RUTINACr 283.563 {119} (Radial)ACEPTADO</v>
      </c>
      <c r="B255" s="28" t="s">
        <v>75</v>
      </c>
      <c r="C255" s="29">
        <v>43844</v>
      </c>
      <c r="D255" s="28" t="s">
        <v>12</v>
      </c>
      <c r="E255" s="28" t="s">
        <v>27</v>
      </c>
      <c r="F255" s="28" t="s">
        <v>94</v>
      </c>
      <c r="G255" s="28">
        <v>102.10311488408942</v>
      </c>
      <c r="H255" s="32" t="s">
        <v>17</v>
      </c>
      <c r="I255" s="30">
        <v>1.0038</v>
      </c>
      <c r="J255" s="30">
        <v>25</v>
      </c>
      <c r="K255" s="30">
        <v>1</v>
      </c>
      <c r="L25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2.5429147958778997</v>
      </c>
      <c r="M255" s="30" t="s">
        <v>18</v>
      </c>
      <c r="N255" s="30"/>
      <c r="O255" s="30"/>
      <c r="P255" s="30"/>
      <c r="Q255" s="30"/>
    </row>
    <row r="256" spans="1:17" x14ac:dyDescent="0.25">
      <c r="A256" s="8" t="str">
        <f t="shared" si="8"/>
        <v>12416-1943844MUESTRA DE RUTINACr 283.563 {119} (Radial)ACEPTADO</v>
      </c>
      <c r="B256" s="28" t="s">
        <v>87</v>
      </c>
      <c r="C256" s="29">
        <v>43844</v>
      </c>
      <c r="D256" s="28" t="s">
        <v>12</v>
      </c>
      <c r="E256" s="28" t="s">
        <v>27</v>
      </c>
      <c r="F256" s="28" t="s">
        <v>94</v>
      </c>
      <c r="G256" s="28">
        <v>95.63564192773562</v>
      </c>
      <c r="H256" s="32" t="s">
        <v>17</v>
      </c>
      <c r="I256" s="30">
        <v>1.0038</v>
      </c>
      <c r="J256" s="30">
        <v>25</v>
      </c>
      <c r="K256" s="30">
        <v>1</v>
      </c>
      <c r="L25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2.3818400559806641</v>
      </c>
      <c r="M256" s="30" t="s">
        <v>18</v>
      </c>
      <c r="N256" s="30"/>
      <c r="O256" s="30"/>
      <c r="P256" s="30"/>
      <c r="Q256" s="30"/>
    </row>
    <row r="257" spans="1:17" x14ac:dyDescent="0.25">
      <c r="A257" s="8" t="str">
        <f t="shared" si="8"/>
        <v>12416-1943844DUPLICADOCr 283.563 {119} (Radial)ACEPTADO</v>
      </c>
      <c r="B257" s="28" t="s">
        <v>87</v>
      </c>
      <c r="C257" s="29">
        <v>43844</v>
      </c>
      <c r="D257" s="28" t="s">
        <v>13</v>
      </c>
      <c r="E257" s="28" t="s">
        <v>27</v>
      </c>
      <c r="F257" s="28" t="s">
        <v>94</v>
      </c>
      <c r="G257" s="28">
        <v>77.974942987617425</v>
      </c>
      <c r="H257" s="32" t="s">
        <v>17</v>
      </c>
      <c r="I257" s="30">
        <v>1.0038</v>
      </c>
      <c r="J257" s="30">
        <v>25</v>
      </c>
      <c r="K257" s="30">
        <v>1</v>
      </c>
      <c r="L25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1.9419939974999356</v>
      </c>
      <c r="M257" s="30" t="s">
        <v>18</v>
      </c>
      <c r="N257" s="30"/>
      <c r="O257" s="30"/>
      <c r="P257" s="30"/>
      <c r="Q257" s="30"/>
    </row>
    <row r="258" spans="1:17" x14ac:dyDescent="0.25">
      <c r="A258" s="8" t="str">
        <f t="shared" si="8"/>
        <v>Control H2O D43844MUESTRA DE RUTINACr 283.563 {119} (Radial)ACEPTADO</v>
      </c>
      <c r="B258" s="28" t="s">
        <v>76</v>
      </c>
      <c r="C258" s="29">
        <v>43844</v>
      </c>
      <c r="D258" s="28" t="s">
        <v>12</v>
      </c>
      <c r="E258" s="28" t="s">
        <v>27</v>
      </c>
      <c r="F258" s="28" t="s">
        <v>94</v>
      </c>
      <c r="G258" s="28">
        <v>-0.24126646974877075</v>
      </c>
      <c r="H258" s="32" t="s">
        <v>17</v>
      </c>
      <c r="I258" s="30">
        <v>1.0038</v>
      </c>
      <c r="J258" s="30">
        <v>25</v>
      </c>
      <c r="K258" s="30">
        <v>1</v>
      </c>
      <c r="L25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-6.0088281965722939E-3</v>
      </c>
      <c r="M258" s="30" t="s">
        <v>18</v>
      </c>
      <c r="N258" s="30"/>
      <c r="O258" s="30"/>
      <c r="P258" s="30"/>
      <c r="Q258" s="30"/>
    </row>
    <row r="259" spans="1:17" x14ac:dyDescent="0.25">
      <c r="A259" s="8" t="str">
        <f t="shared" si="8"/>
        <v>12436-1943844MUESTRA DE RUTINACr 283.563 {119} (Radial)ACEPTADO</v>
      </c>
      <c r="B259" s="28" t="s">
        <v>77</v>
      </c>
      <c r="C259" s="29">
        <v>43844</v>
      </c>
      <c r="D259" s="28" t="s">
        <v>12</v>
      </c>
      <c r="E259" s="28" t="s">
        <v>27</v>
      </c>
      <c r="F259" s="28" t="s">
        <v>94</v>
      </c>
      <c r="G259" s="28">
        <v>50.054456710754977</v>
      </c>
      <c r="H259" s="32" t="s">
        <v>17</v>
      </c>
      <c r="I259" s="30">
        <v>1.0038</v>
      </c>
      <c r="J259" s="30">
        <v>25</v>
      </c>
      <c r="K259" s="30">
        <v>1</v>
      </c>
      <c r="L25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1.2466242456354595</v>
      </c>
      <c r="M259" s="30" t="s">
        <v>18</v>
      </c>
      <c r="N259" s="30"/>
      <c r="O259" s="30"/>
      <c r="P259" s="30"/>
      <c r="Q259" s="30"/>
    </row>
    <row r="260" spans="1:17" x14ac:dyDescent="0.25">
      <c r="A260" s="8" t="str">
        <f t="shared" si="8"/>
        <v>12437-1943844MUESTRA DE RUTINACr 283.563 {119} (Radial)ACEPTADO</v>
      </c>
      <c r="B260" s="28" t="s">
        <v>78</v>
      </c>
      <c r="C260" s="29">
        <v>43844</v>
      </c>
      <c r="D260" s="28" t="s">
        <v>12</v>
      </c>
      <c r="E260" s="28" t="s">
        <v>27</v>
      </c>
      <c r="F260" s="28" t="s">
        <v>94</v>
      </c>
      <c r="G260" s="28">
        <v>13.967722709419089</v>
      </c>
      <c r="H260" s="32" t="s">
        <v>17</v>
      </c>
      <c r="I260" s="30">
        <v>1.0038</v>
      </c>
      <c r="J260" s="30">
        <v>25</v>
      </c>
      <c r="K260" s="30">
        <v>1</v>
      </c>
      <c r="L26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0.34787115733759433</v>
      </c>
      <c r="M260" s="30" t="s">
        <v>18</v>
      </c>
      <c r="N260" s="30"/>
      <c r="O260" s="30"/>
      <c r="P260" s="30"/>
      <c r="Q260" s="30"/>
    </row>
    <row r="261" spans="1:17" x14ac:dyDescent="0.25">
      <c r="A261" s="8" t="str">
        <f t="shared" si="8"/>
        <v>12438-1943844MUESTRA DE RUTINACr 283.563 {119} (Radial)ACEPTADO</v>
      </c>
      <c r="B261" s="28" t="s">
        <v>79</v>
      </c>
      <c r="C261" s="29">
        <v>43844</v>
      </c>
      <c r="D261" s="28" t="s">
        <v>12</v>
      </c>
      <c r="E261" s="28" t="s">
        <v>27</v>
      </c>
      <c r="F261" s="28" t="s">
        <v>94</v>
      </c>
      <c r="G261" s="28">
        <v>123.6586703031582</v>
      </c>
      <c r="H261" s="32" t="s">
        <v>17</v>
      </c>
      <c r="I261" s="30">
        <v>1.0038</v>
      </c>
      <c r="J261" s="30">
        <v>25</v>
      </c>
      <c r="K261" s="30">
        <v>1</v>
      </c>
      <c r="L26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3.0797636556873429</v>
      </c>
      <c r="M261" s="30" t="s">
        <v>18</v>
      </c>
      <c r="N261" s="30"/>
      <c r="O261" s="30"/>
      <c r="P261" s="30"/>
      <c r="Q261" s="30"/>
    </row>
    <row r="262" spans="1:17" x14ac:dyDescent="0.25">
      <c r="A262" s="8" t="str">
        <f t="shared" si="8"/>
        <v>12439-1943844MUESTRA DE RUTINACr 283.563 {119} (Radial)ACEPTADO</v>
      </c>
      <c r="B262" s="28" t="s">
        <v>80</v>
      </c>
      <c r="C262" s="29">
        <v>43844</v>
      </c>
      <c r="D262" s="28" t="s">
        <v>12</v>
      </c>
      <c r="E262" s="28" t="s">
        <v>27</v>
      </c>
      <c r="F262" s="28" t="s">
        <v>94</v>
      </c>
      <c r="G262" s="28">
        <v>56.324169256005547</v>
      </c>
      <c r="H262" s="32" t="s">
        <v>17</v>
      </c>
      <c r="I262" s="30">
        <v>1.0038</v>
      </c>
      <c r="J262" s="30">
        <v>25</v>
      </c>
      <c r="K262" s="30">
        <v>1</v>
      </c>
      <c r="L26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1.4027736913729214</v>
      </c>
      <c r="M262" s="30" t="s">
        <v>18</v>
      </c>
      <c r="N262" s="30"/>
      <c r="O262" s="30"/>
      <c r="P262" s="30"/>
      <c r="Q262" s="30"/>
    </row>
    <row r="263" spans="1:17" x14ac:dyDescent="0.25">
      <c r="A263" s="8" t="str">
        <f t="shared" ref="A263:A326" si="9">CONCATENATE(B263,C263,D263,E263,M263)</f>
        <v>12440-1943844MUESTRA DE RUTINACr 283.563 {119} (Radial)ACEPTADO</v>
      </c>
      <c r="B263" s="28" t="s">
        <v>81</v>
      </c>
      <c r="C263" s="29">
        <v>43844</v>
      </c>
      <c r="D263" s="28" t="s">
        <v>12</v>
      </c>
      <c r="E263" s="28" t="s">
        <v>27</v>
      </c>
      <c r="F263" s="28" t="s">
        <v>94</v>
      </c>
      <c r="G263" s="28">
        <v>87.901800716626695</v>
      </c>
      <c r="H263" s="32" t="s">
        <v>17</v>
      </c>
      <c r="I263" s="30">
        <v>1.0038</v>
      </c>
      <c r="J263" s="30">
        <v>25</v>
      </c>
      <c r="K263" s="30">
        <v>1</v>
      </c>
      <c r="L26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2.1892259592704399</v>
      </c>
      <c r="M263" s="30" t="s">
        <v>18</v>
      </c>
      <c r="N263" s="30"/>
      <c r="O263" s="30"/>
      <c r="P263" s="30"/>
      <c r="Q263" s="30"/>
    </row>
    <row r="264" spans="1:17" x14ac:dyDescent="0.25">
      <c r="A264" s="8" t="str">
        <f t="shared" si="9"/>
        <v>blanco digestion alimentos43844BLANCO DE METODOCr 283.563 {119} (Radial)ACEPTADO</v>
      </c>
      <c r="B264" s="28" t="s">
        <v>82</v>
      </c>
      <c r="C264" s="29">
        <v>43844</v>
      </c>
      <c r="D264" s="28" t="s">
        <v>20</v>
      </c>
      <c r="E264" s="28" t="s">
        <v>27</v>
      </c>
      <c r="F264" s="28" t="s">
        <v>94</v>
      </c>
      <c r="G264" s="28">
        <v>1.612464239487565</v>
      </c>
      <c r="H264" s="32" t="s">
        <v>17</v>
      </c>
      <c r="I264" s="30">
        <v>1.0038</v>
      </c>
      <c r="J264" s="30">
        <v>25</v>
      </c>
      <c r="K264" s="30">
        <v>1</v>
      </c>
      <c r="L26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4.015900178042351E-2</v>
      </c>
      <c r="M264" s="30" t="s">
        <v>18</v>
      </c>
      <c r="N264" s="30"/>
      <c r="O264" s="30"/>
      <c r="P264" s="30"/>
      <c r="Q264" s="30"/>
    </row>
    <row r="265" spans="1:17" x14ac:dyDescent="0.25">
      <c r="A265" s="8" t="str">
        <f t="shared" si="9"/>
        <v>12230-1943844MUESTRA DE RUTINACr 283.563 {119} (Radial)RECHAZADO</v>
      </c>
      <c r="B265" s="28" t="s">
        <v>88</v>
      </c>
      <c r="C265" s="29">
        <v>43844</v>
      </c>
      <c r="D265" s="28" t="s">
        <v>12</v>
      </c>
      <c r="E265" s="28" t="s">
        <v>27</v>
      </c>
      <c r="F265" s="28" t="s">
        <v>94</v>
      </c>
      <c r="G265" s="28">
        <v>946.17766741478863</v>
      </c>
      <c r="H265" s="32" t="s">
        <v>17</v>
      </c>
      <c r="I265" s="30">
        <v>1.0038</v>
      </c>
      <c r="J265" s="30">
        <v>25</v>
      </c>
      <c r="K265" s="30">
        <v>1</v>
      </c>
      <c r="L26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23.564895084050324</v>
      </c>
      <c r="M265" s="30" t="s">
        <v>19</v>
      </c>
      <c r="N265" s="30"/>
      <c r="O265" s="30"/>
      <c r="P265" s="30"/>
      <c r="Q265" s="30"/>
    </row>
    <row r="266" spans="1:17" x14ac:dyDescent="0.25">
      <c r="A266" s="8" t="str">
        <f t="shared" si="9"/>
        <v>12230-1943844MUESTRA DE RUTINACr 283.563 {119} (Radial)ACEPTADO</v>
      </c>
      <c r="B266" s="28" t="s">
        <v>88</v>
      </c>
      <c r="C266" s="29">
        <v>43844</v>
      </c>
      <c r="D266" s="28" t="s">
        <v>12</v>
      </c>
      <c r="E266" s="28" t="s">
        <v>27</v>
      </c>
      <c r="F266" s="28" t="s">
        <v>94</v>
      </c>
      <c r="G266" s="28">
        <v>1544.6574694335666</v>
      </c>
      <c r="H266" s="32" t="s">
        <v>17</v>
      </c>
      <c r="I266" s="30">
        <v>1.0038</v>
      </c>
      <c r="J266" s="30">
        <v>25</v>
      </c>
      <c r="K266" s="30">
        <v>1</v>
      </c>
      <c r="L26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38.470249786649887</v>
      </c>
      <c r="M266" s="30" t="s">
        <v>18</v>
      </c>
      <c r="N266" s="30"/>
      <c r="O266" s="30"/>
      <c r="P266" s="30"/>
      <c r="Q266" s="30"/>
    </row>
    <row r="267" spans="1:17" x14ac:dyDescent="0.25">
      <c r="A267" s="8" t="str">
        <f t="shared" si="9"/>
        <v>12230-1943844DUPLICADOCr 283.563 {119} (Radial)RECHAZADO</v>
      </c>
      <c r="B267" s="28" t="s">
        <v>88</v>
      </c>
      <c r="C267" s="29">
        <v>43844</v>
      </c>
      <c r="D267" s="28" t="s">
        <v>13</v>
      </c>
      <c r="E267" s="28" t="s">
        <v>27</v>
      </c>
      <c r="F267" s="28" t="s">
        <v>94</v>
      </c>
      <c r="G267" s="28">
        <v>1449.030153569651</v>
      </c>
      <c r="H267" s="32" t="s">
        <v>17</v>
      </c>
      <c r="I267" s="30">
        <v>1.0038</v>
      </c>
      <c r="J267" s="30">
        <v>25</v>
      </c>
      <c r="K267" s="30">
        <v>1</v>
      </c>
      <c r="L26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36.088617094283002</v>
      </c>
      <c r="M267" s="30" t="s">
        <v>19</v>
      </c>
      <c r="N267" s="30"/>
      <c r="O267" s="30"/>
      <c r="P267" s="30"/>
      <c r="Q267" s="30"/>
    </row>
    <row r="268" spans="1:17" x14ac:dyDescent="0.25">
      <c r="A268" s="8" t="str">
        <f t="shared" si="9"/>
        <v>12230-19 43844DUPLICADOCr 283.563 {119} (Radial)ACEPTADO</v>
      </c>
      <c r="B268" s="28" t="s">
        <v>89</v>
      </c>
      <c r="C268" s="29">
        <v>43844</v>
      </c>
      <c r="D268" s="28" t="s">
        <v>13</v>
      </c>
      <c r="E268" s="28" t="s">
        <v>27</v>
      </c>
      <c r="F268" s="28" t="s">
        <v>94</v>
      </c>
      <c r="G268" s="28">
        <v>1649.8715375153495</v>
      </c>
      <c r="H268" s="32" t="s">
        <v>17</v>
      </c>
      <c r="I268" s="30">
        <v>1.0038</v>
      </c>
      <c r="J268" s="30">
        <v>25</v>
      </c>
      <c r="K268" s="30">
        <v>1</v>
      </c>
      <c r="L26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41.090643990719002</v>
      </c>
      <c r="M268" s="30" t="s">
        <v>18</v>
      </c>
      <c r="N268" s="30"/>
      <c r="O268" s="30"/>
      <c r="P268" s="30"/>
      <c r="Q268" s="30"/>
    </row>
    <row r="269" spans="1:17" x14ac:dyDescent="0.25">
      <c r="A269" s="8" t="str">
        <f t="shared" si="9"/>
        <v>std digestion A43844BLANCO DE METODOCr 283.563 {119} (Radial)ACEPTADO</v>
      </c>
      <c r="B269" s="28" t="s">
        <v>83</v>
      </c>
      <c r="C269" s="29">
        <v>43844</v>
      </c>
      <c r="D269" s="28" t="s">
        <v>20</v>
      </c>
      <c r="E269" s="28" t="s">
        <v>27</v>
      </c>
      <c r="F269" s="28" t="s">
        <v>94</v>
      </c>
      <c r="G269" s="28">
        <v>3.2932873120706252</v>
      </c>
      <c r="H269" s="32" t="s">
        <v>17</v>
      </c>
      <c r="I269" s="30">
        <v>1.0038</v>
      </c>
      <c r="J269" s="30">
        <v>25</v>
      </c>
      <c r="K269" s="30">
        <v>1</v>
      </c>
      <c r="L26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8.202050488320943E-2</v>
      </c>
      <c r="M269" s="30" t="s">
        <v>18</v>
      </c>
      <c r="N269" s="30"/>
      <c r="O269" s="30"/>
      <c r="P269" s="30"/>
      <c r="Q269" s="30"/>
    </row>
    <row r="270" spans="1:17" x14ac:dyDescent="0.25">
      <c r="A270" s="8" t="str">
        <f t="shared" si="9"/>
        <v>HNO3 2% II43844BLANCO DE REACTIVOSCr 283.563 {119} (Radial)ACEPTADO</v>
      </c>
      <c r="B270" s="28" t="s">
        <v>84</v>
      </c>
      <c r="C270" s="29">
        <v>43844</v>
      </c>
      <c r="D270" s="28" t="s">
        <v>21</v>
      </c>
      <c r="E270" s="28" t="s">
        <v>27</v>
      </c>
      <c r="F270" s="28" t="s">
        <v>94</v>
      </c>
      <c r="G270" s="28">
        <v>0.15280209750755921</v>
      </c>
      <c r="H270" s="32" t="s">
        <v>17</v>
      </c>
      <c r="I270" s="30">
        <v>1.0038</v>
      </c>
      <c r="J270" s="30">
        <v>25</v>
      </c>
      <c r="K270" s="30">
        <v>1</v>
      </c>
      <c r="L27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3.8055911911625624E-3</v>
      </c>
      <c r="M270" s="30" t="s">
        <v>18</v>
      </c>
      <c r="N270" s="30"/>
      <c r="O270" s="30"/>
      <c r="P270" s="30"/>
      <c r="Q270" s="30"/>
    </row>
    <row r="271" spans="1:17" x14ac:dyDescent="0.25">
      <c r="A271" s="8" t="str">
        <f t="shared" si="9"/>
        <v>Control H2O E43844MUESTRA DE RUTINACr 283.563 {119} (Radial)ACEPTADO</v>
      </c>
      <c r="B271" s="28" t="s">
        <v>85</v>
      </c>
      <c r="C271" s="29">
        <v>43844</v>
      </c>
      <c r="D271" s="28" t="s">
        <v>12</v>
      </c>
      <c r="E271" s="28" t="s">
        <v>27</v>
      </c>
      <c r="F271" s="28" t="s">
        <v>94</v>
      </c>
      <c r="G271" s="28">
        <v>-0.61522949785935188</v>
      </c>
      <c r="H271" s="32" t="s">
        <v>17</v>
      </c>
      <c r="I271" s="30">
        <v>1.0038</v>
      </c>
      <c r="J271" s="30">
        <v>25</v>
      </c>
      <c r="K271" s="30">
        <v>1</v>
      </c>
      <c r="L27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-1.5322511901259014E-2</v>
      </c>
      <c r="M271" s="30" t="s">
        <v>18</v>
      </c>
      <c r="N271" s="30"/>
      <c r="O271" s="30"/>
      <c r="P271" s="30"/>
      <c r="Q271" s="30"/>
    </row>
    <row r="272" spans="1:17" x14ac:dyDescent="0.25">
      <c r="A272" s="8" t="str">
        <f t="shared" si="9"/>
        <v>agua43844MUESTRA DE RUTINAAs 193.759 {474} (Axial)ACEPTADO</v>
      </c>
      <c r="B272" s="28" t="s">
        <v>51</v>
      </c>
      <c r="C272" s="29">
        <v>43844</v>
      </c>
      <c r="D272" s="28" t="s">
        <v>12</v>
      </c>
      <c r="E272" s="28" t="s">
        <v>28</v>
      </c>
      <c r="F272" s="28" t="s">
        <v>94</v>
      </c>
      <c r="G272" s="28">
        <v>-1.8026267940408702</v>
      </c>
      <c r="H272" s="32" t="s">
        <v>17</v>
      </c>
      <c r="I272" s="30">
        <v>1.0038</v>
      </c>
      <c r="J272" s="30">
        <v>25</v>
      </c>
      <c r="K272" s="30">
        <v>1</v>
      </c>
      <c r="L27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-4.4895068590378319E-2</v>
      </c>
      <c r="M272" s="30" t="s">
        <v>18</v>
      </c>
      <c r="N272" s="30"/>
      <c r="O272" s="30"/>
      <c r="P272" s="30"/>
      <c r="Q272" s="30"/>
    </row>
    <row r="273" spans="1:17" x14ac:dyDescent="0.25">
      <c r="A273" s="8" t="str">
        <f t="shared" si="9"/>
        <v>blanco43844BLANCO DE REACTIVOSAs 193.759 {474} (Axial)ACEPTADO</v>
      </c>
      <c r="B273" s="28" t="s">
        <v>41</v>
      </c>
      <c r="C273" s="29">
        <v>43844</v>
      </c>
      <c r="D273" s="28" t="s">
        <v>21</v>
      </c>
      <c r="E273" s="28" t="s">
        <v>28</v>
      </c>
      <c r="F273" s="28" t="s">
        <v>94</v>
      </c>
      <c r="G273" s="28">
        <v>0</v>
      </c>
      <c r="H273" s="32" t="s">
        <v>17</v>
      </c>
      <c r="I273" s="30">
        <v>1.0038</v>
      </c>
      <c r="J273" s="30">
        <v>25</v>
      </c>
      <c r="K273" s="30">
        <v>1</v>
      </c>
      <c r="L27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273" s="30" t="s">
        <v>18</v>
      </c>
      <c r="N273" s="30"/>
      <c r="O273" s="30"/>
      <c r="P273" s="30"/>
      <c r="Q273" s="30"/>
    </row>
    <row r="274" spans="1:17" x14ac:dyDescent="0.25">
      <c r="A274" s="8" t="str">
        <f t="shared" si="9"/>
        <v>STD 143844ESTANDAR DE CONTROLAs 193.759 {474} (Axial)ACEPTADO</v>
      </c>
      <c r="B274" s="28" t="s">
        <v>42</v>
      </c>
      <c r="C274" s="29">
        <v>43844</v>
      </c>
      <c r="D274" s="28" t="s">
        <v>11</v>
      </c>
      <c r="E274" s="28" t="s">
        <v>28</v>
      </c>
      <c r="F274" s="28" t="s">
        <v>94</v>
      </c>
      <c r="G274" s="28">
        <v>0.96200485189519669</v>
      </c>
      <c r="H274" s="32" t="s">
        <v>17</v>
      </c>
      <c r="I274" s="30">
        <v>1.0038</v>
      </c>
      <c r="J274" s="30">
        <v>25</v>
      </c>
      <c r="K274" s="30">
        <v>1</v>
      </c>
      <c r="L27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2.3959076805518943E-2</v>
      </c>
      <c r="M274" s="30" t="s">
        <v>18</v>
      </c>
      <c r="N274" s="30"/>
      <c r="O274" s="30"/>
      <c r="P274" s="30"/>
      <c r="Q274" s="30"/>
    </row>
    <row r="275" spans="1:17" x14ac:dyDescent="0.25">
      <c r="A275" s="8" t="str">
        <f t="shared" si="9"/>
        <v>STD 243844ESTANDAR DE CONTROLAs 193.759 {474} (Axial)ACEPTADO</v>
      </c>
      <c r="B275" s="28" t="s">
        <v>43</v>
      </c>
      <c r="C275" s="29">
        <v>43844</v>
      </c>
      <c r="D275" s="28" t="s">
        <v>11</v>
      </c>
      <c r="E275" s="28" t="s">
        <v>28</v>
      </c>
      <c r="F275" s="28" t="s">
        <v>94</v>
      </c>
      <c r="G275" s="28">
        <v>5.4973776319976535</v>
      </c>
      <c r="H275" s="32" t="s">
        <v>17</v>
      </c>
      <c r="I275" s="30">
        <v>1.0038</v>
      </c>
      <c r="J275" s="30">
        <v>25</v>
      </c>
      <c r="K275" s="30">
        <v>1</v>
      </c>
      <c r="L27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0.13691416696547257</v>
      </c>
      <c r="M275" s="30" t="s">
        <v>18</v>
      </c>
      <c r="N275" s="30"/>
      <c r="O275" s="30"/>
      <c r="P275" s="30"/>
      <c r="Q275" s="30"/>
    </row>
    <row r="276" spans="1:17" x14ac:dyDescent="0.25">
      <c r="A276" s="8" t="str">
        <f t="shared" si="9"/>
        <v>STD 343844ESTANDAR DE CONTROLAs 193.759 {474} (Axial)ACEPTADO</v>
      </c>
      <c r="B276" s="28" t="s">
        <v>44</v>
      </c>
      <c r="C276" s="29">
        <v>43844</v>
      </c>
      <c r="D276" s="28" t="s">
        <v>11</v>
      </c>
      <c r="E276" s="28" t="s">
        <v>28</v>
      </c>
      <c r="F276" s="28" t="s">
        <v>94</v>
      </c>
      <c r="G276" s="28">
        <v>10.625896153174429</v>
      </c>
      <c r="H276" s="32" t="s">
        <v>17</v>
      </c>
      <c r="I276" s="30">
        <v>1.0038</v>
      </c>
      <c r="J276" s="30">
        <v>25</v>
      </c>
      <c r="K276" s="30">
        <v>1</v>
      </c>
      <c r="L27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0.26464176512189747</v>
      </c>
      <c r="M276" s="30" t="s">
        <v>18</v>
      </c>
      <c r="N276" s="30"/>
      <c r="O276" s="30"/>
      <c r="P276" s="30"/>
      <c r="Q276" s="30"/>
    </row>
    <row r="277" spans="1:17" x14ac:dyDescent="0.25">
      <c r="A277" s="8" t="str">
        <f t="shared" si="9"/>
        <v>STD 443844ESTANDAR DE CONTROLAs 193.759 {474} (Axial)ACEPTADO</v>
      </c>
      <c r="B277" s="28" t="s">
        <v>45</v>
      </c>
      <c r="C277" s="29">
        <v>43844</v>
      </c>
      <c r="D277" s="28" t="s">
        <v>11</v>
      </c>
      <c r="E277" s="28" t="s">
        <v>28</v>
      </c>
      <c r="F277" s="28" t="s">
        <v>94</v>
      </c>
      <c r="G277" s="28">
        <v>18.995519533184499</v>
      </c>
      <c r="H277" s="32" t="s">
        <v>17</v>
      </c>
      <c r="I277" s="30">
        <v>1.0038</v>
      </c>
      <c r="J277" s="30">
        <v>25</v>
      </c>
      <c r="K277" s="30">
        <v>1</v>
      </c>
      <c r="L27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0.47309024539710348</v>
      </c>
      <c r="M277" s="30" t="s">
        <v>18</v>
      </c>
      <c r="N277" s="30"/>
      <c r="O277" s="30"/>
      <c r="P277" s="30"/>
      <c r="Q277" s="30"/>
    </row>
    <row r="278" spans="1:17" x14ac:dyDescent="0.25">
      <c r="A278" s="8" t="str">
        <f t="shared" si="9"/>
        <v>STD 543844ESTANDAR DE CONTROLAs 193.759 {474} (Axial)ACEPTADO</v>
      </c>
      <c r="B278" s="28" t="s">
        <v>46</v>
      </c>
      <c r="C278" s="29">
        <v>43844</v>
      </c>
      <c r="D278" s="28" t="s">
        <v>11</v>
      </c>
      <c r="E278" s="28" t="s">
        <v>28</v>
      </c>
      <c r="F278" s="28" t="s">
        <v>94</v>
      </c>
      <c r="G278" s="28">
        <v>30.878000555049148</v>
      </c>
      <c r="H278" s="32" t="s">
        <v>17</v>
      </c>
      <c r="I278" s="30">
        <v>1.0038</v>
      </c>
      <c r="J278" s="30">
        <v>25</v>
      </c>
      <c r="K278" s="30">
        <v>1</v>
      </c>
      <c r="L27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0.76902770858361102</v>
      </c>
      <c r="M278" s="30" t="s">
        <v>18</v>
      </c>
      <c r="N278" s="30"/>
      <c r="O278" s="30"/>
      <c r="P278" s="30"/>
      <c r="Q278" s="30"/>
    </row>
    <row r="279" spans="1:17" x14ac:dyDescent="0.25">
      <c r="A279" s="8" t="str">
        <f t="shared" si="9"/>
        <v>STD 643844ESTANDAR DE CONTROLAs 193.759 {474} (Axial)ACEPTADO</v>
      </c>
      <c r="B279" s="28" t="s">
        <v>47</v>
      </c>
      <c r="C279" s="29">
        <v>43844</v>
      </c>
      <c r="D279" s="28" t="s">
        <v>11</v>
      </c>
      <c r="E279" s="28" t="s">
        <v>28</v>
      </c>
      <c r="F279" s="28" t="s">
        <v>94</v>
      </c>
      <c r="G279" s="28">
        <v>39.676993332232811</v>
      </c>
      <c r="H279" s="32" t="s">
        <v>17</v>
      </c>
      <c r="I279" s="30">
        <v>1.0038</v>
      </c>
      <c r="J279" s="30">
        <v>25</v>
      </c>
      <c r="K279" s="30">
        <v>1</v>
      </c>
      <c r="L27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0.98816978811099843</v>
      </c>
      <c r="M279" s="30" t="s">
        <v>18</v>
      </c>
      <c r="N279" s="30"/>
      <c r="O279" s="30"/>
      <c r="P279" s="30"/>
      <c r="Q279" s="30"/>
    </row>
    <row r="280" spans="1:17" x14ac:dyDescent="0.25">
      <c r="A280" s="8" t="str">
        <f t="shared" si="9"/>
        <v>Control H2O A43844MUESTRA DE RUTINAAs 193.759 {474} (Axial)ACEPTADO</v>
      </c>
      <c r="B280" s="28" t="s">
        <v>48</v>
      </c>
      <c r="C280" s="29">
        <v>43844</v>
      </c>
      <c r="D280" s="28" t="s">
        <v>12</v>
      </c>
      <c r="E280" s="28" t="s">
        <v>28</v>
      </c>
      <c r="F280" s="28" t="s">
        <v>94</v>
      </c>
      <c r="G280" s="28">
        <v>-0.3463942140910492</v>
      </c>
      <c r="H280" s="32" t="s">
        <v>17</v>
      </c>
      <c r="I280" s="30">
        <v>1.0038</v>
      </c>
      <c r="J280" s="30">
        <v>25</v>
      </c>
      <c r="K280" s="30">
        <v>1</v>
      </c>
      <c r="L28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-8.6270724768641466E-3</v>
      </c>
      <c r="M280" s="30" t="s">
        <v>18</v>
      </c>
      <c r="N280" s="30"/>
      <c r="O280" s="30"/>
      <c r="P280" s="30"/>
      <c r="Q280" s="30"/>
    </row>
    <row r="281" spans="1:17" x14ac:dyDescent="0.25">
      <c r="A281" s="8" t="str">
        <f t="shared" si="9"/>
        <v>blanco digestion cannabis aceite 2019-12-3143844BLANCO DE METODOAs 193.759 {474} (Axial)ACEPTADO</v>
      </c>
      <c r="B281" s="28" t="s">
        <v>49</v>
      </c>
      <c r="C281" s="29">
        <v>43844</v>
      </c>
      <c r="D281" s="28" t="s">
        <v>20</v>
      </c>
      <c r="E281" s="28" t="s">
        <v>28</v>
      </c>
      <c r="F281" s="28" t="s">
        <v>94</v>
      </c>
      <c r="G281" s="28">
        <v>1.0210657900718187</v>
      </c>
      <c r="H281" s="32" t="s">
        <v>17</v>
      </c>
      <c r="I281" s="30">
        <v>1.0038</v>
      </c>
      <c r="J281" s="30">
        <v>25</v>
      </c>
      <c r="K281" s="30">
        <v>1</v>
      </c>
      <c r="L28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2.5430010711093316E-2</v>
      </c>
      <c r="M281" s="30" t="s">
        <v>18</v>
      </c>
      <c r="N281" s="30"/>
      <c r="O281" s="30"/>
      <c r="P281" s="30"/>
      <c r="Q281" s="30"/>
    </row>
    <row r="282" spans="1:17" x14ac:dyDescent="0.25">
      <c r="A282" s="8" t="str">
        <f t="shared" si="9"/>
        <v>12393-1943844MUESTRA DE RUTINAAs 193.759 {474} (Axial)ACEPTADO</v>
      </c>
      <c r="B282" s="28" t="s">
        <v>52</v>
      </c>
      <c r="C282" s="29">
        <v>43844</v>
      </c>
      <c r="D282" s="28" t="s">
        <v>12</v>
      </c>
      <c r="E282" s="28" t="s">
        <v>28</v>
      </c>
      <c r="F282" s="28" t="s">
        <v>94</v>
      </c>
      <c r="G282" s="28">
        <v>-319.35858427401377</v>
      </c>
      <c r="H282" s="32" t="s">
        <v>17</v>
      </c>
      <c r="I282" s="30">
        <v>1.0038</v>
      </c>
      <c r="J282" s="30">
        <v>25</v>
      </c>
      <c r="K282" s="30">
        <v>1</v>
      </c>
      <c r="L28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-7.9537403933555932</v>
      </c>
      <c r="M282" s="30" t="s">
        <v>18</v>
      </c>
      <c r="N282" s="30"/>
      <c r="O282" s="30"/>
      <c r="P282" s="30"/>
      <c r="Q282" s="30"/>
    </row>
    <row r="283" spans="1:17" x14ac:dyDescent="0.25">
      <c r="A283" s="8" t="str">
        <f t="shared" si="9"/>
        <v>12394-1943844MUESTRA DE RUTINAAs 193.759 {474} (Axial)ACEPTADO</v>
      </c>
      <c r="B283" s="28" t="s">
        <v>53</v>
      </c>
      <c r="C283" s="29">
        <v>43844</v>
      </c>
      <c r="D283" s="28" t="s">
        <v>12</v>
      </c>
      <c r="E283" s="28" t="s">
        <v>28</v>
      </c>
      <c r="F283" s="28" t="s">
        <v>94</v>
      </c>
      <c r="G283" s="28">
        <v>-315.48311592120615</v>
      </c>
      <c r="H283" s="32" t="s">
        <v>17</v>
      </c>
      <c r="I283" s="30">
        <v>1.0038</v>
      </c>
      <c r="J283" s="30">
        <v>25</v>
      </c>
      <c r="K283" s="30">
        <v>1</v>
      </c>
      <c r="L28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-7.857220460281086</v>
      </c>
      <c r="M283" s="30" t="s">
        <v>18</v>
      </c>
      <c r="N283" s="30"/>
      <c r="O283" s="30"/>
      <c r="P283" s="30"/>
      <c r="Q283" s="30"/>
    </row>
    <row r="284" spans="1:17" x14ac:dyDescent="0.25">
      <c r="A284" s="8" t="str">
        <f t="shared" si="9"/>
        <v>12395-1943844MUESTRA DE RUTINAAs 193.759 {474} (Axial)ACEPTADO</v>
      </c>
      <c r="B284" s="28" t="s">
        <v>54</v>
      </c>
      <c r="C284" s="29">
        <v>43844</v>
      </c>
      <c r="D284" s="28" t="s">
        <v>12</v>
      </c>
      <c r="E284" s="28" t="s">
        <v>28</v>
      </c>
      <c r="F284" s="28" t="s">
        <v>94</v>
      </c>
      <c r="G284" s="28">
        <v>-373.04869154927565</v>
      </c>
      <c r="H284" s="32" t="s">
        <v>17</v>
      </c>
      <c r="I284" s="30">
        <v>1.0038</v>
      </c>
      <c r="J284" s="30">
        <v>25</v>
      </c>
      <c r="K284" s="30">
        <v>1</v>
      </c>
      <c r="L28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-9.2909118238014461</v>
      </c>
      <c r="M284" s="30" t="s">
        <v>18</v>
      </c>
      <c r="N284" s="30"/>
      <c r="O284" s="30"/>
      <c r="P284" s="30"/>
      <c r="Q284" s="30"/>
    </row>
    <row r="285" spans="1:17" x14ac:dyDescent="0.25">
      <c r="A285" s="8" t="str">
        <f t="shared" si="9"/>
        <v>12396-1943844MUESTRA DE RUTINAAs 193.759 {474} (Axial)ACEPTADO</v>
      </c>
      <c r="B285" s="28" t="s">
        <v>55</v>
      </c>
      <c r="C285" s="29">
        <v>43844</v>
      </c>
      <c r="D285" s="28" t="s">
        <v>12</v>
      </c>
      <c r="E285" s="28" t="s">
        <v>28</v>
      </c>
      <c r="F285" s="28" t="s">
        <v>94</v>
      </c>
      <c r="G285" s="28">
        <v>-476.85705062607661</v>
      </c>
      <c r="H285" s="32" t="s">
        <v>17</v>
      </c>
      <c r="I285" s="30">
        <v>1.0038</v>
      </c>
      <c r="J285" s="30">
        <v>25</v>
      </c>
      <c r="K285" s="30">
        <v>1</v>
      </c>
      <c r="L28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-11.876296339561581</v>
      </c>
      <c r="M285" s="30" t="s">
        <v>18</v>
      </c>
      <c r="N285" s="30"/>
      <c r="O285" s="30"/>
      <c r="P285" s="30"/>
      <c r="Q285" s="30"/>
    </row>
    <row r="286" spans="1:17" x14ac:dyDescent="0.25">
      <c r="A286" s="8" t="str">
        <f t="shared" si="9"/>
        <v>12397-1943844MUESTRA DE RUTINAAs 193.759 {474} (Axial)ACEPTADO</v>
      </c>
      <c r="B286" s="28" t="s">
        <v>56</v>
      </c>
      <c r="C286" s="29">
        <v>43844</v>
      </c>
      <c r="D286" s="28" t="s">
        <v>12</v>
      </c>
      <c r="E286" s="28" t="s">
        <v>28</v>
      </c>
      <c r="F286" s="28" t="s">
        <v>94</v>
      </c>
      <c r="G286" s="28">
        <v>-425.43564691243097</v>
      </c>
      <c r="H286" s="32" t="s">
        <v>17</v>
      </c>
      <c r="I286" s="30">
        <v>1.0038</v>
      </c>
      <c r="J286" s="30">
        <v>25</v>
      </c>
      <c r="K286" s="30">
        <v>1</v>
      </c>
      <c r="L28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-10.595627787219341</v>
      </c>
      <c r="M286" s="30" t="s">
        <v>18</v>
      </c>
      <c r="N286" s="30"/>
      <c r="O286" s="30"/>
      <c r="P286" s="30"/>
      <c r="Q286" s="30"/>
    </row>
    <row r="287" spans="1:17" x14ac:dyDescent="0.25">
      <c r="A287" s="8" t="str">
        <f t="shared" si="9"/>
        <v>12398-19 43844MUESTRA DE RUTINAAs 193.759 {474} (Axial)ACEPTADO</v>
      </c>
      <c r="B287" s="28" t="s">
        <v>57</v>
      </c>
      <c r="C287" s="29">
        <v>43844</v>
      </c>
      <c r="D287" s="28" t="s">
        <v>12</v>
      </c>
      <c r="E287" s="28" t="s">
        <v>28</v>
      </c>
      <c r="F287" s="28" t="s">
        <v>94</v>
      </c>
      <c r="G287" s="28">
        <v>-260.44763828259619</v>
      </c>
      <c r="H287" s="32" t="s">
        <v>17</v>
      </c>
      <c r="I287" s="30">
        <v>1.0038</v>
      </c>
      <c r="J287" s="30">
        <v>25</v>
      </c>
      <c r="K287" s="30">
        <v>1</v>
      </c>
      <c r="L28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-6.4865420970959402</v>
      </c>
      <c r="M287" s="30" t="s">
        <v>18</v>
      </c>
      <c r="N287" s="30"/>
      <c r="O287" s="30"/>
      <c r="P287" s="30"/>
      <c r="Q287" s="30"/>
    </row>
    <row r="288" spans="1:17" x14ac:dyDescent="0.25">
      <c r="A288" s="8" t="str">
        <f t="shared" si="9"/>
        <v>12399-19 43844MUESTRA DE RUTINAAs 193.759 {474} (Axial)ACEPTADO</v>
      </c>
      <c r="B288" s="28" t="s">
        <v>58</v>
      </c>
      <c r="C288" s="29">
        <v>43844</v>
      </c>
      <c r="D288" s="28" t="s">
        <v>12</v>
      </c>
      <c r="E288" s="28" t="s">
        <v>28</v>
      </c>
      <c r="F288" s="28" t="s">
        <v>94</v>
      </c>
      <c r="G288" s="28">
        <v>-417.24260266936761</v>
      </c>
      <c r="H288" s="32" t="s">
        <v>17</v>
      </c>
      <c r="I288" s="30">
        <v>1.0038</v>
      </c>
      <c r="J288" s="30">
        <v>25</v>
      </c>
      <c r="K288" s="30">
        <v>1</v>
      </c>
      <c r="L28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-10.391577073853547</v>
      </c>
      <c r="M288" s="30" t="s">
        <v>18</v>
      </c>
      <c r="N288" s="30"/>
      <c r="O288" s="30"/>
      <c r="P288" s="30"/>
      <c r="Q288" s="30"/>
    </row>
    <row r="289" spans="1:17" x14ac:dyDescent="0.25">
      <c r="A289" s="8" t="str">
        <f t="shared" si="9"/>
        <v>12400-1943844MUESTRA DE RUTINAAs 193.759 {474} (Axial)ACEPTADO</v>
      </c>
      <c r="B289" s="28" t="s">
        <v>86</v>
      </c>
      <c r="C289" s="29">
        <v>43844</v>
      </c>
      <c r="D289" s="28" t="s">
        <v>12</v>
      </c>
      <c r="E289" s="28" t="s">
        <v>28</v>
      </c>
      <c r="F289" s="28" t="s">
        <v>94</v>
      </c>
      <c r="G289" s="28">
        <v>-254.56647986779396</v>
      </c>
      <c r="H289" s="32" t="s">
        <v>17</v>
      </c>
      <c r="I289" s="30">
        <v>1.0038</v>
      </c>
      <c r="J289" s="30">
        <v>25</v>
      </c>
      <c r="K289" s="30">
        <v>1</v>
      </c>
      <c r="L28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-6.3400697317143351</v>
      </c>
      <c r="M289" s="30" t="s">
        <v>18</v>
      </c>
      <c r="N289" s="30"/>
      <c r="O289" s="30"/>
      <c r="P289" s="30"/>
      <c r="Q289" s="30"/>
    </row>
    <row r="290" spans="1:17" x14ac:dyDescent="0.25">
      <c r="A290" s="8" t="str">
        <f t="shared" si="9"/>
        <v>Control H2O B43844MUESTRA DE RUTINAAs 193.759 {474} (Axial)ACEPTADO</v>
      </c>
      <c r="B290" s="28" t="s">
        <v>50</v>
      </c>
      <c r="C290" s="29">
        <v>43844</v>
      </c>
      <c r="D290" s="28" t="s">
        <v>12</v>
      </c>
      <c r="E290" s="28" t="s">
        <v>28</v>
      </c>
      <c r="F290" s="28" t="s">
        <v>94</v>
      </c>
      <c r="G290" s="28">
        <v>-2.0374211985712063</v>
      </c>
      <c r="H290" s="32" t="s">
        <v>17</v>
      </c>
      <c r="I290" s="30">
        <v>1.0038</v>
      </c>
      <c r="J290" s="30">
        <v>25</v>
      </c>
      <c r="K290" s="30">
        <v>1</v>
      </c>
      <c r="L29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-5.0742707675114719E-2</v>
      </c>
      <c r="M290" s="30" t="s">
        <v>18</v>
      </c>
      <c r="N290" s="30"/>
      <c r="O290" s="30"/>
      <c r="P290" s="30"/>
      <c r="Q290" s="30"/>
    </row>
    <row r="291" spans="1:17" x14ac:dyDescent="0.25">
      <c r="A291" s="8" t="str">
        <f t="shared" si="9"/>
        <v>HNO3 2%43844BLANCO DE REACTIVOSAs 193.759 {474} (Axial)ACEPTADO</v>
      </c>
      <c r="B291" s="28" t="s">
        <v>59</v>
      </c>
      <c r="C291" s="29">
        <v>43844</v>
      </c>
      <c r="D291" s="28" t="s">
        <v>21</v>
      </c>
      <c r="E291" s="28" t="s">
        <v>28</v>
      </c>
      <c r="F291" s="28" t="s">
        <v>94</v>
      </c>
      <c r="G291" s="28">
        <v>-0.78627138554144582</v>
      </c>
      <c r="H291" s="32" t="s">
        <v>17</v>
      </c>
      <c r="I291" s="30">
        <v>1.0038</v>
      </c>
      <c r="J291" s="30">
        <v>25</v>
      </c>
      <c r="K291" s="30">
        <v>1</v>
      </c>
      <c r="L29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-1.9582371626355993E-2</v>
      </c>
      <c r="M291" s="30" t="s">
        <v>18</v>
      </c>
      <c r="N291" s="30"/>
      <c r="O291" s="30"/>
      <c r="P291" s="30"/>
      <c r="Q291" s="30"/>
    </row>
    <row r="292" spans="1:17" x14ac:dyDescent="0.25">
      <c r="A292" s="8" t="str">
        <f t="shared" si="9"/>
        <v>12400-1943844DUPLICADOAs 193.759 {474} (Axial)ACEPTADO</v>
      </c>
      <c r="B292" s="28" t="s">
        <v>86</v>
      </c>
      <c r="C292" s="29">
        <v>43844</v>
      </c>
      <c r="D292" s="28" t="s">
        <v>13</v>
      </c>
      <c r="E292" s="28" t="s">
        <v>28</v>
      </c>
      <c r="F292" s="28" t="s">
        <v>94</v>
      </c>
      <c r="G292" s="28">
        <v>-315.88588062754121</v>
      </c>
      <c r="H292" s="32" t="s">
        <v>17</v>
      </c>
      <c r="I292" s="30">
        <v>1.0038</v>
      </c>
      <c r="J292" s="30">
        <v>25</v>
      </c>
      <c r="K292" s="30">
        <v>1</v>
      </c>
      <c r="L29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-7.8672514601399985</v>
      </c>
      <c r="M292" s="30" t="s">
        <v>18</v>
      </c>
      <c r="N292" s="30"/>
      <c r="O292" s="30"/>
      <c r="P292" s="30"/>
      <c r="Q292" s="30"/>
    </row>
    <row r="293" spans="1:17" x14ac:dyDescent="0.25">
      <c r="A293" s="8" t="str">
        <f t="shared" si="9"/>
        <v>12401-1943844MUESTRA DE RUTINAAs 193.759 {474} (Axial)ACEPTADO</v>
      </c>
      <c r="B293" s="28" t="s">
        <v>60</v>
      </c>
      <c r="C293" s="29">
        <v>43844</v>
      </c>
      <c r="D293" s="28" t="s">
        <v>12</v>
      </c>
      <c r="E293" s="28" t="s">
        <v>28</v>
      </c>
      <c r="F293" s="28" t="s">
        <v>94</v>
      </c>
      <c r="G293" s="28">
        <v>-307.81322404378005</v>
      </c>
      <c r="H293" s="32" t="s">
        <v>17</v>
      </c>
      <c r="I293" s="30">
        <v>1.0038</v>
      </c>
      <c r="J293" s="30">
        <v>25</v>
      </c>
      <c r="K293" s="30">
        <v>1</v>
      </c>
      <c r="L29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-7.6661990447245483</v>
      </c>
      <c r="M293" s="30" t="s">
        <v>18</v>
      </c>
      <c r="N293" s="30"/>
      <c r="O293" s="30"/>
      <c r="P293" s="30"/>
      <c r="Q293" s="30"/>
    </row>
    <row r="294" spans="1:17" x14ac:dyDescent="0.25">
      <c r="A294" s="8" t="str">
        <f t="shared" si="9"/>
        <v>12402-1943844MUESTRA DE RUTINAAs 193.759 {474} (Axial)ACEPTADO</v>
      </c>
      <c r="B294" s="28" t="s">
        <v>61</v>
      </c>
      <c r="C294" s="29">
        <v>43844</v>
      </c>
      <c r="D294" s="28" t="s">
        <v>12</v>
      </c>
      <c r="E294" s="28" t="s">
        <v>28</v>
      </c>
      <c r="F294" s="28" t="s">
        <v>94</v>
      </c>
      <c r="G294" s="28">
        <v>-247.78573486706492</v>
      </c>
      <c r="H294" s="32" t="s">
        <v>17</v>
      </c>
      <c r="I294" s="30">
        <v>1.0038</v>
      </c>
      <c r="J294" s="30">
        <v>25</v>
      </c>
      <c r="K294" s="30">
        <v>1</v>
      </c>
      <c r="L29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-6.1711928388888451</v>
      </c>
      <c r="M294" s="30" t="s">
        <v>18</v>
      </c>
      <c r="N294" s="30"/>
      <c r="O294" s="30"/>
      <c r="P294" s="30"/>
      <c r="Q294" s="30"/>
    </row>
    <row r="295" spans="1:17" x14ac:dyDescent="0.25">
      <c r="A295" s="8" t="str">
        <f t="shared" si="9"/>
        <v>12403-1943844MUESTRA DE RUTINAAs 193.759 {474} (Axial)ACEPTADO</v>
      </c>
      <c r="B295" s="28" t="s">
        <v>62</v>
      </c>
      <c r="C295" s="29">
        <v>43844</v>
      </c>
      <c r="D295" s="28" t="s">
        <v>12</v>
      </c>
      <c r="E295" s="28" t="s">
        <v>28</v>
      </c>
      <c r="F295" s="28" t="s">
        <v>94</v>
      </c>
      <c r="G295" s="28">
        <v>-284.19084382526097</v>
      </c>
      <c r="H295" s="32" t="s">
        <v>17</v>
      </c>
      <c r="I295" s="30">
        <v>1.0038</v>
      </c>
      <c r="J295" s="30">
        <v>25</v>
      </c>
      <c r="K295" s="30">
        <v>1</v>
      </c>
      <c r="L29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-7.0778751699855791</v>
      </c>
      <c r="M295" s="30" t="s">
        <v>18</v>
      </c>
      <c r="N295" s="30"/>
      <c r="O295" s="30"/>
      <c r="P295" s="30"/>
      <c r="Q295" s="30"/>
    </row>
    <row r="296" spans="1:17" x14ac:dyDescent="0.25">
      <c r="A296" s="8" t="str">
        <f t="shared" si="9"/>
        <v>12404-1943844MUESTRA DE RUTINAAs 193.759 {474} (Axial)ACEPTADO</v>
      </c>
      <c r="B296" s="28" t="s">
        <v>63</v>
      </c>
      <c r="C296" s="29">
        <v>43844</v>
      </c>
      <c r="D296" s="28" t="s">
        <v>12</v>
      </c>
      <c r="E296" s="28" t="s">
        <v>28</v>
      </c>
      <c r="F296" s="28" t="s">
        <v>94</v>
      </c>
      <c r="G296" s="28">
        <v>-445.44005576421222</v>
      </c>
      <c r="H296" s="32" t="s">
        <v>17</v>
      </c>
      <c r="I296" s="30">
        <v>1.0038</v>
      </c>
      <c r="J296" s="30">
        <v>25</v>
      </c>
      <c r="K296" s="30">
        <v>1</v>
      </c>
      <c r="L29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-11.093844783926384</v>
      </c>
      <c r="M296" s="30" t="s">
        <v>18</v>
      </c>
      <c r="N296" s="30"/>
      <c r="O296" s="30"/>
      <c r="P296" s="30"/>
      <c r="Q296" s="30"/>
    </row>
    <row r="297" spans="1:17" x14ac:dyDescent="0.25">
      <c r="A297" s="8" t="str">
        <f t="shared" si="9"/>
        <v>12405-1943844MUESTRA DE RUTINAAs 193.759 {474} (Axial)ACEPTADO</v>
      </c>
      <c r="B297" s="28" t="s">
        <v>64</v>
      </c>
      <c r="C297" s="29">
        <v>43844</v>
      </c>
      <c r="D297" s="28" t="s">
        <v>12</v>
      </c>
      <c r="E297" s="28" t="s">
        <v>28</v>
      </c>
      <c r="F297" s="28" t="s">
        <v>94</v>
      </c>
      <c r="G297" s="28">
        <v>-354.86469570808157</v>
      </c>
      <c r="H297" s="32" t="s">
        <v>17</v>
      </c>
      <c r="I297" s="30">
        <v>1.0038</v>
      </c>
      <c r="J297" s="30">
        <v>25</v>
      </c>
      <c r="K297" s="30">
        <v>1</v>
      </c>
      <c r="L29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-8.8380328678043814</v>
      </c>
      <c r="M297" s="30" t="s">
        <v>18</v>
      </c>
      <c r="N297" s="30"/>
      <c r="O297" s="30"/>
      <c r="P297" s="30"/>
      <c r="Q297" s="30"/>
    </row>
    <row r="298" spans="1:17" x14ac:dyDescent="0.25">
      <c r="A298" s="8" t="str">
        <f t="shared" si="9"/>
        <v>blanco digestion cannabis aceite 2020-01-0243844BLANCO DE METODOAs 193.759 {474} (Axial)ACEPTADO</v>
      </c>
      <c r="B298" s="28" t="s">
        <v>65</v>
      </c>
      <c r="C298" s="29">
        <v>43844</v>
      </c>
      <c r="D298" s="28" t="s">
        <v>20</v>
      </c>
      <c r="E298" s="28" t="s">
        <v>28</v>
      </c>
      <c r="F298" s="28" t="s">
        <v>94</v>
      </c>
      <c r="G298" s="28">
        <v>0.53879518447011632</v>
      </c>
      <c r="H298" s="32" t="s">
        <v>17</v>
      </c>
      <c r="I298" s="30">
        <v>1.0038</v>
      </c>
      <c r="J298" s="30">
        <v>25</v>
      </c>
      <c r="K298" s="30">
        <v>1</v>
      </c>
      <c r="L29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1.3418887837968628E-2</v>
      </c>
      <c r="M298" s="30" t="s">
        <v>18</v>
      </c>
      <c r="N298" s="30"/>
      <c r="O298" s="30"/>
      <c r="P298" s="30"/>
      <c r="Q298" s="30"/>
    </row>
    <row r="299" spans="1:17" x14ac:dyDescent="0.25">
      <c r="A299" s="8" t="str">
        <f t="shared" si="9"/>
        <v>12406-19 43844MUESTRA DE RUTINAAs 193.759 {474} (Axial)ACEPTADO</v>
      </c>
      <c r="B299" s="28" t="s">
        <v>66</v>
      </c>
      <c r="C299" s="29">
        <v>43844</v>
      </c>
      <c r="D299" s="28" t="s">
        <v>12</v>
      </c>
      <c r="E299" s="28" t="s">
        <v>28</v>
      </c>
      <c r="F299" s="28" t="s">
        <v>94</v>
      </c>
      <c r="G299" s="28">
        <v>-377.87449906918954</v>
      </c>
      <c r="H299" s="32" t="s">
        <v>17</v>
      </c>
      <c r="I299" s="30">
        <v>1.0038</v>
      </c>
      <c r="J299" s="30">
        <v>25</v>
      </c>
      <c r="K299" s="30">
        <v>1</v>
      </c>
      <c r="L29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-9.4111002956064347</v>
      </c>
      <c r="M299" s="30" t="s">
        <v>18</v>
      </c>
      <c r="N299" s="30"/>
      <c r="O299" s="30"/>
      <c r="P299" s="30"/>
      <c r="Q299" s="30"/>
    </row>
    <row r="300" spans="1:17" x14ac:dyDescent="0.25">
      <c r="A300" s="8" t="str">
        <f t="shared" si="9"/>
        <v>std 243844ESTANDAR DE CONTROLAs 193.759 {474} (Axial)ACEPTADO</v>
      </c>
      <c r="B300" s="28" t="s">
        <v>67</v>
      </c>
      <c r="C300" s="29">
        <v>43844</v>
      </c>
      <c r="D300" s="28" t="s">
        <v>11</v>
      </c>
      <c r="E300" s="28" t="s">
        <v>28</v>
      </c>
      <c r="F300" s="28" t="s">
        <v>94</v>
      </c>
      <c r="G300" s="28">
        <v>3.4900304080807629</v>
      </c>
      <c r="H300" s="32" t="s">
        <v>17</v>
      </c>
      <c r="I300" s="30">
        <v>1.0038</v>
      </c>
      <c r="J300" s="30">
        <v>25</v>
      </c>
      <c r="K300" s="30">
        <v>1</v>
      </c>
      <c r="L30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8.6920462444729105E-2</v>
      </c>
      <c r="M300" s="30" t="s">
        <v>18</v>
      </c>
      <c r="N300" s="30"/>
      <c r="O300" s="30"/>
      <c r="P300" s="30"/>
      <c r="Q300" s="30"/>
    </row>
    <row r="301" spans="1:17" x14ac:dyDescent="0.25">
      <c r="A301" s="8" t="str">
        <f t="shared" si="9"/>
        <v>Control H2O C43844MUESTRA DE RUTINAAs 193.759 {474} (Axial)ACEPTADO</v>
      </c>
      <c r="B301" s="28" t="s">
        <v>68</v>
      </c>
      <c r="C301" s="29">
        <v>43844</v>
      </c>
      <c r="D301" s="28" t="s">
        <v>12</v>
      </c>
      <c r="E301" s="28" t="s">
        <v>28</v>
      </c>
      <c r="F301" s="28" t="s">
        <v>94</v>
      </c>
      <c r="G301" s="28">
        <v>-1.6316037092595042</v>
      </c>
      <c r="H301" s="32" t="s">
        <v>17</v>
      </c>
      <c r="I301" s="30">
        <v>1.0038</v>
      </c>
      <c r="J301" s="30">
        <v>25</v>
      </c>
      <c r="K301" s="30">
        <v>1</v>
      </c>
      <c r="L30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-4.0635677158286115E-2</v>
      </c>
      <c r="M301" s="30" t="s">
        <v>18</v>
      </c>
      <c r="N301" s="30"/>
      <c r="O301" s="30"/>
      <c r="P301" s="30"/>
      <c r="Q301" s="30"/>
    </row>
    <row r="302" spans="1:17" x14ac:dyDescent="0.25">
      <c r="A302" s="8" t="str">
        <f t="shared" si="9"/>
        <v>std digestion43844BLANCO DE METODOAs 193.759 {474} (Axial)ACEPTADO</v>
      </c>
      <c r="B302" s="28" t="s">
        <v>69</v>
      </c>
      <c r="C302" s="29">
        <v>43844</v>
      </c>
      <c r="D302" s="28" t="s">
        <v>20</v>
      </c>
      <c r="E302" s="28" t="s">
        <v>28</v>
      </c>
      <c r="F302" s="28" t="s">
        <v>94</v>
      </c>
      <c r="G302" s="28">
        <v>2.9787728389568007</v>
      </c>
      <c r="H302" s="32" t="s">
        <v>17</v>
      </c>
      <c r="I302" s="30">
        <v>1.0038</v>
      </c>
      <c r="J302" s="30">
        <v>25</v>
      </c>
      <c r="K302" s="30">
        <v>1</v>
      </c>
      <c r="L30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7.4187408820402492E-2</v>
      </c>
      <c r="M302" s="30" t="s">
        <v>18</v>
      </c>
      <c r="N302" s="30"/>
      <c r="O302" s="30"/>
      <c r="P302" s="30"/>
      <c r="Q302" s="30"/>
    </row>
    <row r="303" spans="1:17" x14ac:dyDescent="0.25">
      <c r="A303" s="8" t="str">
        <f t="shared" si="9"/>
        <v>12407-1943844MUESTRA DE RUTINAAs 193.759 {474} (Axial)ACEPTADO</v>
      </c>
      <c r="B303" s="28" t="s">
        <v>70</v>
      </c>
      <c r="C303" s="29">
        <v>43844</v>
      </c>
      <c r="D303" s="28" t="s">
        <v>12</v>
      </c>
      <c r="E303" s="28" t="s">
        <v>28</v>
      </c>
      <c r="F303" s="28" t="s">
        <v>94</v>
      </c>
      <c r="G303" s="28">
        <v>-263.34935634457599</v>
      </c>
      <c r="H303" s="32" t="s">
        <v>17</v>
      </c>
      <c r="I303" s="30">
        <v>1.0038</v>
      </c>
      <c r="J303" s="30">
        <v>25</v>
      </c>
      <c r="K303" s="30">
        <v>1</v>
      </c>
      <c r="L30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-6.5588104289842599</v>
      </c>
      <c r="M303" s="30" t="s">
        <v>18</v>
      </c>
      <c r="N303" s="30"/>
      <c r="O303" s="30"/>
      <c r="P303" s="30"/>
      <c r="Q303" s="30"/>
    </row>
    <row r="304" spans="1:17" x14ac:dyDescent="0.25">
      <c r="A304" s="8" t="str">
        <f t="shared" si="9"/>
        <v>12408-1943844MUESTRA DE RUTINAAs 193.759 {474} (Axial)ACEPTADO</v>
      </c>
      <c r="B304" s="28" t="s">
        <v>71</v>
      </c>
      <c r="C304" s="29">
        <v>43844</v>
      </c>
      <c r="D304" s="28" t="s">
        <v>12</v>
      </c>
      <c r="E304" s="28" t="s">
        <v>28</v>
      </c>
      <c r="F304" s="28" t="s">
        <v>94</v>
      </c>
      <c r="G304" s="28">
        <v>-427.98458264788434</v>
      </c>
      <c r="H304" s="32" t="s">
        <v>17</v>
      </c>
      <c r="I304" s="30">
        <v>1.0038</v>
      </c>
      <c r="J304" s="30">
        <v>25</v>
      </c>
      <c r="K304" s="30">
        <v>1</v>
      </c>
      <c r="L30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-10.659109948393214</v>
      </c>
      <c r="M304" s="30" t="s">
        <v>18</v>
      </c>
      <c r="N304" s="30"/>
      <c r="O304" s="30"/>
      <c r="P304" s="30"/>
      <c r="Q304" s="30"/>
    </row>
    <row r="305" spans="1:17" x14ac:dyDescent="0.25">
      <c r="A305" s="8" t="str">
        <f t="shared" si="9"/>
        <v>12409-19 43844MUESTRA DE RUTINAAs 193.759 {474} (Axial)ACEPTADO</v>
      </c>
      <c r="B305" s="28" t="s">
        <v>72</v>
      </c>
      <c r="C305" s="29">
        <v>43844</v>
      </c>
      <c r="D305" s="28" t="s">
        <v>12</v>
      </c>
      <c r="E305" s="28" t="s">
        <v>28</v>
      </c>
      <c r="F305" s="28" t="s">
        <v>94</v>
      </c>
      <c r="G305" s="28">
        <v>-430.86976655634675</v>
      </c>
      <c r="H305" s="32" t="s">
        <v>17</v>
      </c>
      <c r="I305" s="30">
        <v>1.0038</v>
      </c>
      <c r="J305" s="30">
        <v>25</v>
      </c>
      <c r="K305" s="30">
        <v>1</v>
      </c>
      <c r="L30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-10.730966491241949</v>
      </c>
      <c r="M305" s="30" t="s">
        <v>18</v>
      </c>
      <c r="N305" s="30"/>
      <c r="O305" s="30"/>
      <c r="P305" s="30"/>
      <c r="Q305" s="30"/>
    </row>
    <row r="306" spans="1:17" x14ac:dyDescent="0.25">
      <c r="A306" s="8" t="str">
        <f t="shared" si="9"/>
        <v>12410-19 43844MUESTRA DE RUTINAAs 193.759 {474} (Axial)ACEPTADO</v>
      </c>
      <c r="B306" s="28" t="s">
        <v>73</v>
      </c>
      <c r="C306" s="29">
        <v>43844</v>
      </c>
      <c r="D306" s="28" t="s">
        <v>12</v>
      </c>
      <c r="E306" s="28" t="s">
        <v>28</v>
      </c>
      <c r="F306" s="28" t="s">
        <v>94</v>
      </c>
      <c r="G306" s="28">
        <v>-433.36027782208754</v>
      </c>
      <c r="H306" s="32" t="s">
        <v>17</v>
      </c>
      <c r="I306" s="30">
        <v>1.0038</v>
      </c>
      <c r="J306" s="30">
        <v>25</v>
      </c>
      <c r="K306" s="30">
        <v>1</v>
      </c>
      <c r="L30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-10.79299356998624</v>
      </c>
      <c r="M306" s="30" t="s">
        <v>18</v>
      </c>
      <c r="N306" s="30"/>
      <c r="O306" s="30"/>
      <c r="P306" s="30"/>
      <c r="Q306" s="30"/>
    </row>
    <row r="307" spans="1:17" x14ac:dyDescent="0.25">
      <c r="A307" s="8" t="str">
        <f t="shared" si="9"/>
        <v>12414-19 43844MUESTRA DE RUTINAAs 193.759 {474} (Axial)ACEPTADO</v>
      </c>
      <c r="B307" s="28" t="s">
        <v>74</v>
      </c>
      <c r="C307" s="29">
        <v>43844</v>
      </c>
      <c r="D307" s="28" t="s">
        <v>12</v>
      </c>
      <c r="E307" s="28" t="s">
        <v>28</v>
      </c>
      <c r="F307" s="28" t="s">
        <v>94</v>
      </c>
      <c r="G307" s="28">
        <v>-316.86489710783025</v>
      </c>
      <c r="H307" s="32" t="s">
        <v>17</v>
      </c>
      <c r="I307" s="30">
        <v>1.0038</v>
      </c>
      <c r="J307" s="30">
        <v>25</v>
      </c>
      <c r="K307" s="30">
        <v>1</v>
      </c>
      <c r="L30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-7.8916342176686154</v>
      </c>
      <c r="M307" s="30" t="s">
        <v>18</v>
      </c>
      <c r="N307" s="30"/>
      <c r="O307" s="30"/>
      <c r="P307" s="30"/>
      <c r="Q307" s="30"/>
    </row>
    <row r="308" spans="1:17" x14ac:dyDescent="0.25">
      <c r="A308" s="8" t="str">
        <f t="shared" si="9"/>
        <v>12415-1943844MUESTRA DE RUTINAAs 193.759 {474} (Axial)ACEPTADO</v>
      </c>
      <c r="B308" s="28" t="s">
        <v>75</v>
      </c>
      <c r="C308" s="29">
        <v>43844</v>
      </c>
      <c r="D308" s="28" t="s">
        <v>12</v>
      </c>
      <c r="E308" s="28" t="s">
        <v>28</v>
      </c>
      <c r="F308" s="28" t="s">
        <v>94</v>
      </c>
      <c r="G308" s="28">
        <v>-330.87244553131342</v>
      </c>
      <c r="H308" s="32" t="s">
        <v>17</v>
      </c>
      <c r="I308" s="30">
        <v>1.0038</v>
      </c>
      <c r="J308" s="30">
        <v>25</v>
      </c>
      <c r="K308" s="30">
        <v>1</v>
      </c>
      <c r="L30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-8.2404972487376327</v>
      </c>
      <c r="M308" s="30" t="s">
        <v>18</v>
      </c>
      <c r="N308" s="30"/>
      <c r="O308" s="30"/>
      <c r="P308" s="30"/>
      <c r="Q308" s="30"/>
    </row>
    <row r="309" spans="1:17" x14ac:dyDescent="0.25">
      <c r="A309" s="8" t="str">
        <f t="shared" si="9"/>
        <v>12416-1943844MUESTRA DE RUTINAAs 193.759 {474} (Axial)ACEPTADO</v>
      </c>
      <c r="B309" s="28" t="s">
        <v>87</v>
      </c>
      <c r="C309" s="29">
        <v>43844</v>
      </c>
      <c r="D309" s="28" t="s">
        <v>12</v>
      </c>
      <c r="E309" s="28" t="s">
        <v>28</v>
      </c>
      <c r="F309" s="28" t="s">
        <v>94</v>
      </c>
      <c r="G309" s="28">
        <v>-294.87760433935676</v>
      </c>
      <c r="H309" s="32" t="s">
        <v>17</v>
      </c>
      <c r="I309" s="30">
        <v>1.0038</v>
      </c>
      <c r="J309" s="30">
        <v>25</v>
      </c>
      <c r="K309" s="30">
        <v>1</v>
      </c>
      <c r="L30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-7.3440327839050799</v>
      </c>
      <c r="M309" s="30" t="s">
        <v>18</v>
      </c>
      <c r="N309" s="30"/>
      <c r="O309" s="30"/>
      <c r="P309" s="30"/>
      <c r="Q309" s="30"/>
    </row>
    <row r="310" spans="1:17" x14ac:dyDescent="0.25">
      <c r="A310" s="8" t="str">
        <f t="shared" si="9"/>
        <v>12416-1943844DUPLICADOAs 193.759 {474} (Axial)ACEPTADO</v>
      </c>
      <c r="B310" s="28" t="s">
        <v>87</v>
      </c>
      <c r="C310" s="29">
        <v>43844</v>
      </c>
      <c r="D310" s="28" t="s">
        <v>13</v>
      </c>
      <c r="E310" s="28" t="s">
        <v>28</v>
      </c>
      <c r="F310" s="28" t="s">
        <v>94</v>
      </c>
      <c r="G310" s="28">
        <v>-361.32815011097512</v>
      </c>
      <c r="H310" s="32" t="s">
        <v>17</v>
      </c>
      <c r="I310" s="30">
        <v>1.0038</v>
      </c>
      <c r="J310" s="30">
        <v>25</v>
      </c>
      <c r="K310" s="30">
        <v>1</v>
      </c>
      <c r="L31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-8.9990075241824847</v>
      </c>
      <c r="M310" s="30" t="s">
        <v>18</v>
      </c>
      <c r="N310" s="30"/>
      <c r="O310" s="30"/>
      <c r="P310" s="30"/>
      <c r="Q310" s="30"/>
    </row>
    <row r="311" spans="1:17" x14ac:dyDescent="0.25">
      <c r="A311" s="8" t="str">
        <f t="shared" si="9"/>
        <v>Control H2O D43844MUESTRA DE RUTINAAs 193.759 {474} (Axial)ACEPTADO</v>
      </c>
      <c r="B311" s="28" t="s">
        <v>76</v>
      </c>
      <c r="C311" s="29">
        <v>43844</v>
      </c>
      <c r="D311" s="28" t="s">
        <v>12</v>
      </c>
      <c r="E311" s="28" t="s">
        <v>28</v>
      </c>
      <c r="F311" s="28" t="s">
        <v>94</v>
      </c>
      <c r="G311" s="28">
        <v>-1.0627345501350625</v>
      </c>
      <c r="H311" s="32" t="s">
        <v>17</v>
      </c>
      <c r="I311" s="30">
        <v>1.0038</v>
      </c>
      <c r="J311" s="30">
        <v>25</v>
      </c>
      <c r="K311" s="30">
        <v>1</v>
      </c>
      <c r="L31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-2.6467786165945969E-2</v>
      </c>
      <c r="M311" s="30" t="s">
        <v>18</v>
      </c>
      <c r="N311" s="30"/>
      <c r="O311" s="30"/>
      <c r="P311" s="30"/>
      <c r="Q311" s="30"/>
    </row>
    <row r="312" spans="1:17" x14ac:dyDescent="0.25">
      <c r="A312" s="8" t="str">
        <f t="shared" si="9"/>
        <v>12436-1943844MUESTRA DE RUTINAAs 193.759 {474} (Axial)ACEPTADO</v>
      </c>
      <c r="B312" s="28" t="s">
        <v>77</v>
      </c>
      <c r="C312" s="29">
        <v>43844</v>
      </c>
      <c r="D312" s="28" t="s">
        <v>12</v>
      </c>
      <c r="E312" s="28" t="s">
        <v>28</v>
      </c>
      <c r="F312" s="28" t="s">
        <v>94</v>
      </c>
      <c r="G312" s="28">
        <v>-330.5489944902256</v>
      </c>
      <c r="H312" s="32" t="s">
        <v>17</v>
      </c>
      <c r="I312" s="30">
        <v>1.0038</v>
      </c>
      <c r="J312" s="30">
        <v>25</v>
      </c>
      <c r="K312" s="30">
        <v>1</v>
      </c>
      <c r="L31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-8.2324415842355432</v>
      </c>
      <c r="M312" s="30" t="s">
        <v>18</v>
      </c>
      <c r="N312" s="30"/>
      <c r="O312" s="30"/>
      <c r="P312" s="30"/>
      <c r="Q312" s="30"/>
    </row>
    <row r="313" spans="1:17" x14ac:dyDescent="0.25">
      <c r="A313" s="8" t="str">
        <f t="shared" si="9"/>
        <v>12437-1943844MUESTRA DE RUTINAAs 193.759 {474} (Axial)ACEPTADO</v>
      </c>
      <c r="B313" s="28" t="s">
        <v>78</v>
      </c>
      <c r="C313" s="29">
        <v>43844</v>
      </c>
      <c r="D313" s="28" t="s">
        <v>12</v>
      </c>
      <c r="E313" s="28" t="s">
        <v>28</v>
      </c>
      <c r="F313" s="28" t="s">
        <v>94</v>
      </c>
      <c r="G313" s="28">
        <v>-178.34563019635038</v>
      </c>
      <c r="H313" s="32" t="s">
        <v>17</v>
      </c>
      <c r="I313" s="30">
        <v>1.0038</v>
      </c>
      <c r="J313" s="30">
        <v>25</v>
      </c>
      <c r="K313" s="30">
        <v>1</v>
      </c>
      <c r="L31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-4.4417620590842395</v>
      </c>
      <c r="M313" s="30" t="s">
        <v>18</v>
      </c>
      <c r="N313" s="30"/>
      <c r="O313" s="30"/>
      <c r="P313" s="30"/>
      <c r="Q313" s="30"/>
    </row>
    <row r="314" spans="1:17" x14ac:dyDescent="0.25">
      <c r="A314" s="8" t="str">
        <f t="shared" si="9"/>
        <v>12438-1943844MUESTRA DE RUTINAAs 193.759 {474} (Axial)ACEPTADO</v>
      </c>
      <c r="B314" s="28" t="s">
        <v>79</v>
      </c>
      <c r="C314" s="29">
        <v>43844</v>
      </c>
      <c r="D314" s="28" t="s">
        <v>12</v>
      </c>
      <c r="E314" s="28" t="s">
        <v>28</v>
      </c>
      <c r="F314" s="28" t="s">
        <v>94</v>
      </c>
      <c r="G314" s="28">
        <v>-415.81493378687634</v>
      </c>
      <c r="H314" s="32" t="s">
        <v>17</v>
      </c>
      <c r="I314" s="30">
        <v>1.0038</v>
      </c>
      <c r="J314" s="30">
        <v>25</v>
      </c>
      <c r="K314" s="30">
        <v>1</v>
      </c>
      <c r="L31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-10.356020466897697</v>
      </c>
      <c r="M314" s="30" t="s">
        <v>18</v>
      </c>
      <c r="N314" s="30"/>
      <c r="O314" s="30"/>
      <c r="P314" s="30"/>
      <c r="Q314" s="30"/>
    </row>
    <row r="315" spans="1:17" x14ac:dyDescent="0.25">
      <c r="A315" s="8" t="str">
        <f t="shared" si="9"/>
        <v>12439-1943844MUESTRA DE RUTINAAs 193.759 {474} (Axial)ACEPTADO</v>
      </c>
      <c r="B315" s="28" t="s">
        <v>80</v>
      </c>
      <c r="C315" s="29">
        <v>43844</v>
      </c>
      <c r="D315" s="28" t="s">
        <v>12</v>
      </c>
      <c r="E315" s="28" t="s">
        <v>28</v>
      </c>
      <c r="F315" s="28" t="s">
        <v>94</v>
      </c>
      <c r="G315" s="28">
        <v>-310.29279032755466</v>
      </c>
      <c r="H315" s="32" t="s">
        <v>17</v>
      </c>
      <c r="I315" s="30">
        <v>1.0038</v>
      </c>
      <c r="J315" s="30">
        <v>25</v>
      </c>
      <c r="K315" s="30">
        <v>1</v>
      </c>
      <c r="L31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-7.7279535347567903</v>
      </c>
      <c r="M315" s="30" t="s">
        <v>18</v>
      </c>
      <c r="N315" s="30"/>
      <c r="O315" s="30"/>
      <c r="P315" s="30"/>
      <c r="Q315" s="30"/>
    </row>
    <row r="316" spans="1:17" x14ac:dyDescent="0.25">
      <c r="A316" s="8" t="str">
        <f t="shared" si="9"/>
        <v>12440-1943844MUESTRA DE RUTINAAs 193.759 {474} (Axial)ACEPTADO</v>
      </c>
      <c r="B316" s="28" t="s">
        <v>81</v>
      </c>
      <c r="C316" s="29">
        <v>43844</v>
      </c>
      <c r="D316" s="28" t="s">
        <v>12</v>
      </c>
      <c r="E316" s="28" t="s">
        <v>28</v>
      </c>
      <c r="F316" s="28" t="s">
        <v>94</v>
      </c>
      <c r="G316" s="28">
        <v>-245.39837958038621</v>
      </c>
      <c r="H316" s="32" t="s">
        <v>17</v>
      </c>
      <c r="I316" s="30">
        <v>1.0038</v>
      </c>
      <c r="J316" s="30">
        <v>25</v>
      </c>
      <c r="K316" s="30">
        <v>1</v>
      </c>
      <c r="L31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-6.1117348969014298</v>
      </c>
      <c r="M316" s="30" t="s">
        <v>18</v>
      </c>
      <c r="N316" s="30"/>
      <c r="O316" s="30"/>
      <c r="P316" s="30"/>
      <c r="Q316" s="30"/>
    </row>
    <row r="317" spans="1:17" x14ac:dyDescent="0.25">
      <c r="A317" s="8" t="str">
        <f t="shared" si="9"/>
        <v>blanco digestion alimentos43844BLANCO DE METODOAs 193.759 {474} (Axial)ACEPTADO</v>
      </c>
      <c r="B317" s="28" t="s">
        <v>82</v>
      </c>
      <c r="C317" s="29">
        <v>43844</v>
      </c>
      <c r="D317" s="28" t="s">
        <v>20</v>
      </c>
      <c r="E317" s="28" t="s">
        <v>28</v>
      </c>
      <c r="F317" s="28" t="s">
        <v>94</v>
      </c>
      <c r="G317" s="28">
        <v>-1.0380956311411289</v>
      </c>
      <c r="H317" s="32" t="s">
        <v>17</v>
      </c>
      <c r="I317" s="30">
        <v>1.0038</v>
      </c>
      <c r="J317" s="30">
        <v>25</v>
      </c>
      <c r="K317" s="30">
        <v>1</v>
      </c>
      <c r="L31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-2.5854145027424013E-2</v>
      </c>
      <c r="M317" s="30" t="s">
        <v>18</v>
      </c>
      <c r="N317" s="30"/>
      <c r="O317" s="30"/>
      <c r="P317" s="30"/>
      <c r="Q317" s="30"/>
    </row>
    <row r="318" spans="1:17" x14ac:dyDescent="0.25">
      <c r="A318" s="8" t="str">
        <f t="shared" si="9"/>
        <v>12230-1943844MUESTRA DE RUTINAAs 193.759 {474} (Axial)RECHAZADO</v>
      </c>
      <c r="B318" s="28" t="s">
        <v>88</v>
      </c>
      <c r="C318" s="29">
        <v>43844</v>
      </c>
      <c r="D318" s="28" t="s">
        <v>12</v>
      </c>
      <c r="E318" s="28" t="s">
        <v>28</v>
      </c>
      <c r="F318" s="28" t="s">
        <v>94</v>
      </c>
      <c r="G318" s="28">
        <v>-9.9253457861268402</v>
      </c>
      <c r="H318" s="32" t="s">
        <v>17</v>
      </c>
      <c r="I318" s="30">
        <v>1.0038</v>
      </c>
      <c r="J318" s="30">
        <v>25</v>
      </c>
      <c r="K318" s="30">
        <v>1</v>
      </c>
      <c r="L31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-0.2471943062892718</v>
      </c>
      <c r="M318" s="30" t="s">
        <v>19</v>
      </c>
      <c r="N318" s="30"/>
      <c r="O318" s="30"/>
      <c r="P318" s="30"/>
      <c r="Q318" s="30"/>
    </row>
    <row r="319" spans="1:17" x14ac:dyDescent="0.25">
      <c r="A319" s="8" t="str">
        <f t="shared" si="9"/>
        <v>12230-1943844MUESTRA DE RUTINAAs 193.759 {474} (Axial)ACEPTADO</v>
      </c>
      <c r="B319" s="28" t="s">
        <v>88</v>
      </c>
      <c r="C319" s="29">
        <v>43844</v>
      </c>
      <c r="D319" s="28" t="s">
        <v>12</v>
      </c>
      <c r="E319" s="28" t="s">
        <v>28</v>
      </c>
      <c r="F319" s="28" t="s">
        <v>94</v>
      </c>
      <c r="G319" s="28">
        <v>12.97422068598604</v>
      </c>
      <c r="H319" s="32" t="s">
        <v>17</v>
      </c>
      <c r="I319" s="30">
        <v>1.0038</v>
      </c>
      <c r="J319" s="30">
        <v>25</v>
      </c>
      <c r="K319" s="30">
        <v>1</v>
      </c>
      <c r="L31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0.32312763214749052</v>
      </c>
      <c r="M319" s="30" t="s">
        <v>18</v>
      </c>
      <c r="N319" s="30"/>
      <c r="O319" s="30"/>
      <c r="P319" s="30"/>
      <c r="Q319" s="30"/>
    </row>
    <row r="320" spans="1:17" x14ac:dyDescent="0.25">
      <c r="A320" s="8" t="str">
        <f t="shared" si="9"/>
        <v>12230-1943844DUPLICADOAs 193.759 {474} (Axial)RECHAZADO</v>
      </c>
      <c r="B320" s="28" t="s">
        <v>88</v>
      </c>
      <c r="C320" s="29">
        <v>43844</v>
      </c>
      <c r="D320" s="28" t="s">
        <v>13</v>
      </c>
      <c r="E320" s="28" t="s">
        <v>28</v>
      </c>
      <c r="F320" s="28" t="s">
        <v>94</v>
      </c>
      <c r="G320" s="28">
        <v>6.3070598315110304</v>
      </c>
      <c r="H320" s="32" t="s">
        <v>17</v>
      </c>
      <c r="I320" s="30">
        <v>1.0038</v>
      </c>
      <c r="J320" s="30">
        <v>25</v>
      </c>
      <c r="K320" s="30">
        <v>1</v>
      </c>
      <c r="L32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0.15707959333310995</v>
      </c>
      <c r="M320" s="30" t="s">
        <v>19</v>
      </c>
      <c r="N320" s="30"/>
      <c r="O320" s="30"/>
      <c r="P320" s="30"/>
      <c r="Q320" s="30"/>
    </row>
    <row r="321" spans="1:17" x14ac:dyDescent="0.25">
      <c r="A321" s="8" t="str">
        <f t="shared" si="9"/>
        <v>12230-19 43844DUPLICADOAs 193.759 {474} (Axial)ACEPTADO</v>
      </c>
      <c r="B321" s="28" t="s">
        <v>89</v>
      </c>
      <c r="C321" s="29">
        <v>43844</v>
      </c>
      <c r="D321" s="28" t="s">
        <v>13</v>
      </c>
      <c r="E321" s="28" t="s">
        <v>28</v>
      </c>
      <c r="F321" s="28" t="s">
        <v>94</v>
      </c>
      <c r="G321" s="28">
        <v>-14.702250175172473</v>
      </c>
      <c r="H321" s="32" t="s">
        <v>17</v>
      </c>
      <c r="I321" s="30">
        <v>1.0038</v>
      </c>
      <c r="J321" s="30">
        <v>25</v>
      </c>
      <c r="K321" s="30">
        <v>1</v>
      </c>
      <c r="L32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-0.36616482803278722</v>
      </c>
      <c r="M321" s="30" t="s">
        <v>18</v>
      </c>
      <c r="N321" s="30"/>
      <c r="O321" s="30"/>
      <c r="P321" s="30"/>
      <c r="Q321" s="30"/>
    </row>
    <row r="322" spans="1:17" x14ac:dyDescent="0.25">
      <c r="A322" s="8" t="str">
        <f t="shared" si="9"/>
        <v>std digestion A43844BLANCO DE METODOAs 193.759 {474} (Axial)ACEPTADO</v>
      </c>
      <c r="B322" s="28" t="s">
        <v>83</v>
      </c>
      <c r="C322" s="29">
        <v>43844</v>
      </c>
      <c r="D322" s="28" t="s">
        <v>20</v>
      </c>
      <c r="E322" s="28" t="s">
        <v>28</v>
      </c>
      <c r="F322" s="28" t="s">
        <v>94</v>
      </c>
      <c r="G322" s="28">
        <v>2.2754766364978396</v>
      </c>
      <c r="H322" s="32" t="s">
        <v>17</v>
      </c>
      <c r="I322" s="30">
        <v>1.0038</v>
      </c>
      <c r="J322" s="30">
        <v>25</v>
      </c>
      <c r="K322" s="30">
        <v>1</v>
      </c>
      <c r="L32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5.6671563969362411E-2</v>
      </c>
      <c r="M322" s="30" t="s">
        <v>18</v>
      </c>
      <c r="N322" s="30"/>
      <c r="O322" s="30"/>
      <c r="P322" s="30"/>
      <c r="Q322" s="30"/>
    </row>
    <row r="323" spans="1:17" x14ac:dyDescent="0.25">
      <c r="A323" s="8" t="str">
        <f t="shared" si="9"/>
        <v>HNO3 2% II43844BLANCO DE REACTIVOSAs 193.759 {474} (Axial)ACEPTADO</v>
      </c>
      <c r="B323" s="28" t="s">
        <v>84</v>
      </c>
      <c r="C323" s="29">
        <v>43844</v>
      </c>
      <c r="D323" s="28" t="s">
        <v>21</v>
      </c>
      <c r="E323" s="28" t="s">
        <v>28</v>
      </c>
      <c r="F323" s="28" t="s">
        <v>94</v>
      </c>
      <c r="G323" s="28">
        <v>0.1971113519514241</v>
      </c>
      <c r="H323" s="32" t="s">
        <v>17</v>
      </c>
      <c r="I323" s="30">
        <v>1.0038</v>
      </c>
      <c r="J323" s="30">
        <v>25</v>
      </c>
      <c r="K323" s="30">
        <v>1</v>
      </c>
      <c r="L32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4.9091291081745396E-3</v>
      </c>
      <c r="M323" s="30" t="s">
        <v>18</v>
      </c>
      <c r="N323" s="30"/>
      <c r="O323" s="30"/>
      <c r="P323" s="30"/>
      <c r="Q323" s="30"/>
    </row>
    <row r="324" spans="1:17" x14ac:dyDescent="0.25">
      <c r="A324" s="8" t="str">
        <f t="shared" si="9"/>
        <v>Control H2O E43844MUESTRA DE RUTINAAs 193.759 {474} (Axial)ACEPTADO</v>
      </c>
      <c r="B324" s="28" t="s">
        <v>85</v>
      </c>
      <c r="C324" s="29">
        <v>43844</v>
      </c>
      <c r="D324" s="28" t="s">
        <v>12</v>
      </c>
      <c r="E324" s="28" t="s">
        <v>28</v>
      </c>
      <c r="F324" s="28" t="s">
        <v>94</v>
      </c>
      <c r="G324" s="28">
        <v>-0.48118359446960929</v>
      </c>
      <c r="H324" s="32" t="s">
        <v>17</v>
      </c>
      <c r="I324" s="30">
        <v>1.0038</v>
      </c>
      <c r="J324" s="30">
        <v>25</v>
      </c>
      <c r="K324" s="30">
        <v>1</v>
      </c>
      <c r="L32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-1.1984050469954407E-2</v>
      </c>
      <c r="M324" s="30" t="s">
        <v>18</v>
      </c>
      <c r="N324" s="30"/>
      <c r="O324" s="30"/>
      <c r="P324" s="30"/>
      <c r="Q324" s="30"/>
    </row>
    <row r="325" spans="1:17" x14ac:dyDescent="0.25">
      <c r="A325" s="8" t="str">
        <f t="shared" si="9"/>
        <v>agua43844MUESTRA DE RUTINAAs 189.042 {478} (Axial)ACEPTADO</v>
      </c>
      <c r="B325" s="28" t="s">
        <v>51</v>
      </c>
      <c r="C325" s="29">
        <v>43844</v>
      </c>
      <c r="D325" s="28" t="s">
        <v>12</v>
      </c>
      <c r="E325" s="28" t="s">
        <v>29</v>
      </c>
      <c r="F325" s="28" t="s">
        <v>94</v>
      </c>
      <c r="G325" s="28">
        <v>1.9843649509657235</v>
      </c>
      <c r="H325" s="32" t="s">
        <v>17</v>
      </c>
      <c r="I325" s="30">
        <v>1.0038</v>
      </c>
      <c r="J325" s="30">
        <v>25</v>
      </c>
      <c r="K325" s="30">
        <v>1</v>
      </c>
      <c r="L32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4.9421322747701821E-2</v>
      </c>
      <c r="M325" s="30" t="s">
        <v>18</v>
      </c>
      <c r="N325" s="30"/>
      <c r="O325" s="30"/>
      <c r="P325" s="30"/>
      <c r="Q325" s="30"/>
    </row>
    <row r="326" spans="1:17" x14ac:dyDescent="0.25">
      <c r="A326" s="8" t="str">
        <f t="shared" si="9"/>
        <v>blanco43844BLANCO DE REACTIVOSAs 189.042 {478} (Axial)ACEPTADO</v>
      </c>
      <c r="B326" s="28" t="s">
        <v>41</v>
      </c>
      <c r="C326" s="29">
        <v>43844</v>
      </c>
      <c r="D326" s="28" t="s">
        <v>21</v>
      </c>
      <c r="E326" s="28" t="s">
        <v>29</v>
      </c>
      <c r="F326" s="28" t="s">
        <v>94</v>
      </c>
      <c r="G326" s="28">
        <v>0</v>
      </c>
      <c r="H326" s="32" t="s">
        <v>17</v>
      </c>
      <c r="I326" s="30">
        <v>1.0038</v>
      </c>
      <c r="J326" s="30">
        <v>25</v>
      </c>
      <c r="K326" s="30">
        <v>1</v>
      </c>
      <c r="L32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</v>
      </c>
      <c r="M326" s="30" t="s">
        <v>18</v>
      </c>
      <c r="N326" s="30"/>
      <c r="O326" s="30"/>
      <c r="P326" s="30"/>
      <c r="Q326" s="30"/>
    </row>
    <row r="327" spans="1:17" x14ac:dyDescent="0.25">
      <c r="A327" s="8" t="str">
        <f t="shared" ref="A327:A377" si="10">CONCATENATE(B327,C327,D327,E327,M327)</f>
        <v>STD 143844ESTANDAR DE CONTROLAs 189.042 {478} (Axial)ACEPTADO</v>
      </c>
      <c r="B327" s="28" t="s">
        <v>42</v>
      </c>
      <c r="C327" s="29">
        <v>43844</v>
      </c>
      <c r="D327" s="28" t="s">
        <v>11</v>
      </c>
      <c r="E327" s="28" t="s">
        <v>29</v>
      </c>
      <c r="F327" s="28" t="s">
        <v>94</v>
      </c>
      <c r="G327" s="28">
        <v>1.2503112495922146</v>
      </c>
      <c r="H327" s="32" t="s">
        <v>17</v>
      </c>
      <c r="I327" s="30">
        <v>1.0038</v>
      </c>
      <c r="J327" s="30">
        <v>25</v>
      </c>
      <c r="K327" s="30">
        <v>1</v>
      </c>
      <c r="L32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3.1139451324771229E-2</v>
      </c>
      <c r="M327" s="30" t="s">
        <v>18</v>
      </c>
      <c r="N327" s="30"/>
      <c r="O327" s="30"/>
      <c r="P327" s="30"/>
      <c r="Q327" s="30"/>
    </row>
    <row r="328" spans="1:17" x14ac:dyDescent="0.25">
      <c r="A328" s="8" t="str">
        <f t="shared" si="10"/>
        <v>STD 243844ESTANDAR DE CONTROLAs 189.042 {478} (Axial)ACEPTADO</v>
      </c>
      <c r="B328" s="28" t="s">
        <v>43</v>
      </c>
      <c r="C328" s="29">
        <v>43844</v>
      </c>
      <c r="D328" s="28" t="s">
        <v>11</v>
      </c>
      <c r="E328" s="28" t="s">
        <v>29</v>
      </c>
      <c r="F328" s="28" t="s">
        <v>94</v>
      </c>
      <c r="G328" s="28">
        <v>4.3680228493818412</v>
      </c>
      <c r="H328" s="32" t="s">
        <v>17</v>
      </c>
      <c r="I328" s="30">
        <v>1.0038</v>
      </c>
      <c r="J328" s="30">
        <v>25</v>
      </c>
      <c r="K328" s="30">
        <v>1</v>
      </c>
      <c r="L32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0.10878717995073324</v>
      </c>
      <c r="M328" s="30" t="s">
        <v>18</v>
      </c>
      <c r="N328" s="30"/>
      <c r="O328" s="30"/>
      <c r="P328" s="30"/>
      <c r="Q328" s="30"/>
    </row>
    <row r="329" spans="1:17" x14ac:dyDescent="0.25">
      <c r="A329" s="8" t="str">
        <f t="shared" si="10"/>
        <v>STD 343844ESTANDAR DE CONTROLAs 189.042 {478} (Axial)ACEPTADO</v>
      </c>
      <c r="B329" s="28" t="s">
        <v>44</v>
      </c>
      <c r="C329" s="29">
        <v>43844</v>
      </c>
      <c r="D329" s="28" t="s">
        <v>11</v>
      </c>
      <c r="E329" s="28" t="s">
        <v>29</v>
      </c>
      <c r="F329" s="28" t="s">
        <v>94</v>
      </c>
      <c r="G329" s="28">
        <v>9.183737791359567</v>
      </c>
      <c r="H329" s="32" t="s">
        <v>17</v>
      </c>
      <c r="I329" s="30">
        <v>1.0038</v>
      </c>
      <c r="J329" s="30">
        <v>25</v>
      </c>
      <c r="K329" s="30">
        <v>1</v>
      </c>
      <c r="L32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0.22872429247259332</v>
      </c>
      <c r="M329" s="30" t="s">
        <v>18</v>
      </c>
      <c r="N329" s="30"/>
      <c r="O329" s="30"/>
      <c r="P329" s="30"/>
      <c r="Q329" s="30"/>
    </row>
    <row r="330" spans="1:17" x14ac:dyDescent="0.25">
      <c r="A330" s="8" t="str">
        <f t="shared" si="10"/>
        <v>STD 443844ESTANDAR DE CONTROLAs 189.042 {478} (Axial)ACEPTADO</v>
      </c>
      <c r="B330" s="28" t="s">
        <v>45</v>
      </c>
      <c r="C330" s="29">
        <v>43844</v>
      </c>
      <c r="D330" s="28" t="s">
        <v>11</v>
      </c>
      <c r="E330" s="28" t="s">
        <v>29</v>
      </c>
      <c r="F330" s="28" t="s">
        <v>94</v>
      </c>
      <c r="G330" s="28">
        <v>20.085645235384572</v>
      </c>
      <c r="H330" s="32" t="s">
        <v>17</v>
      </c>
      <c r="I330" s="30">
        <v>1.0038</v>
      </c>
      <c r="J330" s="30">
        <v>25</v>
      </c>
      <c r="K330" s="30">
        <v>1</v>
      </c>
      <c r="L33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0.5002402180560015</v>
      </c>
      <c r="M330" s="30" t="s">
        <v>18</v>
      </c>
      <c r="N330" s="30"/>
      <c r="O330" s="30"/>
      <c r="P330" s="30"/>
      <c r="Q330" s="30"/>
    </row>
    <row r="331" spans="1:17" x14ac:dyDescent="0.25">
      <c r="A331" s="8" t="str">
        <f t="shared" si="10"/>
        <v>STD 543844ESTANDAR DE CONTROLAs 189.042 {478} (Axial)ACEPTADO</v>
      </c>
      <c r="B331" s="28" t="s">
        <v>46</v>
      </c>
      <c r="C331" s="29">
        <v>43844</v>
      </c>
      <c r="D331" s="28" t="s">
        <v>11</v>
      </c>
      <c r="E331" s="28" t="s">
        <v>29</v>
      </c>
      <c r="F331" s="28" t="s">
        <v>94</v>
      </c>
      <c r="G331" s="28">
        <v>29.942937796685776</v>
      </c>
      <c r="H331" s="32" t="s">
        <v>17</v>
      </c>
      <c r="I331" s="30">
        <v>1.0038</v>
      </c>
      <c r="J331" s="30">
        <v>25</v>
      </c>
      <c r="K331" s="30">
        <v>1</v>
      </c>
      <c r="L33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0.74573963430677859</v>
      </c>
      <c r="M331" s="30" t="s">
        <v>18</v>
      </c>
      <c r="N331" s="30"/>
      <c r="O331" s="30"/>
      <c r="P331" s="30"/>
      <c r="Q331" s="30"/>
    </row>
    <row r="332" spans="1:17" x14ac:dyDescent="0.25">
      <c r="A332" s="8" t="str">
        <f t="shared" si="10"/>
        <v>STD 643844ESTANDAR DE CONTROLAs 189.042 {478} (Axial)ACEPTADO</v>
      </c>
      <c r="B332" s="28" t="s">
        <v>47</v>
      </c>
      <c r="C332" s="29">
        <v>43844</v>
      </c>
      <c r="D332" s="28" t="s">
        <v>11</v>
      </c>
      <c r="E332" s="28" t="s">
        <v>29</v>
      </c>
      <c r="F332" s="28" t="s">
        <v>94</v>
      </c>
      <c r="G332" s="28">
        <v>40.320521168301148</v>
      </c>
      <c r="H332" s="32" t="s">
        <v>17</v>
      </c>
      <c r="I332" s="30">
        <v>1.0038</v>
      </c>
      <c r="J332" s="30">
        <v>25</v>
      </c>
      <c r="K332" s="30">
        <v>1</v>
      </c>
      <c r="L33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1.0041970803023796</v>
      </c>
      <c r="M332" s="30" t="s">
        <v>18</v>
      </c>
      <c r="N332" s="30"/>
      <c r="O332" s="30"/>
      <c r="P332" s="30"/>
      <c r="Q332" s="30"/>
    </row>
    <row r="333" spans="1:17" x14ac:dyDescent="0.25">
      <c r="A333" s="8" t="str">
        <f t="shared" si="10"/>
        <v>Control H2O A43844MUESTRA DE RUTINAAs 189.042 {478} (Axial)ACEPTADO</v>
      </c>
      <c r="B333" s="28" t="s">
        <v>48</v>
      </c>
      <c r="C333" s="29">
        <v>43844</v>
      </c>
      <c r="D333" s="28" t="s">
        <v>12</v>
      </c>
      <c r="E333" s="28" t="s">
        <v>29</v>
      </c>
      <c r="F333" s="28" t="s">
        <v>94</v>
      </c>
      <c r="G333" s="28">
        <v>0.34686054020946877</v>
      </c>
      <c r="H333" s="32" t="s">
        <v>17</v>
      </c>
      <c r="I333" s="30">
        <v>1.0038</v>
      </c>
      <c r="J333" s="30">
        <v>25</v>
      </c>
      <c r="K333" s="30">
        <v>1</v>
      </c>
      <c r="L33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8.6386864965498304E-3</v>
      </c>
      <c r="M333" s="30" t="s">
        <v>18</v>
      </c>
      <c r="N333" s="30"/>
      <c r="O333" s="30"/>
      <c r="P333" s="30"/>
      <c r="Q333" s="30"/>
    </row>
    <row r="334" spans="1:17" x14ac:dyDescent="0.25">
      <c r="A334" s="8" t="str">
        <f t="shared" si="10"/>
        <v>blanco digestion cannabis aceite 2019-12-3143844BLANCO DE METODOAs 189.042 {478} (Axial)ACEPTADO</v>
      </c>
      <c r="B334" s="28" t="s">
        <v>49</v>
      </c>
      <c r="C334" s="29">
        <v>43844</v>
      </c>
      <c r="D334" s="28" t="s">
        <v>20</v>
      </c>
      <c r="E334" s="28" t="s">
        <v>29</v>
      </c>
      <c r="F334" s="28" t="s">
        <v>94</v>
      </c>
      <c r="G334" s="28">
        <v>-3.4040732085671745</v>
      </c>
      <c r="H334" s="32" t="s">
        <v>17</v>
      </c>
      <c r="I334" s="30">
        <v>1.0038</v>
      </c>
      <c r="J334" s="30">
        <v>25</v>
      </c>
      <c r="K334" s="30">
        <v>1</v>
      </c>
      <c r="L33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-8.4779667477763859E-2</v>
      </c>
      <c r="M334" s="30" t="s">
        <v>18</v>
      </c>
      <c r="N334" s="30"/>
      <c r="O334" s="30"/>
      <c r="P334" s="30"/>
      <c r="Q334" s="30"/>
    </row>
    <row r="335" spans="1:17" x14ac:dyDescent="0.25">
      <c r="A335" s="8" t="str">
        <f t="shared" si="10"/>
        <v>12393-1943844MUESTRA DE RUTINAAs 189.042 {478} (Axial)ACEPTADO</v>
      </c>
      <c r="B335" s="28" t="s">
        <v>52</v>
      </c>
      <c r="C335" s="29">
        <v>43844</v>
      </c>
      <c r="D335" s="28" t="s">
        <v>12</v>
      </c>
      <c r="E335" s="28" t="s">
        <v>29</v>
      </c>
      <c r="F335" s="28" t="s">
        <v>94</v>
      </c>
      <c r="G335" s="28">
        <v>915.72125393316526</v>
      </c>
      <c r="H335" s="32" t="s">
        <v>17</v>
      </c>
      <c r="I335" s="30">
        <v>1.0038</v>
      </c>
      <c r="J335" s="30">
        <v>25</v>
      </c>
      <c r="K335" s="30">
        <v>1</v>
      </c>
      <c r="L33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22.806367153147171</v>
      </c>
      <c r="M335" s="30" t="s">
        <v>18</v>
      </c>
      <c r="N335" s="30"/>
      <c r="O335" s="30"/>
      <c r="P335" s="30"/>
      <c r="Q335" s="30"/>
    </row>
    <row r="336" spans="1:17" x14ac:dyDescent="0.25">
      <c r="A336" s="8" t="str">
        <f t="shared" si="10"/>
        <v>12394-1943844MUESTRA DE RUTINAAs 189.042 {478} (Axial)ACEPTADO</v>
      </c>
      <c r="B336" s="28" t="s">
        <v>53</v>
      </c>
      <c r="C336" s="29">
        <v>43844</v>
      </c>
      <c r="D336" s="28" t="s">
        <v>12</v>
      </c>
      <c r="E336" s="28" t="s">
        <v>29</v>
      </c>
      <c r="F336" s="28" t="s">
        <v>94</v>
      </c>
      <c r="G336" s="28">
        <v>917.87462577038696</v>
      </c>
      <c r="H336" s="32" t="s">
        <v>17</v>
      </c>
      <c r="I336" s="30">
        <v>1.0038</v>
      </c>
      <c r="J336" s="30">
        <v>25</v>
      </c>
      <c r="K336" s="30">
        <v>1</v>
      </c>
      <c r="L33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22.859997653177597</v>
      </c>
      <c r="M336" s="30" t="s">
        <v>18</v>
      </c>
      <c r="N336" s="30"/>
      <c r="O336" s="30"/>
      <c r="P336" s="30"/>
      <c r="Q336" s="30"/>
    </row>
    <row r="337" spans="1:17" x14ac:dyDescent="0.25">
      <c r="A337" s="8" t="str">
        <f t="shared" si="10"/>
        <v>12395-1943844MUESTRA DE RUTINAAs 189.042 {478} (Axial)ACEPTADO</v>
      </c>
      <c r="B337" s="28" t="s">
        <v>54</v>
      </c>
      <c r="C337" s="29">
        <v>43844</v>
      </c>
      <c r="D337" s="28" t="s">
        <v>12</v>
      </c>
      <c r="E337" s="28" t="s">
        <v>29</v>
      </c>
      <c r="F337" s="28" t="s">
        <v>94</v>
      </c>
      <c r="G337" s="28">
        <v>1133.3755783786885</v>
      </c>
      <c r="H337" s="32" t="s">
        <v>17</v>
      </c>
      <c r="I337" s="30">
        <v>1.0038</v>
      </c>
      <c r="J337" s="30">
        <v>25</v>
      </c>
      <c r="K337" s="30">
        <v>1</v>
      </c>
      <c r="L33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28.227126379226153</v>
      </c>
      <c r="M337" s="30" t="s">
        <v>18</v>
      </c>
      <c r="N337" s="30"/>
      <c r="O337" s="30"/>
      <c r="P337" s="30"/>
      <c r="Q337" s="30"/>
    </row>
    <row r="338" spans="1:17" x14ac:dyDescent="0.25">
      <c r="A338" s="8" t="str">
        <f t="shared" si="10"/>
        <v>12396-1943844MUESTRA DE RUTINAAs 189.042 {478} (Axial)ACEPTADO</v>
      </c>
      <c r="B338" s="28" t="s">
        <v>55</v>
      </c>
      <c r="C338" s="29">
        <v>43844</v>
      </c>
      <c r="D338" s="28" t="s">
        <v>12</v>
      </c>
      <c r="E338" s="28" t="s">
        <v>29</v>
      </c>
      <c r="F338" s="28" t="s">
        <v>94</v>
      </c>
      <c r="G338" s="28">
        <v>1146.2511600445046</v>
      </c>
      <c r="H338" s="32" t="s">
        <v>17</v>
      </c>
      <c r="I338" s="30">
        <v>1.0038</v>
      </c>
      <c r="J338" s="30">
        <v>25</v>
      </c>
      <c r="K338" s="30">
        <v>1</v>
      </c>
      <c r="L33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28.547797371102423</v>
      </c>
      <c r="M338" s="30" t="s">
        <v>18</v>
      </c>
      <c r="N338" s="30"/>
      <c r="O338" s="30"/>
      <c r="P338" s="30"/>
      <c r="Q338" s="30"/>
    </row>
    <row r="339" spans="1:17" x14ac:dyDescent="0.25">
      <c r="A339" s="8" t="str">
        <f t="shared" si="10"/>
        <v>12397-1943844MUESTRA DE RUTINAAs 189.042 {478} (Axial)ACEPTADO</v>
      </c>
      <c r="B339" s="28" t="s">
        <v>56</v>
      </c>
      <c r="C339" s="29">
        <v>43844</v>
      </c>
      <c r="D339" s="28" t="s">
        <v>12</v>
      </c>
      <c r="E339" s="28" t="s">
        <v>29</v>
      </c>
      <c r="F339" s="28" t="s">
        <v>94</v>
      </c>
      <c r="G339" s="28">
        <v>1142.3182405438733</v>
      </c>
      <c r="H339" s="32" t="s">
        <v>17</v>
      </c>
      <c r="I339" s="30">
        <v>1.0038</v>
      </c>
      <c r="J339" s="30">
        <v>25</v>
      </c>
      <c r="K339" s="30">
        <v>1</v>
      </c>
      <c r="L33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28.449846596530023</v>
      </c>
      <c r="M339" s="30" t="s">
        <v>18</v>
      </c>
      <c r="N339" s="30"/>
      <c r="O339" s="30"/>
      <c r="P339" s="30"/>
      <c r="Q339" s="30"/>
    </row>
    <row r="340" spans="1:17" x14ac:dyDescent="0.25">
      <c r="A340" s="8" t="str">
        <f t="shared" si="10"/>
        <v>12398-19 43844MUESTRA DE RUTINAAs 189.042 {478} (Axial)ACEPTADO</v>
      </c>
      <c r="B340" s="28" t="s">
        <v>57</v>
      </c>
      <c r="C340" s="29">
        <v>43844</v>
      </c>
      <c r="D340" s="28" t="s">
        <v>12</v>
      </c>
      <c r="E340" s="28" t="s">
        <v>29</v>
      </c>
      <c r="F340" s="28" t="s">
        <v>94</v>
      </c>
      <c r="G340" s="28">
        <v>957.93957055944281</v>
      </c>
      <c r="H340" s="32" t="s">
        <v>17</v>
      </c>
      <c r="I340" s="30">
        <v>1.0038</v>
      </c>
      <c r="J340" s="30">
        <v>25</v>
      </c>
      <c r="K340" s="30">
        <v>1</v>
      </c>
      <c r="L34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23.857829511841071</v>
      </c>
      <c r="M340" s="30" t="s">
        <v>18</v>
      </c>
      <c r="N340" s="30"/>
      <c r="O340" s="30"/>
      <c r="P340" s="30"/>
      <c r="Q340" s="30"/>
    </row>
    <row r="341" spans="1:17" x14ac:dyDescent="0.25">
      <c r="A341" s="8" t="str">
        <f t="shared" si="10"/>
        <v>12399-19 43844MUESTRA DE RUTINAAs 189.042 {478} (Axial)ACEPTADO</v>
      </c>
      <c r="B341" s="28" t="s">
        <v>58</v>
      </c>
      <c r="C341" s="29">
        <v>43844</v>
      </c>
      <c r="D341" s="28" t="s">
        <v>12</v>
      </c>
      <c r="E341" s="28" t="s">
        <v>29</v>
      </c>
      <c r="F341" s="28" t="s">
        <v>94</v>
      </c>
      <c r="G341" s="28">
        <v>965.19082968706505</v>
      </c>
      <c r="H341" s="32" t="s">
        <v>17</v>
      </c>
      <c r="I341" s="30">
        <v>1.0038</v>
      </c>
      <c r="J341" s="30">
        <v>25</v>
      </c>
      <c r="K341" s="30">
        <v>1</v>
      </c>
      <c r="L34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24.038424728209428</v>
      </c>
      <c r="M341" s="30" t="s">
        <v>18</v>
      </c>
      <c r="N341" s="30"/>
      <c r="O341" s="30"/>
      <c r="P341" s="30"/>
      <c r="Q341" s="30"/>
    </row>
    <row r="342" spans="1:17" x14ac:dyDescent="0.25">
      <c r="A342" s="8" t="str">
        <f t="shared" si="10"/>
        <v>12400-1943844MUESTRA DE RUTINAAs 189.042 {478} (Axial)ACEPTADO</v>
      </c>
      <c r="B342" s="28" t="s">
        <v>86</v>
      </c>
      <c r="C342" s="29">
        <v>43844</v>
      </c>
      <c r="D342" s="28" t="s">
        <v>12</v>
      </c>
      <c r="E342" s="28" t="s">
        <v>29</v>
      </c>
      <c r="F342" s="28" t="s">
        <v>94</v>
      </c>
      <c r="G342" s="28">
        <v>941.26846334889933</v>
      </c>
      <c r="H342" s="32" t="s">
        <v>17</v>
      </c>
      <c r="I342" s="30">
        <v>1.0038</v>
      </c>
      <c r="J342" s="30">
        <v>25</v>
      </c>
      <c r="K342" s="30">
        <v>1</v>
      </c>
      <c r="L34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23.442629591275637</v>
      </c>
      <c r="M342" s="30" t="s">
        <v>18</v>
      </c>
      <c r="N342" s="30"/>
      <c r="O342" s="30"/>
      <c r="P342" s="30"/>
      <c r="Q342" s="30"/>
    </row>
    <row r="343" spans="1:17" x14ac:dyDescent="0.25">
      <c r="A343" s="8" t="str">
        <f t="shared" si="10"/>
        <v>Control H2O B43844MUESTRA DE RUTINAAs 189.042 {478} (Axial)ACEPTADO</v>
      </c>
      <c r="B343" s="28" t="s">
        <v>50</v>
      </c>
      <c r="C343" s="29">
        <v>43844</v>
      </c>
      <c r="D343" s="28" t="s">
        <v>12</v>
      </c>
      <c r="E343" s="28" t="s">
        <v>29</v>
      </c>
      <c r="F343" s="28" t="s">
        <v>94</v>
      </c>
      <c r="G343" s="28">
        <v>3.730767438299353</v>
      </c>
      <c r="H343" s="32" t="s">
        <v>17</v>
      </c>
      <c r="I343" s="30">
        <v>1.0038</v>
      </c>
      <c r="J343" s="30">
        <v>25</v>
      </c>
      <c r="K343" s="30">
        <v>1</v>
      </c>
      <c r="L34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9.2916104759398113E-2</v>
      </c>
      <c r="M343" s="30" t="s">
        <v>18</v>
      </c>
      <c r="N343" s="30"/>
      <c r="O343" s="30"/>
      <c r="P343" s="30"/>
      <c r="Q343" s="30"/>
    </row>
    <row r="344" spans="1:17" x14ac:dyDescent="0.25">
      <c r="A344" s="8" t="str">
        <f t="shared" si="10"/>
        <v>HNO3 2%43844BLANCO DE REACTIVOSAs 189.042 {478} (Axial)ACEPTADO</v>
      </c>
      <c r="B344" s="28" t="s">
        <v>59</v>
      </c>
      <c r="C344" s="29">
        <v>43844</v>
      </c>
      <c r="D344" s="28" t="s">
        <v>21</v>
      </c>
      <c r="E344" s="28" t="s">
        <v>29</v>
      </c>
      <c r="F344" s="28" t="s">
        <v>94</v>
      </c>
      <c r="G344" s="28">
        <v>-0.24602898782297633</v>
      </c>
      <c r="H344" s="32" t="s">
        <v>17</v>
      </c>
      <c r="I344" s="30">
        <v>1.0038</v>
      </c>
      <c r="J344" s="30">
        <v>25</v>
      </c>
      <c r="K344" s="30">
        <v>1</v>
      </c>
      <c r="L34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-6.1274404219709179E-3</v>
      </c>
      <c r="M344" s="30" t="s">
        <v>18</v>
      </c>
      <c r="N344" s="30"/>
      <c r="O344" s="30"/>
      <c r="P344" s="30"/>
      <c r="Q344" s="30"/>
    </row>
    <row r="345" spans="1:17" x14ac:dyDescent="0.25">
      <c r="A345" s="8" t="str">
        <f t="shared" si="10"/>
        <v>12400-1943844DUPLICADOAs 189.042 {478} (Axial)ACEPTADO</v>
      </c>
      <c r="B345" s="28" t="s">
        <v>86</v>
      </c>
      <c r="C345" s="29">
        <v>43844</v>
      </c>
      <c r="D345" s="28" t="s">
        <v>13</v>
      </c>
      <c r="E345" s="28" t="s">
        <v>29</v>
      </c>
      <c r="F345" s="28" t="s">
        <v>94</v>
      </c>
      <c r="G345" s="28">
        <v>838.49606745502388</v>
      </c>
      <c r="H345" s="32" t="s">
        <v>17</v>
      </c>
      <c r="I345" s="30">
        <v>1.0038</v>
      </c>
      <c r="J345" s="30">
        <v>25</v>
      </c>
      <c r="K345" s="30">
        <v>1</v>
      </c>
      <c r="L34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20.883046111153213</v>
      </c>
      <c r="M345" s="30" t="s">
        <v>18</v>
      </c>
      <c r="N345" s="30"/>
      <c r="O345" s="30"/>
      <c r="P345" s="30"/>
      <c r="Q345" s="30"/>
    </row>
    <row r="346" spans="1:17" x14ac:dyDescent="0.25">
      <c r="A346" s="8" t="str">
        <f t="shared" si="10"/>
        <v>12401-1943844MUESTRA DE RUTINAAs 189.042 {478} (Axial)ACEPTADO</v>
      </c>
      <c r="B346" s="28" t="s">
        <v>60</v>
      </c>
      <c r="C346" s="29">
        <v>43844</v>
      </c>
      <c r="D346" s="28" t="s">
        <v>12</v>
      </c>
      <c r="E346" s="28" t="s">
        <v>29</v>
      </c>
      <c r="F346" s="28" t="s">
        <v>94</v>
      </c>
      <c r="G346" s="28">
        <v>983.80576217680368</v>
      </c>
      <c r="H346" s="32" t="s">
        <v>17</v>
      </c>
      <c r="I346" s="30">
        <v>1.0038</v>
      </c>
      <c r="J346" s="30">
        <v>25</v>
      </c>
      <c r="K346" s="30">
        <v>1</v>
      </c>
      <c r="L34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24.502036316417705</v>
      </c>
      <c r="M346" s="30" t="s">
        <v>18</v>
      </c>
      <c r="N346" s="30"/>
      <c r="O346" s="30"/>
      <c r="P346" s="30"/>
      <c r="Q346" s="30"/>
    </row>
    <row r="347" spans="1:17" x14ac:dyDescent="0.25">
      <c r="A347" s="8" t="str">
        <f t="shared" si="10"/>
        <v>12402-1943844MUESTRA DE RUTINAAs 189.042 {478} (Axial)ACEPTADO</v>
      </c>
      <c r="B347" s="28" t="s">
        <v>61</v>
      </c>
      <c r="C347" s="29">
        <v>43844</v>
      </c>
      <c r="D347" s="28" t="s">
        <v>12</v>
      </c>
      <c r="E347" s="28" t="s">
        <v>29</v>
      </c>
      <c r="F347" s="28" t="s">
        <v>94</v>
      </c>
      <c r="G347" s="28">
        <v>795.1299601887381</v>
      </c>
      <c r="H347" s="32" t="s">
        <v>17</v>
      </c>
      <c r="I347" s="30">
        <v>1.0038</v>
      </c>
      <c r="J347" s="30">
        <v>25</v>
      </c>
      <c r="K347" s="30">
        <v>1</v>
      </c>
      <c r="L34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19.802997613786065</v>
      </c>
      <c r="M347" s="30" t="s">
        <v>18</v>
      </c>
      <c r="N347" s="30"/>
      <c r="O347" s="30"/>
      <c r="P347" s="30"/>
      <c r="Q347" s="30"/>
    </row>
    <row r="348" spans="1:17" x14ac:dyDescent="0.25">
      <c r="A348" s="8" t="str">
        <f t="shared" si="10"/>
        <v>12403-1943844MUESTRA DE RUTINAAs 189.042 {478} (Axial)ACEPTADO</v>
      </c>
      <c r="B348" s="28" t="s">
        <v>62</v>
      </c>
      <c r="C348" s="29">
        <v>43844</v>
      </c>
      <c r="D348" s="28" t="s">
        <v>12</v>
      </c>
      <c r="E348" s="28" t="s">
        <v>29</v>
      </c>
      <c r="F348" s="28" t="s">
        <v>94</v>
      </c>
      <c r="G348" s="28">
        <v>1154.3584499485164</v>
      </c>
      <c r="H348" s="32" t="s">
        <v>17</v>
      </c>
      <c r="I348" s="30">
        <v>1.0038</v>
      </c>
      <c r="J348" s="30">
        <v>25</v>
      </c>
      <c r="K348" s="30">
        <v>1</v>
      </c>
      <c r="L34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28.749712341814014</v>
      </c>
      <c r="M348" s="30" t="s">
        <v>18</v>
      </c>
      <c r="N348" s="30"/>
      <c r="O348" s="30"/>
      <c r="P348" s="30"/>
      <c r="Q348" s="30"/>
    </row>
    <row r="349" spans="1:17" x14ac:dyDescent="0.25">
      <c r="A349" s="8" t="str">
        <f t="shared" si="10"/>
        <v>12404-1943844MUESTRA DE RUTINAAs 189.042 {478} (Axial)ACEPTADO</v>
      </c>
      <c r="B349" s="28" t="s">
        <v>63</v>
      </c>
      <c r="C349" s="29">
        <v>43844</v>
      </c>
      <c r="D349" s="28" t="s">
        <v>12</v>
      </c>
      <c r="E349" s="28" t="s">
        <v>29</v>
      </c>
      <c r="F349" s="28" t="s">
        <v>94</v>
      </c>
      <c r="G349" s="28">
        <v>1068.1698700301713</v>
      </c>
      <c r="H349" s="32" t="s">
        <v>17</v>
      </c>
      <c r="I349" s="30">
        <v>1.0038</v>
      </c>
      <c r="J349" s="30">
        <v>25</v>
      </c>
      <c r="K349" s="30">
        <v>1</v>
      </c>
      <c r="L34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26.603154762656189</v>
      </c>
      <c r="M349" s="30" t="s">
        <v>18</v>
      </c>
      <c r="N349" s="30"/>
      <c r="O349" s="30"/>
      <c r="P349" s="30"/>
      <c r="Q349" s="30"/>
    </row>
    <row r="350" spans="1:17" x14ac:dyDescent="0.25">
      <c r="A350" s="8" t="str">
        <f t="shared" si="10"/>
        <v>12405-1943844MUESTRA DE RUTINAAs 189.042 {478} (Axial)ACEPTADO</v>
      </c>
      <c r="B350" s="28" t="s">
        <v>64</v>
      </c>
      <c r="C350" s="29">
        <v>43844</v>
      </c>
      <c r="D350" s="28" t="s">
        <v>12</v>
      </c>
      <c r="E350" s="28" t="s">
        <v>29</v>
      </c>
      <c r="F350" s="28" t="s">
        <v>94</v>
      </c>
      <c r="G350" s="28">
        <v>968.52674947462822</v>
      </c>
      <c r="H350" s="32" t="s">
        <v>17</v>
      </c>
      <c r="I350" s="30">
        <v>1.0038</v>
      </c>
      <c r="J350" s="30">
        <v>25</v>
      </c>
      <c r="K350" s="30">
        <v>1</v>
      </c>
      <c r="L35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24.121507010226843</v>
      </c>
      <c r="M350" s="30" t="s">
        <v>18</v>
      </c>
      <c r="N350" s="30"/>
      <c r="O350" s="30"/>
      <c r="P350" s="30"/>
      <c r="Q350" s="30"/>
    </row>
    <row r="351" spans="1:17" x14ac:dyDescent="0.25">
      <c r="A351" s="8" t="str">
        <f t="shared" si="10"/>
        <v>blanco digestion cannabis aceite 2020-01-0243844BLANCO DE METODOAs 189.042 {478} (Axial)ACEPTADO</v>
      </c>
      <c r="B351" s="28" t="s">
        <v>65</v>
      </c>
      <c r="C351" s="29">
        <v>43844</v>
      </c>
      <c r="D351" s="28" t="s">
        <v>20</v>
      </c>
      <c r="E351" s="28" t="s">
        <v>29</v>
      </c>
      <c r="F351" s="28" t="s">
        <v>94</v>
      </c>
      <c r="G351" s="28">
        <v>-2.1335956484976486</v>
      </c>
      <c r="H351" s="32" t="s">
        <v>17</v>
      </c>
      <c r="I351" s="30">
        <v>1.0038</v>
      </c>
      <c r="J351" s="30">
        <v>25</v>
      </c>
      <c r="K351" s="30">
        <v>1</v>
      </c>
      <c r="L35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-5.3137966938076528E-2</v>
      </c>
      <c r="M351" s="30" t="s">
        <v>18</v>
      </c>
      <c r="N351" s="30"/>
      <c r="O351" s="30"/>
      <c r="P351" s="30"/>
      <c r="Q351" s="30"/>
    </row>
    <row r="352" spans="1:17" x14ac:dyDescent="0.25">
      <c r="A352" s="8" t="str">
        <f t="shared" si="10"/>
        <v>12406-19 43844MUESTRA DE RUTINAAs 189.042 {478} (Axial)ACEPTADO</v>
      </c>
      <c r="B352" s="28" t="s">
        <v>66</v>
      </c>
      <c r="C352" s="29">
        <v>43844</v>
      </c>
      <c r="D352" s="28" t="s">
        <v>12</v>
      </c>
      <c r="E352" s="28" t="s">
        <v>29</v>
      </c>
      <c r="F352" s="28" t="s">
        <v>94</v>
      </c>
      <c r="G352" s="28">
        <v>889.34908787430754</v>
      </c>
      <c r="H352" s="32" t="s">
        <v>17</v>
      </c>
      <c r="I352" s="30">
        <v>1.0038</v>
      </c>
      <c r="J352" s="30">
        <v>25</v>
      </c>
      <c r="K352" s="30">
        <v>1</v>
      </c>
      <c r="L35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22.149558873139757</v>
      </c>
      <c r="M352" s="30" t="s">
        <v>18</v>
      </c>
      <c r="N352" s="30"/>
      <c r="O352" s="30"/>
      <c r="P352" s="30"/>
      <c r="Q352" s="30"/>
    </row>
    <row r="353" spans="1:17" x14ac:dyDescent="0.25">
      <c r="A353" s="8" t="str">
        <f t="shared" si="10"/>
        <v>std 243844ESTANDAR DE CONTROLAs 189.042 {478} (Axial)ACEPTADO</v>
      </c>
      <c r="B353" s="28" t="s">
        <v>67</v>
      </c>
      <c r="C353" s="29">
        <v>43844</v>
      </c>
      <c r="D353" s="28" t="s">
        <v>11</v>
      </c>
      <c r="E353" s="28" t="s">
        <v>29</v>
      </c>
      <c r="F353" s="28" t="s">
        <v>94</v>
      </c>
      <c r="G353" s="28">
        <v>5.751431748124193</v>
      </c>
      <c r="H353" s="32" t="s">
        <v>17</v>
      </c>
      <c r="I353" s="30">
        <v>1.0038</v>
      </c>
      <c r="J353" s="30">
        <v>25</v>
      </c>
      <c r="K353" s="30">
        <v>1</v>
      </c>
      <c r="L35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0.1432414760939478</v>
      </c>
      <c r="M353" s="30" t="s">
        <v>18</v>
      </c>
      <c r="N353" s="30"/>
      <c r="O353" s="30"/>
      <c r="P353" s="30"/>
      <c r="Q353" s="30"/>
    </row>
    <row r="354" spans="1:17" x14ac:dyDescent="0.25">
      <c r="A354" s="8" t="str">
        <f t="shared" si="10"/>
        <v>Control H2O C43844MUESTRA DE RUTINAAs 189.042 {478} (Axial)ACEPTADO</v>
      </c>
      <c r="B354" s="28" t="s">
        <v>68</v>
      </c>
      <c r="C354" s="29">
        <v>43844</v>
      </c>
      <c r="D354" s="28" t="s">
        <v>12</v>
      </c>
      <c r="E354" s="28" t="s">
        <v>29</v>
      </c>
      <c r="F354" s="28" t="s">
        <v>94</v>
      </c>
      <c r="G354" s="28">
        <v>2.1497286968795311</v>
      </c>
      <c r="H354" s="32" t="s">
        <v>17</v>
      </c>
      <c r="I354" s="30">
        <v>1.0038</v>
      </c>
      <c r="J354" s="30">
        <v>25</v>
      </c>
      <c r="K354" s="30">
        <v>1</v>
      </c>
      <c r="L35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5.3539766310010235E-2</v>
      </c>
      <c r="M354" s="30" t="s">
        <v>18</v>
      </c>
      <c r="N354" s="30"/>
      <c r="O354" s="30"/>
      <c r="P354" s="30"/>
      <c r="Q354" s="30"/>
    </row>
    <row r="355" spans="1:17" x14ac:dyDescent="0.25">
      <c r="A355" s="8" t="str">
        <f t="shared" si="10"/>
        <v>std digestion43844BLANCO DE METODOAs 189.042 {478} (Axial)ACEPTADO</v>
      </c>
      <c r="B355" s="28" t="s">
        <v>69</v>
      </c>
      <c r="C355" s="29">
        <v>43844</v>
      </c>
      <c r="D355" s="28" t="s">
        <v>20</v>
      </c>
      <c r="E355" s="28" t="s">
        <v>29</v>
      </c>
      <c r="F355" s="28" t="s">
        <v>94</v>
      </c>
      <c r="G355" s="28">
        <v>0.7743863223280929</v>
      </c>
      <c r="H355" s="32" t="s">
        <v>17</v>
      </c>
      <c r="I355" s="30">
        <v>1.0038</v>
      </c>
      <c r="J355" s="30">
        <v>25</v>
      </c>
      <c r="K355" s="30">
        <v>1</v>
      </c>
      <c r="L35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1.9286369852761824E-2</v>
      </c>
      <c r="M355" s="30" t="s">
        <v>18</v>
      </c>
      <c r="N355" s="30"/>
      <c r="O355" s="30"/>
      <c r="P355" s="30"/>
      <c r="Q355" s="30"/>
    </row>
    <row r="356" spans="1:17" x14ac:dyDescent="0.25">
      <c r="A356" s="8" t="str">
        <f t="shared" si="10"/>
        <v>12407-1943844MUESTRA DE RUTINAAs 189.042 {478} (Axial)ACEPTADO</v>
      </c>
      <c r="B356" s="28" t="s">
        <v>70</v>
      </c>
      <c r="C356" s="29">
        <v>43844</v>
      </c>
      <c r="D356" s="28" t="s">
        <v>12</v>
      </c>
      <c r="E356" s="28" t="s">
        <v>29</v>
      </c>
      <c r="F356" s="28" t="s">
        <v>94</v>
      </c>
      <c r="G356" s="28">
        <v>841.06414078423245</v>
      </c>
      <c r="H356" s="32" t="s">
        <v>17</v>
      </c>
      <c r="I356" s="30">
        <v>1.0038</v>
      </c>
      <c r="J356" s="30">
        <v>25</v>
      </c>
      <c r="K356" s="30">
        <v>1</v>
      </c>
      <c r="L35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20.94700490098208</v>
      </c>
      <c r="M356" s="30" t="s">
        <v>18</v>
      </c>
      <c r="N356" s="30"/>
      <c r="O356" s="30"/>
      <c r="P356" s="30"/>
      <c r="Q356" s="30"/>
    </row>
    <row r="357" spans="1:17" x14ac:dyDescent="0.25">
      <c r="A357" s="8" t="str">
        <f t="shared" si="10"/>
        <v>12408-1943844MUESTRA DE RUTINAAs 189.042 {478} (Axial)ACEPTADO</v>
      </c>
      <c r="B357" s="28" t="s">
        <v>71</v>
      </c>
      <c r="C357" s="29">
        <v>43844</v>
      </c>
      <c r="D357" s="28" t="s">
        <v>12</v>
      </c>
      <c r="E357" s="28" t="s">
        <v>29</v>
      </c>
      <c r="F357" s="28" t="s">
        <v>94</v>
      </c>
      <c r="G357" s="28">
        <v>1096.7081183803948</v>
      </c>
      <c r="H357" s="32" t="s">
        <v>17</v>
      </c>
      <c r="I357" s="30">
        <v>1.0038</v>
      </c>
      <c r="J357" s="30">
        <v>25</v>
      </c>
      <c r="K357" s="30">
        <v>1</v>
      </c>
      <c r="L35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27.313910101125593</v>
      </c>
      <c r="M357" s="30" t="s">
        <v>18</v>
      </c>
      <c r="N357" s="30"/>
      <c r="O357" s="30"/>
      <c r="P357" s="30"/>
      <c r="Q357" s="30"/>
    </row>
    <row r="358" spans="1:17" x14ac:dyDescent="0.25">
      <c r="A358" s="8" t="str">
        <f t="shared" si="10"/>
        <v>12409-19 43844MUESTRA DE RUTINAAs 189.042 {478} (Axial)ACEPTADO</v>
      </c>
      <c r="B358" s="28" t="s">
        <v>72</v>
      </c>
      <c r="C358" s="29">
        <v>43844</v>
      </c>
      <c r="D358" s="28" t="s">
        <v>12</v>
      </c>
      <c r="E358" s="28" t="s">
        <v>29</v>
      </c>
      <c r="F358" s="28" t="s">
        <v>94</v>
      </c>
      <c r="G358" s="28">
        <v>1273.4295100518627</v>
      </c>
      <c r="H358" s="32" t="s">
        <v>17</v>
      </c>
      <c r="I358" s="30">
        <v>1.0038</v>
      </c>
      <c r="J358" s="30">
        <v>25</v>
      </c>
      <c r="K358" s="30">
        <v>1</v>
      </c>
      <c r="L35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31.715219915617222</v>
      </c>
      <c r="M358" s="30" t="s">
        <v>18</v>
      </c>
      <c r="N358" s="30"/>
      <c r="O358" s="30"/>
      <c r="P358" s="30"/>
      <c r="Q358" s="30"/>
    </row>
    <row r="359" spans="1:17" x14ac:dyDescent="0.25">
      <c r="A359" s="8" t="str">
        <f t="shared" si="10"/>
        <v>12410-19 43844MUESTRA DE RUTINAAs 189.042 {478} (Axial)ACEPTADO</v>
      </c>
      <c r="B359" s="28" t="s">
        <v>73</v>
      </c>
      <c r="C359" s="29">
        <v>43844</v>
      </c>
      <c r="D359" s="28" t="s">
        <v>12</v>
      </c>
      <c r="E359" s="28" t="s">
        <v>29</v>
      </c>
      <c r="F359" s="28" t="s">
        <v>94</v>
      </c>
      <c r="G359" s="28">
        <v>1056.1020418507401</v>
      </c>
      <c r="H359" s="32" t="s">
        <v>17</v>
      </c>
      <c r="I359" s="30">
        <v>1.0038</v>
      </c>
      <c r="J359" s="30">
        <v>25</v>
      </c>
      <c r="K359" s="30">
        <v>1</v>
      </c>
      <c r="L35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26.30260116185346</v>
      </c>
      <c r="M359" s="30" t="s">
        <v>18</v>
      </c>
      <c r="N359" s="30"/>
      <c r="O359" s="30"/>
      <c r="P359" s="30"/>
      <c r="Q359" s="30"/>
    </row>
    <row r="360" spans="1:17" x14ac:dyDescent="0.25">
      <c r="A360" s="8" t="str">
        <f t="shared" si="10"/>
        <v>12414-19 43844MUESTRA DE RUTINAAs 189.042 {478} (Axial)ACEPTADO</v>
      </c>
      <c r="B360" s="28" t="s">
        <v>74</v>
      </c>
      <c r="C360" s="29">
        <v>43844</v>
      </c>
      <c r="D360" s="28" t="s">
        <v>12</v>
      </c>
      <c r="E360" s="28" t="s">
        <v>29</v>
      </c>
      <c r="F360" s="28" t="s">
        <v>94</v>
      </c>
      <c r="G360" s="28">
        <v>1000.9014391303893</v>
      </c>
      <c r="H360" s="32" t="s">
        <v>17</v>
      </c>
      <c r="I360" s="30">
        <v>1.0038</v>
      </c>
      <c r="J360" s="30">
        <v>25</v>
      </c>
      <c r="K360" s="30">
        <v>1</v>
      </c>
      <c r="L36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24.927810299123063</v>
      </c>
      <c r="M360" s="30" t="s">
        <v>18</v>
      </c>
      <c r="N360" s="30"/>
      <c r="O360" s="30"/>
      <c r="P360" s="30"/>
      <c r="Q360" s="30"/>
    </row>
    <row r="361" spans="1:17" x14ac:dyDescent="0.25">
      <c r="A361" s="8" t="str">
        <f t="shared" si="10"/>
        <v>12415-1943844MUESTRA DE RUTINAAs 189.042 {478} (Axial)ACEPTADO</v>
      </c>
      <c r="B361" s="28" t="s">
        <v>75</v>
      </c>
      <c r="C361" s="29">
        <v>43844</v>
      </c>
      <c r="D361" s="28" t="s">
        <v>12</v>
      </c>
      <c r="E361" s="28" t="s">
        <v>29</v>
      </c>
      <c r="F361" s="28" t="s">
        <v>94</v>
      </c>
      <c r="G361" s="28">
        <v>914.10473002611081</v>
      </c>
      <c r="H361" s="32" t="s">
        <v>17</v>
      </c>
      <c r="I361" s="30">
        <v>1.0038</v>
      </c>
      <c r="J361" s="30">
        <v>25</v>
      </c>
      <c r="K361" s="30">
        <v>1</v>
      </c>
      <c r="L36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22.766107043886002</v>
      </c>
      <c r="M361" s="30" t="s">
        <v>18</v>
      </c>
      <c r="N361" s="30"/>
      <c r="O361" s="30"/>
      <c r="P361" s="30"/>
      <c r="Q361" s="30"/>
    </row>
    <row r="362" spans="1:17" x14ac:dyDescent="0.25">
      <c r="A362" s="8" t="str">
        <f t="shared" si="10"/>
        <v>12416-1943844MUESTRA DE RUTINAAs 189.042 {478} (Axial)ACEPTADO</v>
      </c>
      <c r="B362" s="28" t="s">
        <v>87</v>
      </c>
      <c r="C362" s="29">
        <v>43844</v>
      </c>
      <c r="D362" s="28" t="s">
        <v>12</v>
      </c>
      <c r="E362" s="28" t="s">
        <v>29</v>
      </c>
      <c r="F362" s="28" t="s">
        <v>94</v>
      </c>
      <c r="G362" s="28">
        <v>889.26430924005842</v>
      </c>
      <c r="H362" s="32" t="s">
        <v>17</v>
      </c>
      <c r="I362" s="30">
        <v>1.0038</v>
      </c>
      <c r="J362" s="30">
        <v>25</v>
      </c>
      <c r="K362" s="30">
        <v>1</v>
      </c>
      <c r="L36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22.147447430764554</v>
      </c>
      <c r="M362" s="30" t="s">
        <v>18</v>
      </c>
      <c r="N362" s="30"/>
      <c r="O362" s="30"/>
      <c r="P362" s="30"/>
      <c r="Q362" s="30"/>
    </row>
    <row r="363" spans="1:17" x14ac:dyDescent="0.25">
      <c r="A363" s="8" t="str">
        <f t="shared" si="10"/>
        <v>12416-1943844DUPLICADOAs 189.042 {478} (Axial)ACEPTADO</v>
      </c>
      <c r="B363" s="28" t="s">
        <v>87</v>
      </c>
      <c r="C363" s="29">
        <v>43844</v>
      </c>
      <c r="D363" s="28" t="s">
        <v>13</v>
      </c>
      <c r="E363" s="28" t="s">
        <v>29</v>
      </c>
      <c r="F363" s="28" t="s">
        <v>94</v>
      </c>
      <c r="G363" s="28">
        <v>903.23252177536688</v>
      </c>
      <c r="H363" s="32" t="s">
        <v>17</v>
      </c>
      <c r="I363" s="30">
        <v>1.0038</v>
      </c>
      <c r="J363" s="30">
        <v>25</v>
      </c>
      <c r="K363" s="30">
        <v>1</v>
      </c>
      <c r="L36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22.495330787392081</v>
      </c>
      <c r="M363" s="30" t="s">
        <v>18</v>
      </c>
      <c r="N363" s="30"/>
      <c r="O363" s="30"/>
      <c r="P363" s="30"/>
      <c r="Q363" s="30"/>
    </row>
    <row r="364" spans="1:17" x14ac:dyDescent="0.25">
      <c r="A364" s="8" t="str">
        <f t="shared" si="10"/>
        <v>Control H2O D43844MUESTRA DE RUTINAAs 189.042 {478} (Axial)ACEPTADO</v>
      </c>
      <c r="B364" s="28" t="s">
        <v>76</v>
      </c>
      <c r="C364" s="29">
        <v>43844</v>
      </c>
      <c r="D364" s="28" t="s">
        <v>12</v>
      </c>
      <c r="E364" s="28" t="s">
        <v>29</v>
      </c>
      <c r="F364" s="28" t="s">
        <v>94</v>
      </c>
      <c r="G364" s="28">
        <v>3.137877910266925</v>
      </c>
      <c r="H364" s="32" t="s">
        <v>17</v>
      </c>
      <c r="I364" s="30">
        <v>1.0038</v>
      </c>
      <c r="J364" s="30">
        <v>25</v>
      </c>
      <c r="K364" s="30">
        <v>1</v>
      </c>
      <c r="L36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7.8149977840877793E-2</v>
      </c>
      <c r="M364" s="30" t="s">
        <v>18</v>
      </c>
      <c r="N364" s="30"/>
      <c r="O364" s="30"/>
      <c r="P364" s="30"/>
      <c r="Q364" s="30"/>
    </row>
    <row r="365" spans="1:17" x14ac:dyDescent="0.25">
      <c r="A365" s="8" t="str">
        <f t="shared" si="10"/>
        <v>12436-1943844MUESTRA DE RUTINAAs 189.042 {478} (Axial)ACEPTADO</v>
      </c>
      <c r="B365" s="28" t="s">
        <v>77</v>
      </c>
      <c r="C365" s="29">
        <v>43844</v>
      </c>
      <c r="D365" s="28" t="s">
        <v>12</v>
      </c>
      <c r="E365" s="28" t="s">
        <v>29</v>
      </c>
      <c r="F365" s="28" t="s">
        <v>94</v>
      </c>
      <c r="G365" s="28">
        <v>952.709152979073</v>
      </c>
      <c r="H365" s="32" t="s">
        <v>17</v>
      </c>
      <c r="I365" s="30">
        <v>1.0038</v>
      </c>
      <c r="J365" s="30">
        <v>25</v>
      </c>
      <c r="K365" s="30">
        <v>1</v>
      </c>
      <c r="L36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23.727564080969142</v>
      </c>
      <c r="M365" s="30" t="s">
        <v>18</v>
      </c>
      <c r="N365" s="30"/>
      <c r="O365" s="30"/>
      <c r="P365" s="30"/>
      <c r="Q365" s="30"/>
    </row>
    <row r="366" spans="1:17" x14ac:dyDescent="0.25">
      <c r="A366" s="8" t="str">
        <f t="shared" si="10"/>
        <v>12437-1943844MUESTRA DE RUTINAAs 189.042 {478} (Axial)ACEPTADO</v>
      </c>
      <c r="B366" s="28" t="s">
        <v>78</v>
      </c>
      <c r="C366" s="29">
        <v>43844</v>
      </c>
      <c r="D366" s="28" t="s">
        <v>12</v>
      </c>
      <c r="E366" s="28" t="s">
        <v>29</v>
      </c>
      <c r="F366" s="28" t="s">
        <v>94</v>
      </c>
      <c r="G366" s="28">
        <v>712.10532630221508</v>
      </c>
      <c r="H366" s="32" t="s">
        <v>17</v>
      </c>
      <c r="I366" s="30">
        <v>1.0038</v>
      </c>
      <c r="J366" s="30">
        <v>25</v>
      </c>
      <c r="K366" s="30">
        <v>1</v>
      </c>
      <c r="L36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17.735239248411414</v>
      </c>
      <c r="M366" s="30" t="s">
        <v>18</v>
      </c>
      <c r="N366" s="30"/>
      <c r="O366" s="30"/>
      <c r="P366" s="30"/>
      <c r="Q366" s="30"/>
    </row>
    <row r="367" spans="1:17" x14ac:dyDescent="0.25">
      <c r="A367" s="8" t="str">
        <f t="shared" si="10"/>
        <v>12438-1943844MUESTRA DE RUTINAAs 189.042 {478} (Axial)ACEPTADO</v>
      </c>
      <c r="B367" s="28" t="s">
        <v>79</v>
      </c>
      <c r="C367" s="29">
        <v>43844</v>
      </c>
      <c r="D367" s="28" t="s">
        <v>12</v>
      </c>
      <c r="E367" s="28" t="s">
        <v>29</v>
      </c>
      <c r="F367" s="28" t="s">
        <v>94</v>
      </c>
      <c r="G367" s="28">
        <v>973.59446780804228</v>
      </c>
      <c r="H367" s="32" t="s">
        <v>17</v>
      </c>
      <c r="I367" s="30">
        <v>1.0038</v>
      </c>
      <c r="J367" s="30">
        <v>25</v>
      </c>
      <c r="K367" s="30">
        <v>1</v>
      </c>
      <c r="L36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24.247720357841256</v>
      </c>
      <c r="M367" s="30" t="s">
        <v>18</v>
      </c>
      <c r="N367" s="30"/>
      <c r="O367" s="30"/>
      <c r="P367" s="30"/>
      <c r="Q367" s="30"/>
    </row>
    <row r="368" spans="1:17" x14ac:dyDescent="0.25">
      <c r="A368" s="8" t="str">
        <f t="shared" si="10"/>
        <v>12439-1943844MUESTRA DE RUTINAAs 189.042 {478} (Axial)ACEPTADO</v>
      </c>
      <c r="B368" s="28" t="s">
        <v>80</v>
      </c>
      <c r="C368" s="29">
        <v>43844</v>
      </c>
      <c r="D368" s="28" t="s">
        <v>12</v>
      </c>
      <c r="E368" s="28" t="s">
        <v>29</v>
      </c>
      <c r="F368" s="28" t="s">
        <v>94</v>
      </c>
      <c r="G368" s="28">
        <v>1001.9274627354713</v>
      </c>
      <c r="H368" s="32" t="s">
        <v>17</v>
      </c>
      <c r="I368" s="30">
        <v>1.0038</v>
      </c>
      <c r="J368" s="30">
        <v>25</v>
      </c>
      <c r="K368" s="30">
        <v>1</v>
      </c>
      <c r="L368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24.953363785999983</v>
      </c>
      <c r="M368" s="30" t="s">
        <v>18</v>
      </c>
      <c r="N368" s="30"/>
      <c r="O368" s="30"/>
      <c r="P368" s="30"/>
      <c r="Q368" s="30"/>
    </row>
    <row r="369" spans="1:17" x14ac:dyDescent="0.25">
      <c r="A369" s="8" t="str">
        <f t="shared" si="10"/>
        <v>12440-1943844MUESTRA DE RUTINAAs 189.042 {478} (Axial)ACEPTADO</v>
      </c>
      <c r="B369" s="28" t="s">
        <v>81</v>
      </c>
      <c r="C369" s="29">
        <v>43844</v>
      </c>
      <c r="D369" s="28" t="s">
        <v>12</v>
      </c>
      <c r="E369" s="28" t="s">
        <v>29</v>
      </c>
      <c r="F369" s="28" t="s">
        <v>94</v>
      </c>
      <c r="G369" s="28">
        <v>882.67684471859138</v>
      </c>
      <c r="H369" s="32" t="s">
        <v>17</v>
      </c>
      <c r="I369" s="30">
        <v>1.0038</v>
      </c>
      <c r="J369" s="30">
        <v>25</v>
      </c>
      <c r="K369" s="30">
        <v>1</v>
      </c>
      <c r="L369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21.983384257785197</v>
      </c>
      <c r="M369" s="30" t="s">
        <v>18</v>
      </c>
      <c r="N369" s="30"/>
      <c r="O369" s="30"/>
      <c r="P369" s="30"/>
      <c r="Q369" s="30"/>
    </row>
    <row r="370" spans="1:17" x14ac:dyDescent="0.25">
      <c r="A370" s="8" t="str">
        <f t="shared" si="10"/>
        <v>blanco digestion alimentos43844BLANCO DE METODOAs 189.042 {478} (Axial)ACEPTADO</v>
      </c>
      <c r="B370" s="28" t="s">
        <v>82</v>
      </c>
      <c r="C370" s="29">
        <v>43844</v>
      </c>
      <c r="D370" s="28" t="s">
        <v>20</v>
      </c>
      <c r="E370" s="28" t="s">
        <v>29</v>
      </c>
      <c r="F370" s="28" t="s">
        <v>94</v>
      </c>
      <c r="G370" s="28">
        <v>-1.4882737132242516</v>
      </c>
      <c r="H370" s="32" t="s">
        <v>17</v>
      </c>
      <c r="I370" s="30">
        <v>1.0038</v>
      </c>
      <c r="J370" s="30">
        <v>25</v>
      </c>
      <c r="K370" s="30">
        <v>1</v>
      </c>
      <c r="L370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-3.7065992060775342E-2</v>
      </c>
      <c r="M370" s="30" t="s">
        <v>18</v>
      </c>
      <c r="N370" s="30"/>
      <c r="O370" s="30"/>
      <c r="P370" s="30"/>
      <c r="Q370" s="30"/>
    </row>
    <row r="371" spans="1:17" x14ac:dyDescent="0.25">
      <c r="A371" s="8" t="str">
        <f t="shared" si="10"/>
        <v>12230-1943844MUESTRA DE RUTINAAs 189.042 {478} (Axial)RECHAZADO</v>
      </c>
      <c r="B371" s="28" t="s">
        <v>88</v>
      </c>
      <c r="C371" s="29">
        <v>43844</v>
      </c>
      <c r="D371" s="28" t="s">
        <v>12</v>
      </c>
      <c r="E371" s="28" t="s">
        <v>29</v>
      </c>
      <c r="F371" s="28" t="s">
        <v>94</v>
      </c>
      <c r="G371" s="28">
        <v>5.9080987726460448</v>
      </c>
      <c r="H371" s="32" t="s">
        <v>17</v>
      </c>
      <c r="I371" s="30">
        <v>1.0038</v>
      </c>
      <c r="J371" s="30">
        <v>25</v>
      </c>
      <c r="K371" s="30">
        <v>1</v>
      </c>
      <c r="L371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0.14714332468235813</v>
      </c>
      <c r="M371" s="30" t="s">
        <v>19</v>
      </c>
      <c r="N371" s="30"/>
      <c r="O371" s="30"/>
      <c r="P371" s="30"/>
      <c r="Q371" s="30"/>
    </row>
    <row r="372" spans="1:17" x14ac:dyDescent="0.25">
      <c r="A372" s="8" t="str">
        <f t="shared" si="10"/>
        <v>12230-1943844MUESTRA DE RUTINAAs 189.042 {478} (Axial)ACEPTADO</v>
      </c>
      <c r="B372" s="28" t="s">
        <v>88</v>
      </c>
      <c r="C372" s="29">
        <v>43844</v>
      </c>
      <c r="D372" s="28" t="s">
        <v>12</v>
      </c>
      <c r="E372" s="28" t="s">
        <v>29</v>
      </c>
      <c r="F372" s="28" t="s">
        <v>94</v>
      </c>
      <c r="G372" s="28">
        <v>-17.584723421758127</v>
      </c>
      <c r="H372" s="32" t="s">
        <v>17</v>
      </c>
      <c r="I372" s="30">
        <v>1.0038</v>
      </c>
      <c r="J372" s="30">
        <v>25</v>
      </c>
      <c r="K372" s="30">
        <v>1</v>
      </c>
      <c r="L372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-0.4379538608726371</v>
      </c>
      <c r="M372" s="30" t="s">
        <v>18</v>
      </c>
      <c r="N372" s="30"/>
      <c r="O372" s="30"/>
      <c r="P372" s="30"/>
      <c r="Q372" s="30"/>
    </row>
    <row r="373" spans="1:17" x14ac:dyDescent="0.25">
      <c r="A373" s="8" t="str">
        <f t="shared" si="10"/>
        <v>12230-1943844DUPLICADOAs 189.042 {478} (Axial)RECHAZADO</v>
      </c>
      <c r="B373" s="28" t="s">
        <v>88</v>
      </c>
      <c r="C373" s="29">
        <v>43844</v>
      </c>
      <c r="D373" s="28" t="s">
        <v>13</v>
      </c>
      <c r="E373" s="28" t="s">
        <v>29</v>
      </c>
      <c r="F373" s="28" t="s">
        <v>94</v>
      </c>
      <c r="G373" s="28">
        <v>31.750205230240017</v>
      </c>
      <c r="H373" s="32" t="s">
        <v>17</v>
      </c>
      <c r="I373" s="30">
        <v>1.0038</v>
      </c>
      <c r="J373" s="30">
        <v>25</v>
      </c>
      <c r="K373" s="30">
        <v>1</v>
      </c>
      <c r="L373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0.79075027969316636</v>
      </c>
      <c r="M373" s="30" t="s">
        <v>19</v>
      </c>
      <c r="N373" s="30"/>
      <c r="O373" s="30"/>
      <c r="P373" s="30"/>
      <c r="Q373" s="30"/>
    </row>
    <row r="374" spans="1:17" x14ac:dyDescent="0.25">
      <c r="A374" s="8" t="str">
        <f t="shared" si="10"/>
        <v>12230-19 43844DUPLICADOAs 189.042 {478} (Axial)ACEPTADO</v>
      </c>
      <c r="B374" s="28" t="s">
        <v>89</v>
      </c>
      <c r="C374" s="29">
        <v>43844</v>
      </c>
      <c r="D374" s="28" t="s">
        <v>13</v>
      </c>
      <c r="E374" s="28" t="s">
        <v>29</v>
      </c>
      <c r="F374" s="28" t="s">
        <v>94</v>
      </c>
      <c r="G374" s="28">
        <v>-21.466092207275423</v>
      </c>
      <c r="H374" s="32" t="s">
        <v>17</v>
      </c>
      <c r="I374" s="30">
        <v>1.0038</v>
      </c>
      <c r="J374" s="30">
        <v>25</v>
      </c>
      <c r="K374" s="30">
        <v>1</v>
      </c>
      <c r="L374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-0.53462074634577161</v>
      </c>
      <c r="M374" s="30" t="s">
        <v>18</v>
      </c>
      <c r="N374" s="30"/>
      <c r="O374" s="30"/>
      <c r="P374" s="30"/>
      <c r="Q374" s="30"/>
    </row>
    <row r="375" spans="1:17" x14ac:dyDescent="0.25">
      <c r="A375" s="8" t="str">
        <f t="shared" si="10"/>
        <v>std digestion A43844BLANCO DE METODOAs 189.042 {478} (Axial)ACEPTADO</v>
      </c>
      <c r="B375" s="28" t="s">
        <v>83</v>
      </c>
      <c r="C375" s="29">
        <v>43844</v>
      </c>
      <c r="D375" s="28" t="s">
        <v>20</v>
      </c>
      <c r="E375" s="28" t="s">
        <v>29</v>
      </c>
      <c r="F375" s="28" t="s">
        <v>94</v>
      </c>
      <c r="G375" s="28">
        <v>0.89941744728732553</v>
      </c>
      <c r="H375" s="32" t="s">
        <v>17</v>
      </c>
      <c r="I375" s="30">
        <v>1.0038</v>
      </c>
      <c r="J375" s="30">
        <v>25</v>
      </c>
      <c r="K375" s="30">
        <v>1</v>
      </c>
      <c r="L375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2.2400314985239232E-2</v>
      </c>
      <c r="M375" s="30" t="s">
        <v>18</v>
      </c>
      <c r="N375" s="30"/>
      <c r="O375" s="30"/>
      <c r="P375" s="30"/>
      <c r="Q375" s="30"/>
    </row>
    <row r="376" spans="1:17" x14ac:dyDescent="0.25">
      <c r="A376" s="8" t="str">
        <f t="shared" si="10"/>
        <v>HNO3 2% II43844BLANCO DE REACTIVOSAs 189.042 {478} (Axial)ACEPTADO</v>
      </c>
      <c r="B376" s="28" t="s">
        <v>84</v>
      </c>
      <c r="C376" s="29">
        <v>43844</v>
      </c>
      <c r="D376" s="28" t="s">
        <v>21</v>
      </c>
      <c r="E376" s="28" t="s">
        <v>29</v>
      </c>
      <c r="F376" s="28" t="s">
        <v>94</v>
      </c>
      <c r="G376" s="28">
        <v>-0.72598717718255679</v>
      </c>
      <c r="H376" s="32" t="s">
        <v>17</v>
      </c>
      <c r="I376" s="30">
        <v>1.0038</v>
      </c>
      <c r="J376" s="30">
        <v>25</v>
      </c>
      <c r="K376" s="30">
        <v>1</v>
      </c>
      <c r="L376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-1.808097173696346E-2</v>
      </c>
      <c r="M376" s="30" t="s">
        <v>18</v>
      </c>
      <c r="N376" s="30"/>
      <c r="O376" s="30"/>
      <c r="P376" s="30"/>
      <c r="Q376" s="30"/>
    </row>
    <row r="377" spans="1:17" x14ac:dyDescent="0.25">
      <c r="A377" s="8" t="str">
        <f t="shared" si="10"/>
        <v>Control H2O E43844MUESTRA DE RUTINAAs 189.042 {478} (Axial)ACEPTADO</v>
      </c>
      <c r="B377" s="28" t="s">
        <v>85</v>
      </c>
      <c r="C377" s="29">
        <v>43844</v>
      </c>
      <c r="D377" s="28" t="s">
        <v>12</v>
      </c>
      <c r="E377" s="28" t="s">
        <v>29</v>
      </c>
      <c r="F377" s="28" t="s">
        <v>94</v>
      </c>
      <c r="G377" s="28">
        <v>0.96394964081467549</v>
      </c>
      <c r="H377" s="32" t="s">
        <v>17</v>
      </c>
      <c r="I377" s="30">
        <v>1.0038</v>
      </c>
      <c r="J377" s="30">
        <v>25</v>
      </c>
      <c r="K377" s="30">
        <v>1</v>
      </c>
      <c r="L377" s="32">
        <f>IF(AND(ISNUMBER(CUADRODEMANDO[[#This Row],[RESULTADO]]),ISNUMBER(CUADRODEMANDO[[#This Row],[MASA DE LA MUESTRA (g)]]),ISNUMBER(CUADRODEMANDO[[#This Row],[VOL AFORO (ml)]]),ISNUMBER(CUADRODEMANDO[[#This Row],[FACTOR DE DILUCION]])),CUADRODEMANDO[[#This Row],[RESULTADO]]*CUADRODEMANDO[[#This Row],[VOL AFORO (ml)]]/1000/CUADRODEMANDO[[#This Row],[MASA DE LA MUESTRA (g)]]*CUADRODEMANDO[[#This Row],[FACTOR DE DILUCION]],"")</f>
        <v>2.4007512472969603E-2</v>
      </c>
      <c r="M377" s="30" t="s">
        <v>18</v>
      </c>
      <c r="N377" s="30"/>
      <c r="O377" s="30"/>
      <c r="P377" s="30"/>
      <c r="Q377" s="30"/>
    </row>
  </sheetData>
  <sheetProtection algorithmName="SHA-512" hashValue="P2PHWeFliGE5oUnDuIiRboxPsEWw7lP2GFnz9vhlSDCNXg6Ig+RxxBGmlfwUy5q5kX78KhHZn7YxUX1B28nloQ==" saltValue="D1tSxT8kiGxSRr4q6aSRog==" spinCount="100000" sheet="1" objects="1" scenarios="1"/>
  <mergeCells count="9">
    <mergeCell ref="P1:Q1"/>
    <mergeCell ref="P2:Q2"/>
    <mergeCell ref="P3:Q3"/>
    <mergeCell ref="B1:D3"/>
    <mergeCell ref="E1:M2"/>
    <mergeCell ref="E3:M3"/>
    <mergeCell ref="N1:O1"/>
    <mergeCell ref="N2:O2"/>
    <mergeCell ref="N3:O3"/>
  </mergeCells>
  <dataValidations count="1">
    <dataValidation type="decimal" operator="greaterThanOrEqual" allowBlank="1" showInputMessage="1" showErrorMessage="1" sqref="G7:G377" xr:uid="{86843DF0-8D26-4953-8043-D893846D21B1}">
      <formula1>-10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7ED7C0-B14F-4D33-A15B-53F23EDE6871}">
          <x14:formula1>
            <xm:f>Parametros!$E$3:$E$20</xm:f>
          </x14:formula1>
          <xm:sqref>E7:E377</xm:sqref>
        </x14:dataValidation>
        <x14:dataValidation type="list" allowBlank="1" showInputMessage="1" showErrorMessage="1" xr:uid="{49F06597-DA15-4205-BA43-11E16162971E}">
          <x14:formula1>
            <xm:f>Parametros!$C$3:$C$4</xm:f>
          </x14:formula1>
          <xm:sqref>M7:M377</xm:sqref>
        </x14:dataValidation>
        <x14:dataValidation type="list" allowBlank="1" showInputMessage="1" showErrorMessage="1" xr:uid="{E9B7959C-B475-414F-A65D-DADB9FED7295}">
          <x14:formula1>
            <xm:f>Parametros!$G$3:$G$4</xm:f>
          </x14:formula1>
          <xm:sqref>F7:F377</xm:sqref>
        </x14:dataValidation>
        <x14:dataValidation type="list" allowBlank="1" showInputMessage="1" showErrorMessage="1" xr:uid="{2C3A56BF-107D-4404-82A2-B4418447E2BB}">
          <x14:formula1>
            <xm:f>Parametros!$A$3:$A$8</xm:f>
          </x14:formula1>
          <xm:sqref>D7:D377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75BD-C834-4A24-90E6-E106003F01D5}">
  <dimension ref="A1:H16"/>
  <sheetViews>
    <sheetView topLeftCell="A2" workbookViewId="0">
      <selection sqref="A1:XFD1"/>
    </sheetView>
  </sheetViews>
  <sheetFormatPr baseColWidth="10" defaultRowHeight="15" x14ac:dyDescent="0.25"/>
  <cols>
    <col min="1" max="1" width="10.28515625" bestFit="1" customWidth="1"/>
    <col min="2" max="2" width="14" bestFit="1" customWidth="1"/>
    <col min="3" max="3" width="20.28515625" bestFit="1" customWidth="1"/>
    <col min="4" max="4" width="22.28515625" bestFit="1" customWidth="1"/>
    <col min="5" max="5" width="5.42578125" bestFit="1" customWidth="1"/>
    <col min="6" max="6" width="6.140625" bestFit="1" customWidth="1"/>
    <col min="7" max="7" width="12" bestFit="1" customWidth="1"/>
    <col min="8" max="8" width="17" bestFit="1" customWidth="1"/>
  </cols>
  <sheetData>
    <row r="1" spans="1:8" hidden="1" x14ac:dyDescent="0.25">
      <c r="A1" t="str">
        <f>"CARTA CONTROL DE PRECISION PARA " &amp;E1&amp; " EN "&amp;D1&amp;" ENTRE "&amp; TEXT(F1,"YYYY-MM-DD") &amp;" Y "&amp; TEXT(H1,"YYYY-MM-DD")</f>
        <v>CARTA CONTROL DE PRECISION PARA Pb 220.353 {453} (Axial) EN CANNABIS ENTRE 2020-01-14 Y 2020-01-14</v>
      </c>
      <c r="D1" t="str">
        <f>A3</f>
        <v>CANNABIS</v>
      </c>
      <c r="E1" t="str">
        <f>D3</f>
        <v>Pb 220.353 {453} (Axial)</v>
      </c>
      <c r="F1">
        <f>MIN(DATOS_PRECISION[FECHA DE ANALISIS])</f>
        <v>43844</v>
      </c>
      <c r="H1">
        <f>MAX(DATOS_PRECISION[FECHA DE ANALISIS])</f>
        <v>43844</v>
      </c>
    </row>
    <row r="2" spans="1:8" x14ac:dyDescent="0.25">
      <c r="A2" t="s">
        <v>92</v>
      </c>
      <c r="B2" t="s">
        <v>15</v>
      </c>
      <c r="C2" t="s">
        <v>1</v>
      </c>
      <c r="D2" t="s">
        <v>140</v>
      </c>
      <c r="E2" t="s">
        <v>96</v>
      </c>
      <c r="F2" t="s">
        <v>97</v>
      </c>
      <c r="G2" t="s">
        <v>145</v>
      </c>
    </row>
    <row r="3" spans="1:8" x14ac:dyDescent="0.25">
      <c r="A3" s="2" t="s">
        <v>94</v>
      </c>
      <c r="B3" t="s">
        <v>86</v>
      </c>
      <c r="C3" s="5">
        <v>43844</v>
      </c>
      <c r="D3" t="s">
        <v>23</v>
      </c>
      <c r="E3" s="4">
        <v>0.05</v>
      </c>
      <c r="F3" s="4">
        <v>0.1</v>
      </c>
      <c r="G3">
        <v>0.53803675111976901</v>
      </c>
    </row>
    <row r="4" spans="1:8" x14ac:dyDescent="0.25">
      <c r="A4" s="2" t="s">
        <v>94</v>
      </c>
      <c r="B4" t="s">
        <v>87</v>
      </c>
      <c r="C4" s="5">
        <v>43844</v>
      </c>
      <c r="D4" t="s">
        <v>23</v>
      </c>
      <c r="E4" s="4">
        <v>0.05</v>
      </c>
      <c r="F4" s="4">
        <v>0.1</v>
      </c>
      <c r="G4">
        <v>1.5776736713280499</v>
      </c>
    </row>
    <row r="5" spans="1:8" x14ac:dyDescent="0.25">
      <c r="A5" s="2" t="s">
        <v>94</v>
      </c>
      <c r="B5" t="s">
        <v>86</v>
      </c>
      <c r="C5" s="5">
        <v>43844</v>
      </c>
      <c r="D5" t="s">
        <v>24</v>
      </c>
      <c r="E5" s="4">
        <v>0.05</v>
      </c>
      <c r="F5" s="4">
        <v>0.1</v>
      </c>
      <c r="G5">
        <v>8.3803153924701196E-2</v>
      </c>
    </row>
    <row r="6" spans="1:8" x14ac:dyDescent="0.25">
      <c r="A6" s="2" t="s">
        <v>94</v>
      </c>
      <c r="B6" t="s">
        <v>87</v>
      </c>
      <c r="C6" s="5">
        <v>43844</v>
      </c>
      <c r="D6" t="s">
        <v>24</v>
      </c>
      <c r="E6" s="4">
        <v>0.05</v>
      </c>
      <c r="F6" s="4">
        <v>0.1</v>
      </c>
      <c r="G6">
        <v>1.37377119646973E-3</v>
      </c>
    </row>
    <row r="7" spans="1:8" x14ac:dyDescent="0.25">
      <c r="A7" s="2" t="s">
        <v>94</v>
      </c>
      <c r="B7" t="s">
        <v>86</v>
      </c>
      <c r="C7" s="5">
        <v>43844</v>
      </c>
      <c r="D7" t="s">
        <v>25</v>
      </c>
      <c r="E7" s="4">
        <v>0.05</v>
      </c>
      <c r="F7" s="4">
        <v>0.1</v>
      </c>
      <c r="G7">
        <v>9.3535496840629895E-2</v>
      </c>
    </row>
    <row r="8" spans="1:8" x14ac:dyDescent="0.25">
      <c r="A8" s="2" t="s">
        <v>94</v>
      </c>
      <c r="B8" t="s">
        <v>87</v>
      </c>
      <c r="C8" s="5">
        <v>43844</v>
      </c>
      <c r="D8" t="s">
        <v>25</v>
      </c>
      <c r="E8" s="4">
        <v>0.05</v>
      </c>
      <c r="F8" s="4">
        <v>0.1</v>
      </c>
      <c r="G8">
        <v>1.4354594791535401E-4</v>
      </c>
    </row>
    <row r="9" spans="1:8" x14ac:dyDescent="0.25">
      <c r="A9" s="2" t="s">
        <v>94</v>
      </c>
      <c r="B9" t="s">
        <v>86</v>
      </c>
      <c r="C9" s="5">
        <v>43844</v>
      </c>
      <c r="D9" t="s">
        <v>26</v>
      </c>
      <c r="E9" s="4">
        <v>0.05</v>
      </c>
      <c r="F9" s="4">
        <v>0.1</v>
      </c>
      <c r="G9">
        <v>0.31971094066101202</v>
      </c>
    </row>
    <row r="10" spans="1:8" x14ac:dyDescent="0.25">
      <c r="A10" s="2" t="s">
        <v>94</v>
      </c>
      <c r="B10" t="s">
        <v>87</v>
      </c>
      <c r="C10" s="5">
        <v>43844</v>
      </c>
      <c r="D10" t="s">
        <v>26</v>
      </c>
      <c r="E10" s="4">
        <v>0.05</v>
      </c>
      <c r="F10" s="4">
        <v>0.1</v>
      </c>
      <c r="G10">
        <v>5.1608439003503599E-2</v>
      </c>
    </row>
    <row r="11" spans="1:8" x14ac:dyDescent="0.25">
      <c r="A11" s="2" t="s">
        <v>94</v>
      </c>
      <c r="B11" t="s">
        <v>86</v>
      </c>
      <c r="C11" s="5">
        <v>43844</v>
      </c>
      <c r="D11" t="s">
        <v>27</v>
      </c>
      <c r="E11" s="4">
        <v>0.05</v>
      </c>
      <c r="F11" s="4">
        <v>0.1</v>
      </c>
      <c r="G11">
        <v>4.0542140065029798E-2</v>
      </c>
    </row>
    <row r="12" spans="1:8" x14ac:dyDescent="0.25">
      <c r="A12" s="2" t="s">
        <v>94</v>
      </c>
      <c r="B12" t="s">
        <v>87</v>
      </c>
      <c r="C12" s="5">
        <v>43844</v>
      </c>
      <c r="D12" t="s">
        <v>27</v>
      </c>
      <c r="E12" s="4">
        <v>0.05</v>
      </c>
      <c r="F12" s="4">
        <v>0.1</v>
      </c>
      <c r="G12">
        <v>0.20345186842990001</v>
      </c>
    </row>
    <row r="13" spans="1:8" x14ac:dyDescent="0.25">
      <c r="A13" s="2" t="s">
        <v>94</v>
      </c>
      <c r="B13" t="s">
        <v>86</v>
      </c>
      <c r="C13" s="5">
        <v>43844</v>
      </c>
      <c r="D13" t="s">
        <v>28</v>
      </c>
      <c r="E13" s="4">
        <v>0.05</v>
      </c>
      <c r="F13" s="4">
        <v>0.1</v>
      </c>
      <c r="G13">
        <v>0.21498517669907599</v>
      </c>
    </row>
    <row r="14" spans="1:8" x14ac:dyDescent="0.25">
      <c r="A14" s="2" t="s">
        <v>94</v>
      </c>
      <c r="B14" t="s">
        <v>87</v>
      </c>
      <c r="C14" s="5">
        <v>43844</v>
      </c>
      <c r="D14" t="s">
        <v>28</v>
      </c>
      <c r="E14" s="4">
        <v>0.05</v>
      </c>
      <c r="F14" s="4">
        <v>0.1</v>
      </c>
      <c r="G14">
        <v>0.20252960392668401</v>
      </c>
    </row>
    <row r="15" spans="1:8" x14ac:dyDescent="0.25">
      <c r="A15" s="2" t="s">
        <v>94</v>
      </c>
      <c r="B15" t="s">
        <v>86</v>
      </c>
      <c r="C15" s="5">
        <v>43844</v>
      </c>
      <c r="D15" t="s">
        <v>29</v>
      </c>
      <c r="E15" s="4">
        <v>0.05</v>
      </c>
      <c r="F15" s="4">
        <v>0.1</v>
      </c>
      <c r="G15">
        <v>0.115489879829724</v>
      </c>
    </row>
    <row r="16" spans="1:8" x14ac:dyDescent="0.25">
      <c r="A16" s="2" t="s">
        <v>94</v>
      </c>
      <c r="B16" t="s">
        <v>87</v>
      </c>
      <c r="C16" s="5">
        <v>43844</v>
      </c>
      <c r="D16" t="s">
        <v>29</v>
      </c>
      <c r="E16" s="4">
        <v>0.05</v>
      </c>
      <c r="F16" s="4">
        <v>0.1</v>
      </c>
      <c r="G16">
        <v>1.55852019301988E-2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CF2E-ED4D-4100-82AF-2F29E683A73F}">
  <dimension ref="A1:V20"/>
  <sheetViews>
    <sheetView topLeftCell="I1" workbookViewId="0">
      <selection activeCell="L3" sqref="L3:L8"/>
    </sheetView>
  </sheetViews>
  <sheetFormatPr baseColWidth="10" defaultRowHeight="15" x14ac:dyDescent="0.25"/>
  <cols>
    <col min="1" max="1" width="23.28515625" hidden="1" customWidth="1"/>
    <col min="2" max="2" width="0" hidden="1" customWidth="1"/>
    <col min="3" max="4" width="12" hidden="1" customWidth="1"/>
    <col min="5" max="7" width="23.28515625" hidden="1" customWidth="1"/>
    <col min="8" max="8" width="0" hidden="1" customWidth="1"/>
    <col min="9" max="9" width="14" bestFit="1" customWidth="1"/>
    <col min="10" max="10" width="25.140625" bestFit="1" customWidth="1"/>
    <col min="11" max="11" width="12.85546875" bestFit="1" customWidth="1"/>
    <col min="12" max="12" width="19" bestFit="1" customWidth="1"/>
    <col min="13" max="13" width="12.5703125" bestFit="1" customWidth="1"/>
    <col min="14" max="18" width="12.5703125" customWidth="1"/>
  </cols>
  <sheetData>
    <row r="1" spans="1:22" x14ac:dyDescent="0.25">
      <c r="I1" t="s">
        <v>104</v>
      </c>
      <c r="T1" t="s">
        <v>105</v>
      </c>
    </row>
    <row r="2" spans="1:22" x14ac:dyDescent="0.25">
      <c r="A2" t="s">
        <v>10</v>
      </c>
      <c r="C2" t="s">
        <v>5</v>
      </c>
      <c r="E2" t="s">
        <v>22</v>
      </c>
      <c r="G2" t="s">
        <v>93</v>
      </c>
      <c r="I2" t="s">
        <v>15</v>
      </c>
      <c r="J2" t="s">
        <v>16</v>
      </c>
      <c r="K2" t="s">
        <v>14</v>
      </c>
      <c r="L2" t="s">
        <v>90</v>
      </c>
      <c r="M2" t="s">
        <v>4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T2" t="s">
        <v>92</v>
      </c>
      <c r="U2" t="s">
        <v>96</v>
      </c>
      <c r="V2" t="s">
        <v>97</v>
      </c>
    </row>
    <row r="3" spans="1:22" x14ac:dyDescent="0.25">
      <c r="A3" t="s">
        <v>20</v>
      </c>
      <c r="C3" t="s">
        <v>18</v>
      </c>
      <c r="E3" t="s">
        <v>29</v>
      </c>
      <c r="G3" t="s">
        <v>94</v>
      </c>
      <c r="I3" t="s">
        <v>42</v>
      </c>
      <c r="J3" s="1">
        <v>43844</v>
      </c>
      <c r="K3" t="s">
        <v>23</v>
      </c>
      <c r="L3">
        <f>2*25/1000/1.0038</f>
        <v>4.9810719266786214E-2</v>
      </c>
      <c r="M3" t="s">
        <v>146</v>
      </c>
      <c r="N3" s="4">
        <v>-0.1</v>
      </c>
      <c r="O3" s="4">
        <v>-0.05</v>
      </c>
      <c r="P3" s="4">
        <v>0</v>
      </c>
      <c r="Q3" s="4">
        <v>0.05</v>
      </c>
      <c r="R3" s="4">
        <v>0.1</v>
      </c>
      <c r="T3" t="s">
        <v>94</v>
      </c>
      <c r="U3" s="3">
        <v>0.05</v>
      </c>
      <c r="V3" s="3">
        <v>0.1</v>
      </c>
    </row>
    <row r="4" spans="1:22" x14ac:dyDescent="0.25">
      <c r="A4" t="s">
        <v>21</v>
      </c>
      <c r="C4" t="s">
        <v>19</v>
      </c>
      <c r="E4" t="s">
        <v>28</v>
      </c>
      <c r="G4" t="s">
        <v>95</v>
      </c>
      <c r="I4" t="s">
        <v>43</v>
      </c>
      <c r="J4" s="1">
        <v>43844</v>
      </c>
      <c r="K4" t="s">
        <v>23</v>
      </c>
      <c r="L4">
        <f>5*25/1000/1.0038</f>
        <v>0.12452679816696553</v>
      </c>
      <c r="M4" t="s">
        <v>146</v>
      </c>
      <c r="N4" s="4">
        <v>-0.1</v>
      </c>
      <c r="O4" s="4">
        <v>-0.05</v>
      </c>
      <c r="P4" s="4">
        <v>0</v>
      </c>
      <c r="Q4" s="4">
        <v>0.05</v>
      </c>
      <c r="R4" s="4">
        <v>0.1</v>
      </c>
    </row>
    <row r="5" spans="1:22" x14ac:dyDescent="0.25">
      <c r="A5" t="s">
        <v>13</v>
      </c>
      <c r="E5" t="s">
        <v>38</v>
      </c>
      <c r="I5" t="s">
        <v>44</v>
      </c>
      <c r="J5" s="1">
        <v>43844</v>
      </c>
      <c r="K5" t="s">
        <v>23</v>
      </c>
      <c r="L5">
        <f>10*25/1000/1.0038</f>
        <v>0.24905359633393107</v>
      </c>
      <c r="M5" t="s">
        <v>146</v>
      </c>
      <c r="N5" s="4">
        <v>-0.1</v>
      </c>
      <c r="O5" s="4">
        <v>-0.05</v>
      </c>
      <c r="P5" s="4">
        <v>0</v>
      </c>
      <c r="Q5" s="4">
        <v>0.05</v>
      </c>
      <c r="R5" s="4">
        <v>0.1</v>
      </c>
    </row>
    <row r="6" spans="1:22" x14ac:dyDescent="0.25">
      <c r="A6" t="s">
        <v>11</v>
      </c>
      <c r="E6" t="s">
        <v>26</v>
      </c>
      <c r="I6" t="s">
        <v>45</v>
      </c>
      <c r="J6" s="1">
        <v>43844</v>
      </c>
      <c r="K6" t="s">
        <v>23</v>
      </c>
      <c r="L6">
        <f>20*25/1000/1.0038</f>
        <v>0.49810719266786213</v>
      </c>
      <c r="M6" t="s">
        <v>146</v>
      </c>
      <c r="N6" s="4">
        <v>-0.1</v>
      </c>
      <c r="O6" s="4">
        <v>-0.05</v>
      </c>
      <c r="P6" s="4">
        <v>0</v>
      </c>
      <c r="Q6" s="4">
        <v>0.05</v>
      </c>
      <c r="R6" s="4">
        <v>0.1</v>
      </c>
    </row>
    <row r="7" spans="1:22" x14ac:dyDescent="0.25">
      <c r="A7" t="s">
        <v>103</v>
      </c>
      <c r="E7" t="s">
        <v>27</v>
      </c>
      <c r="I7" t="s">
        <v>46</v>
      </c>
      <c r="J7" s="1">
        <v>43844</v>
      </c>
      <c r="K7" t="s">
        <v>23</v>
      </c>
      <c r="L7">
        <f>30*25/1000/1.0038</f>
        <v>0.74716078900179317</v>
      </c>
      <c r="M7" t="s">
        <v>146</v>
      </c>
      <c r="N7" s="4">
        <v>-0.1</v>
      </c>
      <c r="O7" s="4">
        <v>-0.05</v>
      </c>
      <c r="P7" s="4">
        <v>0</v>
      </c>
      <c r="Q7" s="4">
        <v>0.05</v>
      </c>
      <c r="R7" s="4">
        <v>0.1</v>
      </c>
    </row>
    <row r="8" spans="1:22" x14ac:dyDescent="0.25">
      <c r="A8" t="s">
        <v>12</v>
      </c>
      <c r="E8" t="s">
        <v>35</v>
      </c>
      <c r="I8" t="s">
        <v>47</v>
      </c>
      <c r="J8" s="1">
        <v>43844</v>
      </c>
      <c r="K8" t="s">
        <v>23</v>
      </c>
      <c r="L8">
        <f>40*25/1000/1.0038</f>
        <v>0.99621438533572426</v>
      </c>
      <c r="M8" t="s">
        <v>146</v>
      </c>
      <c r="N8" s="4">
        <v>-0.1</v>
      </c>
      <c r="O8" s="4">
        <v>-0.05</v>
      </c>
      <c r="P8" s="4">
        <v>0</v>
      </c>
      <c r="Q8" s="4">
        <v>0.05</v>
      </c>
      <c r="R8" s="4">
        <v>0.1</v>
      </c>
    </row>
    <row r="9" spans="1:22" x14ac:dyDescent="0.25">
      <c r="E9" t="s">
        <v>32</v>
      </c>
      <c r="J9" s="1"/>
      <c r="M9" s="2" t="s">
        <v>146</v>
      </c>
      <c r="N9" s="4"/>
      <c r="O9" s="4"/>
      <c r="P9" s="4"/>
      <c r="Q9" s="4"/>
      <c r="R9" s="4"/>
    </row>
    <row r="10" spans="1:22" x14ac:dyDescent="0.25">
      <c r="E10" t="s">
        <v>36</v>
      </c>
    </row>
    <row r="11" spans="1:22" x14ac:dyDescent="0.25">
      <c r="E11" t="s">
        <v>24</v>
      </c>
    </row>
    <row r="12" spans="1:22" x14ac:dyDescent="0.25">
      <c r="E12" t="s">
        <v>39</v>
      </c>
    </row>
    <row r="13" spans="1:22" x14ac:dyDescent="0.25">
      <c r="E13" t="s">
        <v>31</v>
      </c>
    </row>
    <row r="14" spans="1:22" x14ac:dyDescent="0.25">
      <c r="E14" t="s">
        <v>40</v>
      </c>
    </row>
    <row r="15" spans="1:22" x14ac:dyDescent="0.25">
      <c r="E15" t="s">
        <v>30</v>
      </c>
    </row>
    <row r="16" spans="1:22" x14ac:dyDescent="0.25">
      <c r="E16" t="s">
        <v>25</v>
      </c>
    </row>
    <row r="17" spans="5:5" x14ac:dyDescent="0.25">
      <c r="E17" t="s">
        <v>37</v>
      </c>
    </row>
    <row r="18" spans="5:5" x14ac:dyDescent="0.25">
      <c r="E18" t="s">
        <v>23</v>
      </c>
    </row>
    <row r="19" spans="5:5" x14ac:dyDescent="0.25">
      <c r="E19" t="s">
        <v>34</v>
      </c>
    </row>
    <row r="20" spans="5:5" x14ac:dyDescent="0.25">
      <c r="E20" t="s">
        <v>33</v>
      </c>
    </row>
  </sheetData>
  <sortState ref="E3:E21">
    <sortCondition ref="E3"/>
  </sortState>
  <phoneticPr fontId="2" type="noConversion"/>
  <dataValidations count="6">
    <dataValidation type="list" allowBlank="1" showInputMessage="1" showErrorMessage="1" sqref="K3:K9" xr:uid="{D5072CA2-A060-4660-B09B-46D9A97FD689}">
      <formula1>$E$3:$E$20</formula1>
    </dataValidation>
    <dataValidation type="date" operator="greaterThan" allowBlank="1" showInputMessage="1" showErrorMessage="1" sqref="J3:J9" xr:uid="{51F3B868-6FD9-4AA0-86C8-7D85B3AE5AE1}">
      <formula1>43831</formula1>
    </dataValidation>
    <dataValidation type="decimal" operator="greaterThanOrEqual" allowBlank="1" showInputMessage="1" showErrorMessage="1" sqref="L3:L9" xr:uid="{72BECDB1-AD82-468D-9932-21C7432B3539}">
      <formula1>0</formula1>
    </dataValidation>
    <dataValidation type="decimal" allowBlank="1" showInputMessage="1" showErrorMessage="1" sqref="N9:P9" xr:uid="{0011D16D-26BA-409B-9A2E-24516AA171B4}">
      <formula1>0</formula1>
      <formula2>1</formula2>
    </dataValidation>
    <dataValidation type="decimal" allowBlank="1" showInputMessage="1" showErrorMessage="1" sqref="Q9:R9" xr:uid="{D9030E54-78EA-49DF-8C6D-C734E30E6303}">
      <formula1>1</formula1>
      <formula2>2</formula2>
    </dataValidation>
    <dataValidation type="decimal" allowBlank="1" showInputMessage="1" showErrorMessage="1" sqref="N3:R8" xr:uid="{C47A55DA-236C-4E88-9DEA-3AB29C4CF06F}">
      <formula1>-1</formula1>
      <formula2>1</formula2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7C82-A341-4CDB-9703-85E57488E6F3}">
  <dimension ref="A1:M8"/>
  <sheetViews>
    <sheetView topLeftCell="C2" workbookViewId="0">
      <selection activeCell="G5" sqref="G5"/>
    </sheetView>
  </sheetViews>
  <sheetFormatPr baseColWidth="10" defaultRowHeight="15" x14ac:dyDescent="0.25"/>
  <cols>
    <col min="1" max="1" width="22.28515625" bestFit="1" customWidth="1"/>
    <col min="2" max="2" width="14" bestFit="1" customWidth="1"/>
    <col min="3" max="3" width="20.28515625" bestFit="1" customWidth="1"/>
    <col min="4" max="4" width="21.7109375" bestFit="1" customWidth="1"/>
    <col min="5" max="5" width="19" bestFit="1" customWidth="1"/>
    <col min="6" max="6" width="21.42578125" bestFit="1" customWidth="1"/>
    <col min="7" max="7" width="12.5703125" bestFit="1" customWidth="1"/>
    <col min="8" max="8" width="7.85546875" bestFit="1" customWidth="1"/>
    <col min="9" max="9" width="8" bestFit="1" customWidth="1"/>
    <col min="10" max="10" width="13.140625" bestFit="1" customWidth="1"/>
    <col min="11" max="11" width="8.42578125" bestFit="1" customWidth="1"/>
    <col min="12" max="12" width="8.28515625" bestFit="1" customWidth="1"/>
    <col min="13" max="13" width="7" customWidth="1"/>
    <col min="14" max="14" width="12.5703125" customWidth="1"/>
  </cols>
  <sheetData>
    <row r="1" spans="1:13" hidden="1" x14ac:dyDescent="0.25">
      <c r="A1" t="str">
        <f>"CARTA CONTROL DE EXACTITUD PARA "&amp;G1&amp;" "&amp;H1&amp;" ENTRE "&amp;I1&amp;" Y 2 "&amp;J1</f>
        <v>CARTA CONTROL DE EXACTITUD PARA STD 1 Pb 220.353 {453} (Axial) ENTRE 2020-01-14 Y 2 2020-01-14</v>
      </c>
      <c r="G1" t="str">
        <f>B3</f>
        <v>STD 1</v>
      </c>
      <c r="H1" t="str">
        <f>D3</f>
        <v>Pb 220.353 {453} (Axial)</v>
      </c>
      <c r="I1" t="str">
        <f>TEXT(MIN(EXACTITUD[FECHA DE ANALISIS]),"YYYY-MM-DD")</f>
        <v>2020-01-14</v>
      </c>
      <c r="J1" t="str">
        <f>TEXT(MAX(EXACTITUD[FECHA DE ANALISIS]),"YYYY-MM-DD")</f>
        <v>2020-01-14</v>
      </c>
    </row>
    <row r="2" spans="1:13" x14ac:dyDescent="0.25">
      <c r="A2" t="s">
        <v>2</v>
      </c>
      <c r="B2" t="s">
        <v>15</v>
      </c>
      <c r="C2" t="s">
        <v>1</v>
      </c>
      <c r="D2" t="s">
        <v>14</v>
      </c>
      <c r="E2" t="s">
        <v>90</v>
      </c>
      <c r="F2" t="s">
        <v>144</v>
      </c>
      <c r="G2" t="s">
        <v>4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91</v>
      </c>
    </row>
    <row r="3" spans="1:13" x14ac:dyDescent="0.25">
      <c r="A3" t="s">
        <v>11</v>
      </c>
      <c r="B3" s="2" t="s">
        <v>42</v>
      </c>
      <c r="C3" s="5">
        <v>43844</v>
      </c>
      <c r="D3" s="2" t="s">
        <v>23</v>
      </c>
      <c r="E3" s="2">
        <v>4.9810719266786214E-2</v>
      </c>
      <c r="F3">
        <v>6.4725414222813041E-2</v>
      </c>
      <c r="G3" s="2" t="s">
        <v>146</v>
      </c>
      <c r="H3" s="4">
        <v>-0.1</v>
      </c>
      <c r="I3" s="4">
        <v>-0.05</v>
      </c>
      <c r="J3" s="4">
        <v>0</v>
      </c>
      <c r="K3" s="4">
        <v>0.05</v>
      </c>
      <c r="L3" s="4">
        <v>0.1</v>
      </c>
      <c r="M3" s="4">
        <v>0.29942741593719502</v>
      </c>
    </row>
    <row r="4" spans="1:13" x14ac:dyDescent="0.25">
      <c r="A4" t="s">
        <v>11</v>
      </c>
      <c r="B4" s="2" t="s">
        <v>43</v>
      </c>
      <c r="C4" s="5">
        <v>43844</v>
      </c>
      <c r="D4" s="2" t="s">
        <v>23</v>
      </c>
      <c r="E4" s="2">
        <v>0.12452679816696553</v>
      </c>
      <c r="F4">
        <v>0.15961412827761531</v>
      </c>
      <c r="G4" s="2" t="s">
        <v>146</v>
      </c>
      <c r="H4" s="4">
        <v>-0.1</v>
      </c>
      <c r="I4" s="4">
        <v>-0.05</v>
      </c>
      <c r="J4" s="4">
        <v>0</v>
      </c>
      <c r="K4" s="4">
        <v>0.05</v>
      </c>
      <c r="L4" s="4">
        <v>0.1</v>
      </c>
      <c r="M4" s="4">
        <v>0.28176529572056203</v>
      </c>
    </row>
    <row r="5" spans="1:13" x14ac:dyDescent="0.25">
      <c r="A5" t="s">
        <v>11</v>
      </c>
      <c r="B5" s="2" t="s">
        <v>44</v>
      </c>
      <c r="C5" s="5">
        <v>43844</v>
      </c>
      <c r="D5" s="2" t="s">
        <v>23</v>
      </c>
      <c r="E5" s="2">
        <v>0.24905359633393107</v>
      </c>
      <c r="F5">
        <v>0.25854818072134422</v>
      </c>
      <c r="G5" s="2" t="s">
        <v>146</v>
      </c>
      <c r="H5" s="4">
        <v>-0.1</v>
      </c>
      <c r="I5" s="4">
        <v>-0.05</v>
      </c>
      <c r="J5" s="4">
        <v>0</v>
      </c>
      <c r="K5" s="4">
        <v>0.05</v>
      </c>
      <c r="L5" s="4">
        <v>0.1</v>
      </c>
      <c r="M5" s="4">
        <v>3.8122655232341297E-2</v>
      </c>
    </row>
    <row r="6" spans="1:13" x14ac:dyDescent="0.25">
      <c r="A6" t="s">
        <v>11</v>
      </c>
      <c r="B6" s="2" t="s">
        <v>45</v>
      </c>
      <c r="C6" s="5">
        <v>43844</v>
      </c>
      <c r="D6" s="2" t="s">
        <v>23</v>
      </c>
      <c r="E6" s="2">
        <v>0.49810719266786213</v>
      </c>
      <c r="F6">
        <v>0.49353128344894553</v>
      </c>
      <c r="G6" s="2" t="s">
        <v>146</v>
      </c>
      <c r="H6" s="4">
        <v>-0.1</v>
      </c>
      <c r="I6" s="4">
        <v>-0.05</v>
      </c>
      <c r="J6" s="4">
        <v>0</v>
      </c>
      <c r="K6" s="4">
        <v>0.05</v>
      </c>
      <c r="L6" s="4">
        <v>0.1</v>
      </c>
      <c r="M6" s="4">
        <v>-9.18659534789696E-3</v>
      </c>
    </row>
    <row r="7" spans="1:13" x14ac:dyDescent="0.25">
      <c r="A7" t="s">
        <v>11</v>
      </c>
      <c r="B7" s="2" t="s">
        <v>46</v>
      </c>
      <c r="C7" s="5">
        <v>43844</v>
      </c>
      <c r="D7" s="2" t="s">
        <v>23</v>
      </c>
      <c r="E7" s="2">
        <v>0.74716078900179317</v>
      </c>
      <c r="F7">
        <v>0.75298279216004893</v>
      </c>
      <c r="G7" s="2" t="s">
        <v>146</v>
      </c>
      <c r="H7" s="4">
        <v>-0.1</v>
      </c>
      <c r="I7" s="4">
        <v>-0.05</v>
      </c>
      <c r="J7" s="4">
        <v>0</v>
      </c>
      <c r="K7" s="4">
        <v>0.05</v>
      </c>
      <c r="L7" s="4">
        <v>0.1</v>
      </c>
      <c r="M7" s="4">
        <v>7.7921690270095099E-3</v>
      </c>
    </row>
    <row r="8" spans="1:13" x14ac:dyDescent="0.25">
      <c r="A8" t="s">
        <v>11</v>
      </c>
      <c r="B8" s="2" t="s">
        <v>47</v>
      </c>
      <c r="C8" s="5">
        <v>43844</v>
      </c>
      <c r="D8" s="2" t="s">
        <v>23</v>
      </c>
      <c r="E8" s="2">
        <v>0.99621438533572426</v>
      </c>
      <c r="F8">
        <v>0.9866305404680048</v>
      </c>
      <c r="G8" s="2" t="s">
        <v>146</v>
      </c>
      <c r="H8" s="4">
        <v>-0.1</v>
      </c>
      <c r="I8" s="4">
        <v>-0.05</v>
      </c>
      <c r="J8" s="4">
        <v>0</v>
      </c>
      <c r="K8" s="4">
        <v>0.05</v>
      </c>
      <c r="L8" s="4">
        <v>0.1</v>
      </c>
      <c r="M8" s="4">
        <v>-9.6202634782167895E-3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b 2 f 6 6 d 9 - 8 3 d 3 - 4 7 1 0 - 9 f 2 7 - b 2 a 1 1 0 c 6 2 3 8 9 "   x m l n s = " h t t p : / / s c h e m a s . m i c r o s o f t . c o m / D a t a M a s h u p " > A A A A A M E H A A B Q S w M E F A A C A A g A I Y w 0 U J p u u k y n A A A A + A A A A B I A H A B D b 2 5 m a W c v U G F j a 2 F n Z S 5 4 b W w g o h g A K K A U A A A A A A A A A A A A A A A A A A A A A A A A A A A A h Y + 9 D o I w G E V f h X S n L R h + Q j 7 K w C r R x M S 4 N r V C I x R D i + X d H H w k X 0 E S R d 0 c 7 8 k Z z n 3 c 7 l B M X e t d 5 W B U r 3 M U Y I o 8 q U V / V L r O 0 W h P f o o K B l s u z r y W 3 i x r k 0 3 m m K P G 2 k t G i H M O u x X u h 5 q E l A b k U K 1 3 o p E d R x 9 Z / Z d 9 p Y 3 l W k j E Y P + K Y S F O Y h z F S Y q j N A C y Y K i U / i r h X I w p k B 8 I 5 d j a c Z B M G r / c A F k m k P c L 9 g R Q S w M E F A A C A A g A I Y w 0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G M N F B n 5 t T K u A Q A A F A Y A A A T A B w A R m 9 y b X V s Y X M v U 2 V j d G l v b j E u b S C i G A A o o B Q A A A A A A A A A A A A A A A A A A A A A A A A A A A D t W M 1 u 4 z Y Q v g f I O x A M F r B R 1 0 G C 3 h Z 7 4 E o K q q 4 s G Z L s F g l 8 k G 2 u V 1 h Z S i V 5 m 9 b w U + 0 j 7 I t 1 q B + T k k n / x T k U a C 6 h R u T M f B / n T 8 7 o L A + T G H n l / 7 v 3 1 1 f X V 9 m X I K V z p I + G l q k R 3 f H Q B x T R / P o K w Z + T h g s a g 8 R 4 m d G o r 6 3 S l M b 5 7 0 n 6 d Z o k X z v d 9 Z M d L O k H r I 2 I 7 j q 6 M S C 2 7 u D J 5 k l L 4 h x 2 T n q l n h v s h 8 8 J m g X L a R j M E w w a / W A a 0 b 6 f B n H 2 O U m X W h K t l r H / 9 z P N O q X V 3 n q N H w z t V 4 J 0 A x G b W K Z n e r i H c t i D 5 k F O N 5 v u V n 1 5 P M j Q n 6 s w D + Z B x k 2 4 d J l 8 o + W G r N P 2 p L f G m k X G B i j G r u G N L B 8 4 Y A 8 j 2 9 S J b j C L e E C 8 w g u L o M H I 8 H y X o M 6 i y 9 6 M H Q u R B 8 d 1 U G c Z F Z I H o v m O y 3 b r p j X S T M c u V Y P / j 0 6 5 H J t e s X I + e o Y 7 J m x P a Q c U P 5 K P p s U s Y w H d Q x g B t M 9 h l K d N b B 6 N 4 C 7 d 5 C 8 G b J e D H q L B 7 A v q P P n m 0 G E u a Y 7 t u 4 4 1 A Q V 4 e + O 4 i 4 J 4 D r s A G T w W L 4 l m D A s m u t 3 r q z B W O S J G U M X M G 8 X P 0 R d c B 8 9 / 4 F p P y Q n p 9 Z 6 S I c f F U C s 5 9 s V P T R m I 3 Z F v 2 u R C c b S 9 L o / p s X U C g r e J q W M o q c K p J k I K r Y I t I 6 m G I M i B i n P K V t v Z / y O 8 i n A x r p r 2 x K g y / g B 4 p j / S z w m l o W s M i V v g r S 4 R Y F + m S m 3 R C T Z w o 7 H F 2 S r K Q e U s A V h x U 6 l N s 5 z O f 0 v C W F H / 1 9 j U t 4 E H F 2 V Y x s C w f Q d v e t J E 2 z 2 h O Y M h C 5 3 i C J a d g V 3 M g 0 9 h P O + b c U x T 7 r 1 H E X 1 5 h v Q I f 3 y X 2 u N Q j G J f s S 6 B d B T g 1 V 7 I Y 4 X v h l B f 3 H 4 q 4 7 + V r A z c W q q 3 v 1 + n u F N q S L p z x 7 q k J M x g U o s B d k o l G e T S G C K T V 4 f D R L N U O h 7 f r l B N 0 H 7 Y W 6 F a Q Z s N 2 f X I G E p p k s 5 p E R W / i N Q w a c q 5 2 c s o p K D E f D M F p A x t M 6 n I E V u D d Z W 9 r R p s a S Z 6 V y x I t R i 6 z s D Q T a c U e t V b r V p I m O P Y h z T N k j i I w n 8 A N Q o W K V 3 A g o M n 8 7 m Q P T K e m O v u O 9 7 a b y Q G J z 8 / N S B N u r d t g b z E 3 x 2 s 8 Q o A L D p L t 2 D D D G p q s A A V c G a j S m v e A t i O m m T Z 6 Z p 3 2 T v h K u R H P e l R V Y u 7 P 4 i / R R f D X d / 8 H i O y q 9 w T 8 S 2 f 3 i b G p W n / m s B n 9 9 9 s 5 1 L Y Y l e H p q m B s 4 4 t 7 e o 7 P Z J / 5 O 7 2 O S k B v P k V w 5 T v m o + s j t W f O q / T U k / Q + x r o 6 Q N F O a G K N a P R G 7 Y 2 D z T e 3 V F C d H e t q u / 1 H k l T u G y P 4 8 6 s 9 1 p t B O o 9 d + a 1 N V X a S 8 D W U J e X 1 n u x u E p r b v e 2 o 6 j G P 6 k 0 d W / v h Y + J c R A l K Q q m G f i Y s / y P Z q t o 3 9 x 9 o B 6 X W O z V c k r T P p l m V c 2 N C 4 G y B B 6 s g E o 3 u c 3 d S n j c k H + D d e I 7 H i 8 L + J x p n 3 k f 3 N 1 f 8 G e s K u c r A n P 6 k l f d B T c 5 L T s Z V h J 9 w s d A + 0 N + L R S e L T 1 N M e a 0 H T n R N 3 g + f Y w X 7 Z 1 d S K u k q 7 p 5 p b D f V M b l U r X 8 d c M A F 3 N T X F Y Y v W h J E + h Y q 7 E I T y 3 M p w z y C s j C x 9 5 5 P 6 4 e m r V 3 O D 1 / y J H 9 W i A E x a n h V C R j m X 3 q W z 5 x 2 J U i K k c + 5 c B 5 5 C A o 4 f d O H W e S q b O J s c 4 i x f w l t f b + X 1 B L A Q I t A B Q A A g A I A C G M N F C a b r p M p w A A A P g A A A A S A A A A A A A A A A A A A A A A A A A A A A B D b 2 5 m a W c v U G F j a 2 F n Z S 5 4 b W x Q S w E C L Q A U A A I A C A A h j D R Q D 8 r p q 6 Q A A A D p A A A A E w A A A A A A A A A A A A A A A A D z A A A A W 0 N v b n R l b n R f V H l w Z X N d L n h t b F B L A Q I t A B Q A A g A I A C G M N F B n 5 t T K u A Q A A F A Y A A A T A A A A A A A A A A A A A A A A A O Q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R T A A A A A A A A I l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S U Q g Q 0 9 O V F J P T C Z x d W 9 0 O y w m c X V v d D t G R U N I Q S B E R S B B T k F M S V N J U y Z x d W 9 0 O y w m c X V v d D t U S V B P I E R F I E N P T l R S T 0 w m c X V v d D s s J n F 1 b 3 Q 7 R U x F T U V O V E 8 m c X V v d D s s J n F 1 b 3 Q 7 T U F U U k l a J n F 1 b 3 Q 7 L C Z x d W 9 0 O 1 J F U 1 V M V E F E T y Z x d W 9 0 O y w m c X V v d D t V T k l E Q U R F U y Z x d W 9 0 O y w m c X V v d D t F U 1 R B R E 8 m c X V v d D t d I i A v P j x F b n R y e S B U e X B l P S J G a W x s U 3 R h d H V z I i B W Y W x 1 Z T 0 i c 0 N v b X B s Z X R l I i A v P j x F b n R y e S B U e X B l P S J R d W V y e U l E I i B W Y W x 1 Z T 0 i c 2 J l N z g 4 N W R l L W M 5 N D Y t N G Z i Y i 1 h N m V i L T M 3 Y 2 E w Y T I 0 M m M y N i I g L z 4 8 R W 5 0 c n k g V H l w Z T 0 i R m l s b E N v b H V t b l R 5 c G V z I i B W Y W x 1 Z T 0 i c 0 J n Y 0 d C Z 0 F G Q m d Z P S I g L z 4 8 R W 5 0 c n k g V H l w Z T 0 i R m l s b E x h c 3 R V c G R h d G V k I i B W Y W x 1 Z T 0 i Z D I w M j A t M D E t M j B U M j E 6 N D M 6 N T Q u M T g 2 M D Y 4 M l o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V Q T E l D Q U R P U y 9 U a X B v I G N h b W J p Y W R v L n t J R C B D T 0 5 U U k 9 M L D F 9 J n F 1 b 3 Q 7 L C Z x d W 9 0 O 1 N l Y 3 R p b 2 4 x L 0 R V U E x J Q 0 F E T 1 M v V G l w b y B j Y W 1 i a W F k b y 5 7 R k V D S E E g R E U g Q U 5 B T E l T S V M s M n 0 m c X V v d D s s J n F 1 b 3 Q 7 U 2 V j d G l v b j E v R F V Q T E l D Q U R P U y 9 U a X B v I G N h b W J p Y W R v L n t U S V B P I E R F I E N P T l R S T 0 w s M 3 0 m c X V v d D s s J n F 1 b 3 Q 7 U 2 V j d G l v b j E v R F V Q T E l D Q U R P U y 9 U a X B v I G N h b W J p Y W R v L n t F T E V N R U 5 U T y w 0 f S Z x d W 9 0 O y w m c X V v d D t T Z W N 0 a W 9 u M S 9 E V V B M S U N B R E 9 T L 0 9 y a W d l b i 5 7 T U F U U k l a L D V 9 J n F 1 b 3 Q 7 L C Z x d W 9 0 O 1 N l Y 3 R p b 2 4 x L 0 R V U E x J Q 0 F E T 1 M v V G l w b y B j Y W 1 i a W F k b y 5 7 U k V T V U x U Q U R P L D Z 9 J n F 1 b 3 Q 7 L C Z x d W 9 0 O 1 N l Y 3 R p b 2 4 x L 0 R V U E x J Q 0 F E T 1 M v V G l w b y B j Y W 1 i a W F k b y 5 7 V U 5 J R E F E R V M s N 3 0 m c X V v d D s s J n F 1 b 3 Q 7 U 2 V j d G l v b j E v R F V Q T E l D Q U R P U y 9 U a X B v I G N h b W J p Y W R v L n t F U 1 R B R E 8 s O H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F V Q T E l D Q U R P U y 9 U a X B v I G N h b W J p Y W R v L n t J R C B D T 0 5 U U k 9 M L D F 9 J n F 1 b 3 Q 7 L C Z x d W 9 0 O 1 N l Y 3 R p b 2 4 x L 0 R V U E x J Q 0 F E T 1 M v V G l w b y B j Y W 1 i a W F k b y 5 7 R k V D S E E g R E U g Q U 5 B T E l T S V M s M n 0 m c X V v d D s s J n F 1 b 3 Q 7 U 2 V j d G l v b j E v R F V Q T E l D Q U R P U y 9 U a X B v I G N h b W J p Y W R v L n t U S V B P I E R F I E N P T l R S T 0 w s M 3 0 m c X V v d D s s J n F 1 b 3 Q 7 U 2 V j d G l v b j E v R F V Q T E l D Q U R P U y 9 U a X B v I G N h b W J p Y W R v L n t F T E V N R U 5 U T y w 0 f S Z x d W 9 0 O y w m c X V v d D t T Z W N 0 a W 9 u M S 9 E V V B M S U N B R E 9 T L 0 9 y a W d l b i 5 7 T U F U U k l a L D V 9 J n F 1 b 3 Q 7 L C Z x d W 9 0 O 1 N l Y 3 R p b 2 4 x L 0 R V U E x J Q 0 F E T 1 M v V G l w b y B j Y W 1 i a W F k b y 5 7 U k V T V U x U Q U R P L D Z 9 J n F 1 b 3 Q 7 L C Z x d W 9 0 O 1 N l Y 3 R p b 2 4 x L 0 R V U E x J Q 0 F E T 1 M v V G l w b y B j Y W 1 i a W F k b y 5 7 V U 5 J R E F E R V M s N 3 0 m c X V v d D s s J n F 1 b 3 Q 7 U 2 V j d G l v b j E v R F V Q T E l D Q U R P U y 9 U a X B v I G N h b W J p Y W R v L n t F U 1 R B R E 8 s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F V Q T E l D Q U R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R V N U U k F T L 1 R p c G 8 g Y 2 F t Y m l h Z G 8 u e 0 l E I E N P T l R S T 0 w s M X 0 m c X V v d D s s J n F 1 b 3 Q 7 U 2 V j d G l v b j E v T V V F U 1 R S Q V M v V G l w b y B j Y W 1 i a W F k b y 5 7 R k V D S E E g R E U g Q U 5 B T E l T S V M s M n 0 m c X V v d D s s J n F 1 b 3 Q 7 U 2 V j d G l v b j E v T V V F U 1 R S Q V M v V G l w b y B j Y W 1 i a W F k b y 5 7 V E l Q T y B E R S B D T 0 5 U U k 9 M L D N 9 J n F 1 b 3 Q 7 L C Z x d W 9 0 O 1 N l Y 3 R p b 2 4 x L 0 1 V R V N U U k F T L 1 R p c G 8 g Y 2 F t Y m l h Z G 8 u e 0 V M R U 1 F T l R P L D R 9 J n F 1 b 3 Q 7 L C Z x d W 9 0 O 1 N l Y 3 R p b 2 4 x L 0 1 V R V N U U k F T L 1 R p c G 8 g Y 2 F t Y m l h Z G 8 u e 1 J F U 1 V M V E F E T y w 2 f S Z x d W 9 0 O y w m c X V v d D t T Z W N 0 a W 9 u M S 9 N V U V T V F J B U y 9 U a X B v I G N h b W J p Y W R v L n t V T k l E Q U R F U y w 3 f S Z x d W 9 0 O y w m c X V v d D t T Z W N 0 a W 9 u M S 9 N V U V T V F J B U y 9 U a X B v I G N h b W J p Y W R v L n t F U 1 R B R E 8 s O H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V V F U 1 R S Q V M v V G l w b y B j Y W 1 i a W F k b y 5 7 S U Q g Q 0 9 O V F J P T C w x f S Z x d W 9 0 O y w m c X V v d D t T Z W N 0 a W 9 u M S 9 N V U V T V F J B U y 9 U a X B v I G N h b W J p Y W R v L n t G R U N I Q S B E R S B B T k F M S V N J U y w y f S Z x d W 9 0 O y w m c X V v d D t T Z W N 0 a W 9 u M S 9 N V U V T V F J B U y 9 U a X B v I G N h b W J p Y W R v L n t U S V B P I E R F I E N P T l R S T 0 w s M 3 0 m c X V v d D s s J n F 1 b 3 Q 7 U 2 V j d G l v b j E v T V V F U 1 R S Q V M v V G l w b y B j Y W 1 i a W F k b y 5 7 R U x F T U V O V E 8 s N H 0 m c X V v d D s s J n F 1 b 3 Q 7 U 2 V j d G l v b j E v T V V F U 1 R S Q V M v V G l w b y B j Y W 1 i a W F k b y 5 7 U k V T V U x U Q U R P L D Z 9 J n F 1 b 3 Q 7 L C Z x d W 9 0 O 1 N l Y 3 R p b 2 4 x L 0 1 V R V N U U k F T L 1 R p c G 8 g Y 2 F t Y m l h Z G 8 u e 1 V O S U R B R E V T L D d 9 J n F 1 b 3 Q 7 L C Z x d W 9 0 O 1 N l Y 3 R p b 2 4 x L 0 1 V R V N U U k F T L 1 R p c G 8 g Y 2 F t Y m l h Z G 8 u e 0 V T V E F E T y w 4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g Q 0 9 O V F J P T C Z x d W 9 0 O y w m c X V v d D t G R U N I Q S B E R S B B T k F M S V N J U y Z x d W 9 0 O y w m c X V v d D t U S V B P I E R F I E N P T l R S T 0 w m c X V v d D s s J n F 1 b 3 Q 7 R U x F T U V O V E 8 m c X V v d D s s J n F 1 b 3 Q 7 U k V T V U x U Q U R P J n F 1 b 3 Q 7 L C Z x d W 9 0 O 1 V O S U R B R E V T J n F 1 b 3 Q 7 L C Z x d W 9 0 O 0 V T V E F E T y Z x d W 9 0 O 1 0 i I C 8 + P E V u d H J 5 I F R 5 c G U 9 I k Z p b G x D b 2 x 1 b W 5 U e X B l c y I g V m F s d W U 9 I n N C Z 2 N H Q m d V R 0 J n P T 0 i I C 8 + P E V u d H J 5 I F R 5 c G U 9 I k Z p b G x M Y X N 0 V X B k Y X R l Z C I g V m F s d W U 9 I m Q y M D I w L T A x L T I w V D I x O j Q 0 O j U 4 L j U w M z M x M z V a I i A v P j x F b n R y e S B U e X B l P S J G a W x s R X J y b 3 J D b 2 R l I i B W Y W x 1 Z T 0 i c 1 V u a 2 5 v d 2 4 i I C 8 + P E V u d H J 5 I F R 5 c G U 9 I l F 1 Z X J 5 S U Q i I F Z h b H V l P S J z Z j U w Y z Z m Y m M t Z W V j Y y 0 0 N j Z h L W E z N 2 U t N 2 F k Z T c 5 Y j B m M D Q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N V T F R B R E 9 T R V N U Q U 5 E Q V J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J R C B D T 0 5 U U k 9 M J n F 1 b 3 Q 7 L C Z x d W 9 0 O 0 Z F Q 0 h B I E R F I E F O Q U x J U 0 l T J n F 1 b 3 Q 7 L C Z x d W 9 0 O 1 R J U E 8 g R E U g Q 0 9 O V F J P T C Z x d W 9 0 O y w m c X V v d D t F T E V N R U 5 U T y Z x d W 9 0 O y w m c X V v d D t S R V N V T F R B R E 8 m c X V v d D s s J n F 1 b 3 Q 7 V U 5 J R E F E R V M m c X V v d D s s J n F 1 b 3 Q 7 R V N U Q U R P J n F 1 b 3 Q 7 X S I g L z 4 8 R W 5 0 c n k g V H l w Z T 0 i R m l s b E N v b H V t b l R 5 c G V z I i B W Y W x 1 Z T 0 i c 0 J n Y 0 d C Z 1 V H Q m c 9 P S I g L z 4 8 R W 5 0 c n k g V H l w Z T 0 i R m l s b E x h c 3 R V c G R h d G V k I i B W Y W x 1 Z T 0 i Z D I w M j A t M D E t M j B U M j I 6 M T M 6 M j c u O D Y 2 O D U x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V N V T F R B R E 9 T R V N U Q U 5 E Q V J F U y 9 U a X B v I G N h b W J p Y W R v L n t J R C B D T 0 5 U U k 9 M L D F 9 J n F 1 b 3 Q 7 L C Z x d W 9 0 O 1 N l Y 3 R p b 2 4 x L 1 J F U 1 V M V E F E T 1 N F U 1 R B T k R B U k V T L 1 R p c G 8 g Y 2 F t Y m l h Z G 8 u e 0 Z F Q 0 h B I E R F I E F O Q U x J U 0 l T L D J 9 J n F 1 b 3 Q 7 L C Z x d W 9 0 O 1 N l Y 3 R p b 2 4 x L 1 J F U 1 V M V E F E T 1 N F U 1 R B T k R B U k V T L 1 R p c G 8 g Y 2 F t Y m l h Z G 8 u e 1 R J U E 8 g R E U g Q 0 9 O V F J P T C w z f S Z x d W 9 0 O y w m c X V v d D t T Z W N 0 a W 9 u M S 9 S R V N V T F R B R E 9 T R V N U Q U 5 E Q V J F U y 9 U a X B v I G N h b W J p Y W R v L n t F T E V N R U 5 U T y w 0 f S Z x d W 9 0 O y w m c X V v d D t T Z W N 0 a W 9 u M S 9 S R V N V T F R B R E 9 T R V N U Q U 5 E Q V J F U y 9 U a X B v I G N h b W J p Y W R v L n t S R V N V T F R B R E 8 s N X 0 m c X V v d D s s J n F 1 b 3 Q 7 U 2 V j d G l v b j E v U k V T V U x U Q U R P U 0 V T V E F O R E F S R V M v V G l w b y B j Y W 1 i a W F k b y 5 7 V U 5 J R E F E R V M s N n 0 m c X V v d D s s J n F 1 b 3 Q 7 U 2 V j d G l v b j E v U k V T V U x U Q U R P U 0 V T V E F O R E F S R V M v V G l w b y B j Y W 1 i a W F k b y 5 7 R V N U Q U R P L D d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J F U 1 V M V E F E T 1 N F U 1 R B T k R B U k V T L 1 R p c G 8 g Y 2 F t Y m l h Z G 8 u e 0 l E I E N P T l R S T 0 w s M X 0 m c X V v d D s s J n F 1 b 3 Q 7 U 2 V j d G l v b j E v U k V T V U x U Q U R P U 0 V T V E F O R E F S R V M v V G l w b y B j Y W 1 i a W F k b y 5 7 R k V D S E E g R E U g Q U 5 B T E l T S V M s M n 0 m c X V v d D s s J n F 1 b 3 Q 7 U 2 V j d G l v b j E v U k V T V U x U Q U R P U 0 V T V E F O R E F S R V M v V G l w b y B j Y W 1 i a W F k b y 5 7 V E l Q T y B E R S B D T 0 5 U U k 9 M L D N 9 J n F 1 b 3 Q 7 L C Z x d W 9 0 O 1 N l Y 3 R p b 2 4 x L 1 J F U 1 V M V E F E T 1 N F U 1 R B T k R B U k V T L 1 R p c G 8 g Y 2 F t Y m l h Z G 8 u e 0 V M R U 1 F T l R P L D R 9 J n F 1 b 3 Q 7 L C Z x d W 9 0 O 1 N l Y 3 R p b 2 4 x L 1 J F U 1 V M V E F E T 1 N F U 1 R B T k R B U k V T L 1 R p c G 8 g Y 2 F t Y m l h Z G 8 u e 1 J F U 1 V M V E F E T y w 1 f S Z x d W 9 0 O y w m c X V v d D t T Z W N 0 a W 9 u M S 9 S R V N V T F R B R E 9 T R V N U Q U 5 E Q V J F U y 9 U a X B v I G N h b W J p Y W R v L n t V T k l E Q U R F U y w 2 f S Z x d W 9 0 O y w m c X V v d D t T Z W N 0 a W 9 u M S 9 S R V N V T F R B R E 9 T R V N U Q U 5 E Q V J F U y 9 U a X B v I G N h b W J p Y W R v L n t F U 1 R B R E 8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F U 1 V M V E F E T 1 N F U 1 R B T k R B U k V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1 V M V E F E T 1 N F U 1 R B T k R B U k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W E F D V E l U V U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C 0 w M S 0 y M F Q y M j o z M z o w M y 4 y M z I 3 N T I 2 W i I g L z 4 8 R W 5 0 c n k g V H l w Z T 0 i R m l s b E N v b H V t b l R 5 c G V z I i B W Y W x 1 Z T 0 i c 0 F B Q U p B Q U F B Q U F R R U J B U U V C Q T 0 9 I i A v P j x F b n R y e S B U e X B l P S J G a W x s Q 2 9 s d W 1 u T m F t Z X M i I F Z h b H V l P S J z W y Z x d W 9 0 O 1 R J U E 8 g R E U g Q 0 9 O V F J P T C Z x d W 9 0 O y w m c X V v d D t J R C B D T 0 5 U U k 9 M J n F 1 b 3 Q 7 L C Z x d W 9 0 O 0 Z F Q 0 h B I E R F I E F O Q U x J U 0 l T J n F 1 b 3 Q 7 L C Z x d W 9 0 O 0 V M R U 1 F T l R P J n F 1 b 3 Q 7 L C Z x d W 9 0 O 0 N P T k N F T l R S Q U N J T 0 4 m c X V v d D s s J n F 1 b 3 Q 7 U k V T V U x U Q U R P I C h t Z y 9 L Z y k m c X V v d D s s J n F 1 b 3 Q 7 V U 5 J R E F E R V M m c X V v d D s s J n F 1 b 3 Q 7 T E N J I C U m c X V v d D s s J n F 1 b 3 Q 7 T E F J I C U m c X V v d D s s J n F 1 b 3 Q 7 U F J P T U V E S U 8 m c X V v d D s s J n F 1 b 3 Q 7 T E F T I C U m c X V v d D s s J n F 1 b 3 Q 7 T E N T I C U m c X V v d D s s J n F 1 b 3 Q 7 R V I l J n F 1 b 3 Q 7 X S I g L z 4 8 R W 5 0 c n k g V H l w Z T 0 i U X V l c n l J R C I g V m F s d W U 9 I n N m N T F k N D h i Z i 1 j M z F j L T Q 1 M m Y t O G U z N i 0 1 Z D d h Z G N j Y j Q y M T g i I C 8 + P E V u d H J 5 I F R 5 c G U 9 I k Z p b G x D b 3 V u d C I g V m F s d W U 9 I m w 2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R V N V T F R B R E 9 T R V N U Q U 5 E Q V J F U y 9 P c m l n Z W 4 u e 1 R J U E 8 g R E U g Q 0 9 O V F J P T C w z f S Z x d W 9 0 O y w m c X V v d D t T Z W N 0 a W 9 u M S 9 F W E F D V E l U V U Q v T 3 J p Z 2 V u L n t J R C B D T 0 5 U U k 9 M L D B 9 J n F 1 b 3 Q 7 L C Z x d W 9 0 O 1 N l Y 3 R p b 2 4 x L 0 V Y Q U N U S V R V R C 9 U a X B v I G N h b W J p Y W R v M S 5 7 R k V D S E E g R E U g Q U 5 B T E l T S V M s M n 0 m c X V v d D s s J n F 1 b 3 Q 7 U 2 V j d G l v b j E v R V h B Q 1 R J V F V E L 0 9 y a W d l b i 5 7 R U x F T U V O V E 8 s M n 0 m c X V v d D s s J n F 1 b 3 Q 7 U 2 V j d G l v b j E v R V h B Q 1 R J V F V E L 0 9 y a W d l b i 5 7 Q 0 9 O Q 0 V O V F J B Q 0 l P T i w z f S Z x d W 9 0 O y w m c X V v d D t T Z W N 0 a W 9 u M S 9 S R V N V T F R B R E 9 T R V N U Q U 5 E Q V J F U y 9 P c m l n Z W 4 u e 1 J F U 1 V M V E F E T y A o b W c v S 2 c p L D E x f S Z x d W 9 0 O y w m c X V v d D t T Z W N 0 a W 9 u M S 9 F W E F D V E l U V U Q v T 3 J p Z 2 V u L n t V T k l E Q U R F U y w 0 f S Z x d W 9 0 O y w m c X V v d D t T Z W N 0 a W 9 u M S 9 F W E F D V E l U V U Q v V G l w b y B j Y W 1 i a W F k b z E u e 0 x D S S A l L D Z 9 J n F 1 b 3 Q 7 L C Z x d W 9 0 O 1 N l Y 3 R p b 2 4 x L 0 V Y Q U N U S V R V R C 9 U a X B v I G N h b W J p Y W R v M S 5 7 T E F J I C U s N 3 0 m c X V v d D s s J n F 1 b 3 Q 7 U 2 V j d G l v b j E v R V h B Q 1 R J V F V E L 1 R p c G 8 g Y 2 F t Y m l h Z G 8 x L n t Q U k 9 N R U R J T y w 4 f S Z x d W 9 0 O y w m c X V v d D t T Z W N 0 a W 9 u M S 9 F W E F D V E l U V U Q v V G l w b y B j Y W 1 i a W F k b z E u e 0 x B U y A l L D l 9 J n F 1 b 3 Q 7 L C Z x d W 9 0 O 1 N l Y 3 R p b 2 4 x L 0 V Y Q U N U S V R V R C 9 U a X B v I G N h b W J p Y W R v M i 5 7 T E N T I C U s M T B 9 J n F 1 b 3 Q 7 L C Z x d W 9 0 O 1 N l Y 3 R p b 2 4 x L 0 V Y Q U N U S V R V R C 9 U a X B v I G N h b W J p Y W R v M S 5 7 R V I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k V T V U x U Q U R P U 0 V T V E F O R E F S R V M v T 3 J p Z 2 V u L n t U S V B P I E R F I E N P T l R S T 0 w s M 3 0 m c X V v d D s s J n F 1 b 3 Q 7 U 2 V j d G l v b j E v R V h B Q 1 R J V F V E L 0 9 y a W d l b i 5 7 S U Q g Q 0 9 O V F J P T C w w f S Z x d W 9 0 O y w m c X V v d D t T Z W N 0 a W 9 u M S 9 F W E F D V E l U V U Q v V G l w b y B j Y W 1 i a W F k b z E u e 0 Z F Q 0 h B I E R F I E F O Q U x J U 0 l T L D J 9 J n F 1 b 3 Q 7 L C Z x d W 9 0 O 1 N l Y 3 R p b 2 4 x L 0 V Y Q U N U S V R V R C 9 P c m l n Z W 4 u e 0 V M R U 1 F T l R P L D J 9 J n F 1 b 3 Q 7 L C Z x d W 9 0 O 1 N l Y 3 R p b 2 4 x L 0 V Y Q U N U S V R V R C 9 P c m l n Z W 4 u e 0 N P T k N F T l R S Q U N J T 0 4 s M 3 0 m c X V v d D s s J n F 1 b 3 Q 7 U 2 V j d G l v b j E v U k V T V U x U Q U R P U 0 V T V E F O R E F S R V M v T 3 J p Z 2 V u L n t S R V N V T F R B R E 8 g K G 1 n L 0 t n K S w x M X 0 m c X V v d D s s J n F 1 b 3 Q 7 U 2 V j d G l v b j E v R V h B Q 1 R J V F V E L 0 9 y a W d l b i 5 7 V U 5 J R E F E R V M s N H 0 m c X V v d D s s J n F 1 b 3 Q 7 U 2 V j d G l v b j E v R V h B Q 1 R J V F V E L 1 R p c G 8 g Y 2 F t Y m l h Z G 8 x L n t M Q 0 k g J S w 2 f S Z x d W 9 0 O y w m c X V v d D t T Z W N 0 a W 9 u M S 9 F W E F D V E l U V U Q v V G l w b y B j Y W 1 i a W F k b z E u e 0 x B S S A l L D d 9 J n F 1 b 3 Q 7 L C Z x d W 9 0 O 1 N l Y 3 R p b 2 4 x L 0 V Y Q U N U S V R V R C 9 U a X B v I G N h b W J p Y W R v M S 5 7 U F J P T U V E S U 8 s O H 0 m c X V v d D s s J n F 1 b 3 Q 7 U 2 V j d G l v b j E v R V h B Q 1 R J V F V E L 1 R p c G 8 g Y 2 F t Y m l h Z G 8 x L n t M Q V M g J S w 5 f S Z x d W 9 0 O y w m c X V v d D t T Z W N 0 a W 9 u M S 9 F W E F D V E l U V U Q v V G l w b y B j Y W 1 i a W F k b z I u e 0 x D U y A l L D E w f S Z x d W 9 0 O y w m c X V v d D t T Z W N 0 a W 9 u M S 9 F W E F D V E l U V U Q v V G l w b y B j Y W 1 i a W F k b z E u e 0 V S J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Y Q U N U S V R V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N l J T I w Z X h w Y W 5 k a S V D M y V C M y U y M F J F U 1 V M V E F E T 1 N F U 1 R B T k R B U k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U E x J Q 0 F E T 1 M v T 3 J p Z 2 V u L n t J R C B D T 0 5 U U k 9 M L D F 9 J n F 1 b 3 Q 7 L C Z x d W 9 0 O 1 N l Y 3 R p b 2 4 x L 0 R V U E x J Q 0 F E T 1 M v V G l w b y B j Y W 1 i a W F k b y 5 7 R k V D S E E g R E U g Q U 5 B T E l T S V M s M n 0 m c X V v d D s s J n F 1 b 3 Q 7 U 2 V j d G l v b j E v R F V Q T E l D Q U R P U y 9 P c m l n Z W 4 u e 1 R J U E 8 g R E U g Q 0 9 O V F J P T C w z f S Z x d W 9 0 O y w m c X V v d D t T Z W N 0 a W 9 u M S 9 E V V B M S U N B R E 9 T L 0 9 y a W d l b i 5 7 Q 0 9 N U F V F U 1 R P L D R 9 J n F 1 b 3 Q 7 L C Z x d W 9 0 O 1 N l Y 3 R p b 2 4 x L 0 R V U E x J Q 0 F E T 1 M v T 3 J p Z 2 V u L n t N Q V R S S V o s N X 0 m c X V v d D s s J n F 1 b 3 Q 7 U 2 V j d G l v b j E v R F V Q T E l D Q U R P U y 9 P c m l n Z W 4 u e 1 J F U 1 V M V E F E T y A o b W c v S 2 c p L D E x f S Z x d W 9 0 O y w m c X V v d D t T Z W N 0 a W 9 u M S 9 N V U V T V F J B U y 9 P c m l n Z W 4 u e 1 J F U 1 V M V E F E T y A o b W c v S 2 c p L D E x f S Z x d W 9 0 O y w m c X V v d D t T Z W N 0 a W 9 u M S 9 Q U k V D S V N J T 0 4 v V G l w b y B j Y W 1 i a W F k b y 5 7 U l B E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V U E x J Q 0 F E T 1 M v T 3 J p Z 2 V u L n t J R C B D T 0 5 U U k 9 M L D F 9 J n F 1 b 3 Q 7 L C Z x d W 9 0 O 1 N l Y 3 R p b 2 4 x L 0 R V U E x J Q 0 F E T 1 M v V G l w b y B j Y W 1 i a W F k b y 5 7 R k V D S E E g R E U g Q U 5 B T E l T S V M s M n 0 m c X V v d D s s J n F 1 b 3 Q 7 U 2 V j d G l v b j E v R F V Q T E l D Q U R P U y 9 P c m l n Z W 4 u e 1 R J U E 8 g R E U g Q 0 9 O V F J P T C w z f S Z x d W 9 0 O y w m c X V v d D t T Z W N 0 a W 9 u M S 9 E V V B M S U N B R E 9 T L 0 9 y a W d l b i 5 7 Q 0 9 N U F V F U 1 R P L D R 9 J n F 1 b 3 Q 7 L C Z x d W 9 0 O 1 N l Y 3 R p b 2 4 x L 0 R V U E x J Q 0 F E T 1 M v T 3 J p Z 2 V u L n t N Q V R S S V o s N X 0 m c X V v d D s s J n F 1 b 3 Q 7 U 2 V j d G l v b j E v R F V Q T E l D Q U R P U y 9 P c m l n Z W 4 u e 1 J F U 1 V M V E F E T y A o b W c v S 2 c p L D E x f S Z x d W 9 0 O y w m c X V v d D t T Z W N 0 a W 9 u M S 9 N V U V T V F J B U y 9 P c m l n Z W 4 u e 1 J F U 1 V M V E F E T y A o b W c v S 2 c p L D E x f S Z x d W 9 0 O y w m c X V v d D t T Z W N 0 a W 9 u M S 9 Q U k V D S V N J T 0 4 v V G l w b y B j Y W 1 i a W F k b y 5 7 U l B E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J R C B D T 0 5 U U k 9 M J n F 1 b 3 Q 7 L C Z x d W 9 0 O 0 Z F Q 0 h B I E R F I E F O Q U x J U 0 l T J n F 1 b 3 Q 7 L C Z x d W 9 0 O 1 R J U E 8 g R E U g Q 0 9 O V F J P T C Z x d W 9 0 O y w m c X V v d D t D T 0 1 Q V U V T V E 8 m c X V v d D s s J n F 1 b 3 Q 7 T U F U U k l a J n F 1 b 3 Q 7 L C Z x d W 9 0 O 1 J F U 1 V M V E F E T y A o b W c v S 2 c p J n F 1 b 3 Q 7 L C Z x d W 9 0 O 1 J F U 1 V M V E F E T y A y I C h t Z y 9 L Z y k m c X V v d D s s J n F 1 b 3 Q 7 U l B E J n F 1 b 3 Q 7 X S I g L z 4 8 R W 5 0 c n k g V H l w Z T 0 i R m l s b E N v b H V t b l R 5 c G V z I i B W Y W x 1 Z T 0 i c 0 F B a 0 F B Q U F B Q U F R P S I g L z 4 8 R W 5 0 c n k g V H l w Z T 0 i R m l s b E x h c 3 R V c G R h d G V k I i B W Y W x 1 Z T 0 i Z D I w M j A t M D E t M j B U M j E 6 N T U 6 M D U u M T U w N D I z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0 I i A v P j x F b n R y e S B U e X B l P S J B Z G R l Z F R v R G F 0 Y U 1 v Z G V s I i B W Y W x 1 Z T 0 i b D A i I C 8 + P E V u d H J 5 I F R 5 c G U 9 I l F 1 Z X J 5 S U Q i I F Z h b H V l P S J z Y j J k N G E w N m E t N G M z Y i 0 0 N W Y 4 L T k 0 M D U t Y z J j N G I 1 Z m I x Y j c 4 I i A v P j w v U 3 R h Y m x l R W 5 0 c m l l c z 4 8 L 0 l 0 Z W 0 + P E l 0 Z W 0 + P E l 0 Z W 1 M b 2 N h d G l v b j 4 8 S X R l b V R 5 c G U + R m 9 y b X V s Y T w v S X R l b V R 5 c G U + P E l 0 Z W 1 Q Y X R o P l N l Y 3 R p b 2 4 x L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N V U V T V F J B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W Y W x v c i U y M G F i c 2 9 s d X R v J T I w Y 2 F s Y 3 V s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E Q V R P U 1 9 Q U k V D S V N J T 0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F V Q T E l D Q U R P U y 9 P c m l n Z W 4 u e 0 1 B V F J J W i w 1 f S Z x d W 9 0 O y w m c X V v d D t L Z X l D b 2 x 1 b W 5 D b 3 V u d C Z x d W 9 0 O z o x f V 0 s J n F 1 b 3 Q 7 Y 2 9 s d W 1 u S W R l b n R p d G l l c y Z x d W 9 0 O z p b J n F 1 b 3 Q 7 U 2 V j d G l v b j E v R E F U T 1 M g U F J F Q 0 l T S U 9 O L 1 R p c G 8 g Y 2 F t Y m l h Z G 8 u e 0 1 B V F J J W i w w f S Z x d W 9 0 O y w m c X V v d D t T Z W N 0 a W 9 u M S 9 E V V B M S U N B R E 9 T L 0 9 y a W d l b i 5 7 S U Q g Q 0 9 O V F J P T C w x f S Z x d W 9 0 O y w m c X V v d D t T Z W N 0 a W 9 u M S 9 E V V B M S U N B R E 9 T L 1 R p c G 8 g Y 2 F t Y m l h Z G 8 u e 0 Z F Q 0 h B I E R F I E F O Q U x J U 0 l T L D J 9 J n F 1 b 3 Q 7 L C Z x d W 9 0 O 1 N l Y 3 R p b 2 4 x L 0 R V U E x J Q 0 F E T 1 M v T 3 J p Z 2 V u L n t D T 0 1 Q V U V T V E 8 s N H 0 m c X V v d D s s J n F 1 b 3 Q 7 U 2 V j d G l v b j E v R E F U T 1 M g U F J F Q 0 l T S U 9 O L 1 R p c G 8 g Y 2 F t Y m l h Z G 8 x L n t M Q S w 0 f S Z x d W 9 0 O y w m c X V v d D t T Z W N 0 a W 9 u M S 9 E Q V R P U y B Q U k V D S V N J T 0 4 v V G l w b y B j Y W 1 i a W F k b z E u e 0 x D L D V 9 J n F 1 b 3 Q 7 L C Z x d W 9 0 O 1 N l Y 3 R p b 2 4 x L 1 B S R U N J U 0 l P T i 9 U a X B v I G N h b W J p Y W R v L n t S U E Q s N 3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E F U T 1 M g U F J F Q 0 l T S U 9 O L 1 R p c G 8 g Y 2 F t Y m l h Z G 8 u e 0 1 B V F J J W i w w f S Z x d W 9 0 O y w m c X V v d D t T Z W N 0 a W 9 u M S 9 E V V B M S U N B R E 9 T L 0 9 y a W d l b i 5 7 S U Q g Q 0 9 O V F J P T C w x f S Z x d W 9 0 O y w m c X V v d D t T Z W N 0 a W 9 u M S 9 E V V B M S U N B R E 9 T L 1 R p c G 8 g Y 2 F t Y m l h Z G 8 u e 0 Z F Q 0 h B I E R F I E F O Q U x J U 0 l T L D J 9 J n F 1 b 3 Q 7 L C Z x d W 9 0 O 1 N l Y 3 R p b 2 4 x L 0 R V U E x J Q 0 F E T 1 M v T 3 J p Z 2 V u L n t D T 0 1 Q V U V T V E 8 s N H 0 m c X V v d D s s J n F 1 b 3 Q 7 U 2 V j d G l v b j E v R E F U T 1 M g U F J F Q 0 l T S U 9 O L 1 R p c G 8 g Y 2 F t Y m l h Z G 8 x L n t M Q S w 0 f S Z x d W 9 0 O y w m c X V v d D t T Z W N 0 a W 9 u M S 9 E Q V R P U y B Q U k V D S V N J T 0 4 v V G l w b y B j Y W 1 i a W F k b z E u e 0 x D L D V 9 J n F 1 b 3 Q 7 L C Z x d W 9 0 O 1 N l Y 3 R p b 2 4 x L 1 B S R U N J U 0 l P T i 9 U a X B v I G N h b W J p Y W R v L n t S U E Q s N 3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F V Q T E l D Q U R P U y 9 P c m l n Z W 4 u e 0 1 B V F J J W i w 1 f S Z x d W 9 0 O y w m c X V v d D t L Z X l D b 2 x 1 b W 5 D b 3 V u d C Z x d W 9 0 O z o x f V 1 9 I i A v P j x F b n R y e S B U e X B l P S J G a W x s U 3 R h d H V z I i B W Y W x 1 Z T 0 i c 0 N v b X B s Z X R l I i A v P j x F b n R y e S B U e X B l P S J G a W x s Q 2 9 s d W 1 u T m F t Z X M i I F Z h b H V l P S J z W y Z x d W 9 0 O 0 1 B V F J J W i Z x d W 9 0 O y w m c X V v d D t J R C B D T 0 5 U U k 9 M J n F 1 b 3 Q 7 L C Z x d W 9 0 O 0 Z F Q 0 h B I E R F I E F O Q U x J U 0 l T J n F 1 b 3 Q 7 L C Z x d W 9 0 O 0 N P T V B V R V N U T y Z x d W 9 0 O y w m c X V v d D t M Q S Z x d W 9 0 O y w m c X V v d D t M Q y Z x d W 9 0 O y w m c X V v d D t S U E Q m c X V v d D t d I i A v P j x F b n R y e S B U e X B l P S J G a W x s Q 2 9 s d W 1 u V H l w Z X M i I F Z h b H V l P S J z Q m d B S k F B U U V C Q T 0 9 I i A v P j x F b n R y e S B U e X B l P S J G a W x s T G F z d F V w Z G F 0 Z W Q i I F Z h b H V l P S J k M j A y M C 0 w M S 0 y M F Q y M j o w N j o 0 M C 4 5 O D M w N D U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F k Z G V k V G 9 E Y X R h T W 9 k Z W w i I F Z h b H V l P S J s M C I g L z 4 8 R W 5 0 c n k g V H l w Z T 0 i U X V l c n l J R C I g V m F s d W U 9 I n N k Y W M 0 N D A y Y i 0 x N z Q 4 L T R m N W Y t Y W F l N S 0 y Y m I 4 O D V l M D c 3 Z D I i I C 8 + P C 9 T d G F i b G V F b n R y a W V z P j w v S X R l b T 4 8 S X R l b T 4 8 S X R l b U x v Y 2 F 0 a W 9 u P j x J d G V t V H l w Z T 5 G b 3 J t d W x h P C 9 J d G V t V H l w Z T 4 8 S X R l b V B h d G g + U 2 V j d G l v b j E v R E F U T 1 M l M j B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M l M j B Q U k V D S V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M l M j B Q U k V D S V N J T 0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U F J F Q 0 l T S U 9 O L 1 N l J T I w Z X h w Y W 5 k a S V D M y V C M y U y M F B S R U N J U 0 l P T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U F J F Q 0 l T S U 9 O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F B S R U N J U 0 l P T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M l M j B Q U k V D S V N J T 0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U F J F Q 0 l T S U 9 O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F B S R U N J U 0 l P T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1 V M V E F E T 1 N F U 1 R B T k R B U k V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1 V M V E F E T 1 N F U 1 R B T k R B U k V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J l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V M U L Y K l H 9 D o X O j i R s k J j 0 A A A A A A g A A A A A A A 2 Y A A M A A A A A Q A A A A P b Z f X O V / H 1 F 5 O z g d c y C P l A A A A A A E g A A A o A A A A B A A A A C + R 0 j 5 W j F c 1 S C j l Y v d e A I F U A A A A N i Y R P F v / / J f d W p / S Y O x 0 c k G 8 I l N + a 5 l x O y W g I w 6 m P g i V G A m l t 1 I i m h e x b j j y V U u J 2 I n V s K D S n 0 B H D 0 V 1 Q P 8 M T j V l k r T S X i S s l E v O K C 3 T + 4 w F A A A A I J B U p K 3 1 0 c R Q T 2 O h + m l N n O 5 P 3 1 w < / D a t a M a s h u p > 
</file>

<file path=customXml/itemProps1.xml><?xml version="1.0" encoding="utf-8"?>
<ds:datastoreItem xmlns:ds="http://schemas.openxmlformats.org/officeDocument/2006/customXml" ds:itemID="{BF40AFC7-7108-4A04-B55D-A2BB6E3776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control</vt:lpstr>
      <vt:lpstr>Tiempos de retención</vt:lpstr>
      <vt:lpstr>SOFT-TC-060</vt:lpstr>
      <vt:lpstr>Datos Precicion</vt:lpstr>
      <vt:lpstr>Parametros</vt:lpstr>
      <vt:lpstr>Datos Exactitud</vt:lpstr>
      <vt:lpstr>Gráfico Precision</vt:lpstr>
      <vt:lpstr>Gráfico Exactitud</vt:lpstr>
      <vt:lpstr>ELEMENTOS</vt:lpstr>
      <vt:lpstr>MATRICES</vt:lpstr>
      <vt:lpstr>TIPOSDECONTROL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Calidad</cp:lastModifiedBy>
  <dcterms:created xsi:type="dcterms:W3CDTF">2020-01-13T15:41:35Z</dcterms:created>
  <dcterms:modified xsi:type="dcterms:W3CDTF">2020-01-21T13:17:45Z</dcterms:modified>
</cp:coreProperties>
</file>