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8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9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0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\Profesional\2018\Asesoria\Aoxlab\7. PROCESO\FORMATOS AOXLAB (FG Y FT) CONTROL DOC\FORMATOS SOFTWARE\"/>
    </mc:Choice>
  </mc:AlternateContent>
  <xr:revisionPtr revIDLastSave="0" documentId="8_{0EB0B4DF-ED7D-42B1-8A99-D74F9FC9E3E8}" xr6:coauthVersionLast="45" xr6:coauthVersionMax="45" xr10:uidLastSave="{00000000-0000-0000-0000-000000000000}"/>
  <bookViews>
    <workbookView xWindow="-120" yWindow="-120" windowWidth="20730" windowHeight="11160" tabRatio="767" xr2:uid="{E4834E37-4832-40A6-BE16-11B1FD0532BC}"/>
  </bookViews>
  <sheets>
    <sheet name="control" sheetId="1" r:id="rId1"/>
    <sheet name="SOFT-TC-046" sheetId="2" r:id="rId2"/>
    <sheet name="Totales" sheetId="17" r:id="rId3"/>
    <sheet name="Límites" sheetId="5" r:id="rId4"/>
    <sheet name="Parametros" sheetId="3" r:id="rId5"/>
    <sheet name="Gráfico Precision" sheetId="10" r:id="rId6"/>
    <sheet name="Precision" sheetId="8" r:id="rId7"/>
    <sheet name="Gráfico Exactitud" sheetId="13" r:id="rId8"/>
    <sheet name="Exactitud" sheetId="12" r:id="rId9"/>
    <sheet name="Gráfico Aptitud" sheetId="15" r:id="rId10"/>
    <sheet name="Aptitud del sistema" sheetId="14" r:id="rId11"/>
  </sheets>
  <definedNames>
    <definedName name="_xlnm._FilterDatabase" localSheetId="4" hidden="1">Parametros!#REF!</definedName>
    <definedName name="_xlnm._FilterDatabase" localSheetId="1" hidden="1">'SOFT-TC-046'!$A$19:$Q$19</definedName>
    <definedName name="CCPRECISION">PRECISION[#All]</definedName>
    <definedName name="DatosExternos_1" localSheetId="10" hidden="1">'Aptitud del sistema'!$A$2:$E$4</definedName>
    <definedName name="DatosExternos_1" localSheetId="8" hidden="1">Exactitud!$A$2:$I$3</definedName>
    <definedName name="DatosExternos_1" localSheetId="3" hidden="1">Límites!$A$3:$D$7</definedName>
    <definedName name="DatosExternos_1" localSheetId="6" hidden="1">Precision!$A$2:$G$3</definedName>
    <definedName name="DatosExternos_2" localSheetId="2" hidden="1">Totales!$A$1:$G$4</definedName>
    <definedName name="NOMBREANALITO">Tabla11[ANALITO]</definedName>
    <definedName name="NOMBREESTADO">Tabla13[TIPOS DE ESTADO]</definedName>
    <definedName name="TIPOMATRIZ">LIMITES[MATRIZ]</definedName>
    <definedName name="TIPOMUESTRA">Tabla12[TIPO DE MUESTRA]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" i="2" l="1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E1" i="14" l="1"/>
  <c r="D1" i="14"/>
  <c r="J1" i="12" l="1"/>
  <c r="H1" i="12"/>
  <c r="M1" i="8"/>
  <c r="L1" i="8"/>
  <c r="E1" i="8"/>
  <c r="G1" i="8"/>
  <c r="L20" i="2" l="1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A1" i="14" l="1"/>
  <c r="F1" i="12"/>
  <c r="G1" i="12"/>
  <c r="A1" i="12" l="1"/>
  <c r="A1" i="8"/>
  <c r="P3" i="2" l="1"/>
  <c r="P2" i="2"/>
  <c r="P1" i="2"/>
  <c r="C1" i="2"/>
  <c r="T1024" i="2"/>
  <c r="T1023" i="2"/>
  <c r="T1019" i="2"/>
  <c r="T1018" i="2"/>
  <c r="B15" i="2"/>
  <c r="B14" i="2"/>
  <c r="B9" i="2"/>
  <c r="H17" i="1"/>
  <c r="C28" i="1" s="1"/>
  <c r="H16" i="1"/>
  <c r="H15" i="1"/>
  <c r="B9" i="1"/>
  <c r="A9" i="1"/>
  <c r="A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</authors>
  <commentList>
    <comment ref="A19" authorId="0" shapeId="0" xr:uid="{30512285-5F7B-4A0F-9DFE-D35AECF5F9CA}">
      <text>
        <r>
          <rPr>
            <b/>
            <sz val="9"/>
            <color indexed="81"/>
            <rFont val="Tahoma"/>
            <family val="2"/>
          </rPr>
          <t>Registre la fehca de análisis en formato AAAA-MM-DD</t>
        </r>
      </text>
    </comment>
    <comment ref="B19" authorId="0" shapeId="0" xr:uid="{D43D9080-B721-4956-8410-4B3F8B0CBFEE}">
      <text>
        <r>
          <rPr>
            <b/>
            <sz val="9"/>
            <color indexed="81"/>
            <rFont val="Tahoma"/>
            <family val="2"/>
          </rPr>
          <t>Registre el código de la muestra</t>
        </r>
      </text>
    </comment>
    <comment ref="C19" authorId="0" shapeId="0" xr:uid="{E920BDCC-3493-4740-850D-D6640888AF27}">
      <text>
        <r>
          <rPr>
            <b/>
            <sz val="9"/>
            <color indexed="81"/>
            <rFont val="Tahoma"/>
            <family val="2"/>
          </rPr>
          <t>Seleccione el tipo de muestra</t>
        </r>
      </text>
    </comment>
    <comment ref="E19" authorId="0" shapeId="0" xr:uid="{00D72939-26D8-4AC7-A1A4-C19047A29375}">
      <text>
        <r>
          <rPr>
            <b/>
            <sz val="9"/>
            <color indexed="81"/>
            <rFont val="Tahoma"/>
            <family val="2"/>
          </rPr>
          <t>Seleccione el analito</t>
        </r>
      </text>
    </comment>
    <comment ref="H19" authorId="0" shapeId="0" xr:uid="{C4EF9302-C25E-4BF5-99CA-F269B16D5387}">
      <text>
        <r>
          <rPr>
            <b/>
            <sz val="9"/>
            <color indexed="81"/>
            <rFont val="Tahoma"/>
            <family val="2"/>
          </rPr>
          <t>Registre la concentración en mg/mg arrojada por el software cromatográfico para este analito y muestra.</t>
        </r>
      </text>
    </comment>
    <comment ref="I19" authorId="0" shapeId="0" xr:uid="{4E1EAC68-C0D0-4FFE-8959-096A6B906E55}">
      <text>
        <r>
          <rPr>
            <b/>
            <sz val="9"/>
            <color indexed="81"/>
            <rFont val="Tahoma"/>
            <family val="2"/>
          </rPr>
          <t>Ingrese el factor de dilución</t>
        </r>
      </text>
    </comment>
    <comment ref="M19" authorId="0" shapeId="0" xr:uid="{3D061518-FD5B-4848-8227-D3172DBAF826}">
      <text>
        <r>
          <rPr>
            <b/>
            <sz val="9"/>
            <color indexed="81"/>
            <rFont val="Tahoma"/>
            <family val="2"/>
          </rPr>
          <t>Registre las iniciales del analista a cargo</t>
        </r>
      </text>
    </comment>
    <comment ref="N19" authorId="0" shapeId="0" xr:uid="{87BE6A20-96E1-47AD-AADD-E7313F3499DA}">
      <text>
        <r>
          <rPr>
            <b/>
            <sz val="9"/>
            <color indexed="81"/>
            <rFont val="Tahoma"/>
            <family val="2"/>
          </rPr>
          <t>Seleccione el estado del resultado</t>
        </r>
      </text>
    </comment>
    <comment ref="O19" authorId="0" shapeId="0" xr:uid="{0831CDB9-90E2-4CA8-A7BF-EA739E67F80A}">
      <text>
        <r>
          <rPr>
            <b/>
            <sz val="9"/>
            <color indexed="81"/>
            <rFont val="Tahoma"/>
            <family val="2"/>
          </rPr>
          <t>Registre las iniciales de quien revisa el resultado</t>
        </r>
      </text>
    </comment>
    <comment ref="P19" authorId="0" shapeId="0" xr:uid="{330B46FF-A712-431B-A50B-84651134CF8C}">
      <text>
        <r>
          <rPr>
            <b/>
            <sz val="9"/>
            <color indexed="81"/>
            <rFont val="Tahoma"/>
            <family val="2"/>
          </rPr>
          <t>Registre las observaciones que sean pertinentes al resultado o ensayo</t>
        </r>
      </text>
    </comment>
    <comment ref="Q19" authorId="0" shapeId="0" xr:uid="{63AEA554-4600-47EB-98DD-58CFD2BC1C44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</authors>
  <commentList>
    <comment ref="A3" authorId="0" shapeId="0" xr:uid="{C39343F5-F659-4696-9D67-9037781B7F48}">
      <text>
        <r>
          <rPr>
            <b/>
            <sz val="9"/>
            <color indexed="81"/>
            <rFont val="Tahoma"/>
            <family val="2"/>
          </rPr>
          <t>Ingrese el nombre de la matriz. Utukuxw la matriz "N. A." para ingresar la precisión de la aptitud del sistema</t>
        </r>
      </text>
    </comment>
    <comment ref="C3" authorId="0" shapeId="0" xr:uid="{86A34F2B-DB4E-4116-984B-5EC7B9A9FF48}">
      <text>
        <r>
          <rPr>
            <b/>
            <sz val="9"/>
            <color indexed="81"/>
            <rFont val="Tahoma"/>
            <family val="2"/>
          </rPr>
          <t>ingrese el límite de alerta como un valor entre 0% / 100%</t>
        </r>
      </text>
    </comment>
    <comment ref="D3" authorId="0" shapeId="0" xr:uid="{5D70A8C7-DF99-43F2-A264-D8DBF5FC7639}">
      <text>
        <r>
          <rPr>
            <b/>
            <sz val="9"/>
            <color indexed="81"/>
            <rFont val="Tahoma"/>
            <family val="2"/>
          </rPr>
          <t>ingrese el límite de control como un valor entre 0% / 100%</t>
        </r>
      </text>
    </comment>
    <comment ref="G3" authorId="0" shapeId="0" xr:uid="{FA348E57-8585-4FF9-816B-5088FDB58AEB}">
      <text>
        <r>
          <rPr>
            <b/>
            <sz val="9"/>
            <color indexed="81"/>
            <rFont val="Tahoma"/>
            <family val="2"/>
          </rPr>
          <t>Registre el código del estandar, tal cual como lo va a registrar en el cuadro de mando en el campo "ID MUESTRA"</t>
        </r>
      </text>
    </comment>
    <comment ref="I3" authorId="0" shapeId="0" xr:uid="{2542606F-9999-41F3-8E93-C13692E0D009}">
      <text>
        <r>
          <rPr>
            <b/>
            <sz val="9"/>
            <color indexed="81"/>
            <rFont val="Tahoma"/>
            <family val="2"/>
          </rPr>
          <t>Seleccione el analito presente en el estandar para el cual se van a registrar los valores</t>
        </r>
      </text>
    </comment>
    <comment ref="J3" authorId="0" shapeId="0" xr:uid="{E394E76C-04D0-4558-BFFE-D77C34D746C2}">
      <text>
        <r>
          <rPr>
            <b/>
            <sz val="9"/>
            <color indexed="81"/>
            <rFont val="Tahoma"/>
            <family val="2"/>
          </rPr>
          <t>Ingrese el valor asignado de la concentración del analito, corregido por el peso exacto del compuesto y por la pureza de éste.</t>
        </r>
      </text>
    </comment>
    <comment ref="K3" authorId="0" shapeId="0" xr:uid="{6073D933-18C7-4888-BC22-EA6D466FB111}">
      <text>
        <r>
          <rPr>
            <b/>
            <sz val="9"/>
            <color indexed="81"/>
            <rFont val="Tahoma"/>
            <family val="2"/>
          </rPr>
          <t>Ingrese el valor límite para el límite de control inferior de la carta como ER%. Debe ser un valor NEGATIVO mayor que -30%</t>
        </r>
      </text>
    </comment>
    <comment ref="L3" authorId="0" shapeId="0" xr:uid="{EFE06E6B-7B04-4AA9-ACAA-91EC3B625B36}">
      <text>
        <r>
          <rPr>
            <b/>
            <sz val="9"/>
            <color indexed="81"/>
            <rFont val="Tahoma"/>
            <family val="2"/>
          </rPr>
          <t>Ingrese el valor límite para el límite de alerta inferior de la carta como ER%. Debe ser un valor NEGATIVO mayor que -30%</t>
        </r>
      </text>
    </comment>
    <comment ref="N3" authorId="0" shapeId="0" xr:uid="{6F1890C2-0A5B-4718-A938-976E86E37005}">
      <text>
        <r>
          <rPr>
            <b/>
            <sz val="9"/>
            <color indexed="81"/>
            <rFont val="Tahoma"/>
            <family val="2"/>
          </rPr>
          <t>Ingrese el valor límite para el límite de alerta inferior de la carta como ER%. Debe ser un valor POSITIVO menor que 30%</t>
        </r>
      </text>
    </comment>
    <comment ref="O3" authorId="0" shapeId="0" xr:uid="{8105916C-97E6-47D7-84EA-FD83681005B3}">
      <text>
        <r>
          <rPr>
            <b/>
            <sz val="9"/>
            <color indexed="81"/>
            <rFont val="Tahoma"/>
            <family val="2"/>
          </rPr>
          <t>Ingrese el valor límite para el límite de control inferior de la carta como ER%. Debe ser un valor POSITIVO menor que 30%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F8D8A6-A0A1-4D45-B445-EDF871A84B61}" keepAlive="1" name="Consulta - ACIDOS" description="Conexión a la consulta 'ACIDOS' en el libro." type="5" refreshedVersion="6" background="1" saveData="1">
    <dbPr connection="Provider=Microsoft.Mashup.OleDb.1;Data Source=$Workbook$;Location=ACIDOS;Extended Properties=&quot;&quot;" command="SELECT * FROM [ACIDOS]"/>
  </connection>
  <connection id="2" xr16:uid="{41F21BAE-1647-40A4-90E5-9C0D16841610}" keepAlive="1" name="Consulta - APTITUD_SISTEMA" description="Conexión a la consulta 'APTITUD_SISTEMA' en el libro." type="5" refreshedVersion="6" background="1" saveData="1">
    <dbPr connection="Provider=Microsoft.Mashup.OleDb.1;Data Source=$Workbook$;Location=APTITUD_SISTEMA;Extended Properties=&quot;&quot;" command="SELECT * FROM [APTITUD_SISTEMA]"/>
  </connection>
  <connection id="3" xr16:uid="{8497DEDF-4BB1-45FD-B59D-9FF3C927325A}" keepAlive="1" name="Consulta - CALCULOS_APTITUD" description="Conexión a la consulta 'CALCULOS_APTITUD' en el libro." type="5" refreshedVersion="0" background="1">
    <dbPr connection="Provider=Microsoft.Mashup.OleDb.1;Data Source=$Workbook$;Location=CALCULOS_APTITUD;Extended Properties=&quot;&quot;" command="SELECT * FROM [CALCULOS_APTITUD]"/>
  </connection>
  <connection id="4" xr16:uid="{3AA8F6C8-D027-474D-BB6A-AEC872AF51BD}" keepAlive="1" name="Consulta - DUPLICADOS" description="Conexión a la consulta 'DUPLICADOS' en el libro." type="5" refreshedVersion="6" background="1" saveData="1">
    <dbPr connection="Provider=Microsoft.Mashup.OleDb.1;Data Source=$Workbook$;Location=DUPLICADOS;Extended Properties=&quot;&quot;" command="SELECT * FROM [DUPLICADOS]"/>
  </connection>
  <connection id="5" xr16:uid="{82ED6AD1-4A64-42AE-BD56-46B5620FE417}" keepAlive="1" name="Consulta - ESTANDARES" description="Conexión a la consulta 'ESTANDARES' en el libro." type="5" refreshedVersion="0" background="1">
    <dbPr connection="Provider=Microsoft.Mashup.OleDb.1;Data Source=$Workbook$;Location=ESTANDARES;Extended Properties=&quot;&quot;" command="SELECT * FROM [ESTANDARES]"/>
  </connection>
  <connection id="6" xr16:uid="{302238A7-8849-4D8F-845D-58B2733B7F34}" keepAlive="1" name="Consulta - EXACTITUD" description="Conexión a la consulta 'EXACTITUD' en el libro." type="5" refreshedVersion="6" background="1" saveData="1">
    <dbPr connection="Provider=Microsoft.Mashup.OleDb.1;Data Source=$Workbook$;Location=EXACTITUD;Extended Properties=&quot;&quot;" command="SELECT * FROM [EXACTITUD]"/>
  </connection>
  <connection id="7" xr16:uid="{CC9F6EB6-4549-4089-9BDD-AC17FEDDB4A0}" keepAlive="1" name="Consulta - LIMITES EXACTITUD" description="Conexión a la consulta 'LIMITES EXACTITUD' en el libro." type="5" refreshedVersion="6" background="1">
    <dbPr connection="Provider=Microsoft.Mashup.OleDb.1;Data Source=$Workbook$;Location=&quot;LIMITES EXACTITUD&quot;;Extended Properties=&quot;&quot;" command="SELECT * FROM [LIMITES EXACTITUD]"/>
  </connection>
  <connection id="8" xr16:uid="{3130253B-A31D-4F29-B648-7BD7FB50D728}" keepAlive="1" name="Consulta - LIMITES_PRECISION" description="Conexión a la consulta 'LIMITES_PRECISION' en el libro." type="5" refreshedVersion="6" background="1">
    <dbPr connection="Provider=Microsoft.Mashup.OleDb.1;Data Source=$Workbook$;Location=LIMITES_PRECISION;Extended Properties=&quot;&quot;" command="SELECT * FROM [LIMITES_PRECISION]"/>
  </connection>
  <connection id="9" xr16:uid="{5D7E1376-B0CF-434B-9FB3-DC793C054FF5}" keepAlive="1" name="Consulta - MUESTRAS" description="Conexión a la consulta 'MUESTRAS' en el libro." type="5" refreshedVersion="6" background="1" saveData="1">
    <dbPr connection="Provider=Microsoft.Mashup.OleDb.1;Data Source=$Workbook$;Location=MUESTRAS;Extended Properties=&quot;&quot;" command="SELECT * FROM [MUESTRAS]"/>
  </connection>
  <connection id="10" xr16:uid="{ABFD2A74-0B50-4BF2-BD95-65DEEFB2EC61}" keepAlive="1" name="Consulta - POTENCIA" description="Conexión a la consulta 'POTENCIA' en el libro." type="5" refreshedVersion="6" background="1" saveData="1">
    <dbPr connection="Provider=Microsoft.Mashup.OleDb.1;Data Source=$Workbook$;Location=POTENCIA;Extended Properties=&quot;&quot;" command="SELECT * FROM [POTENCIA]"/>
  </connection>
  <connection id="11" xr16:uid="{12F270E5-4CCA-47AA-B0C9-CEF1C6BB03E3}" keepAlive="1" name="Consulta - PRECISION" description="Conexión a la consulta 'PRECISION' en el libro." type="5" refreshedVersion="6" background="1" refreshOnLoa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<sst xmlns="http://schemas.openxmlformats.org/spreadsheetml/2006/main" count="410" uniqueCount="130">
  <si>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</si>
  <si>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</si>
  <si>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</si>
  <si>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</si>
  <si>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</si>
  <si>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</si>
  <si>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</si>
  <si>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</si>
  <si>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</si>
  <si>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</si>
  <si>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</si>
  <si>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</si>
  <si>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</si>
  <si>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</si>
  <si>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</si>
  <si>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</si>
  <si>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</si>
  <si>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</si>
  <si>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</si>
  <si>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</si>
  <si>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</si>
  <si>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</si>
  <si>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</si>
  <si>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</si>
  <si>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</si>
  <si>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</si>
  <si>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</si>
  <si>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EAAG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</si>
  <si>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</si>
  <si>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</si>
  <si>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</si>
  <si>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</si>
  <si>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METODO</t>
  </si>
  <si>
    <t>BALANZA</t>
  </si>
  <si>
    <t>006</t>
  </si>
  <si>
    <t>CERTIFICADO DE CALIBRACION</t>
  </si>
  <si>
    <t>2018/11/10</t>
  </si>
  <si>
    <t>VIGENCIA</t>
  </si>
  <si>
    <t>SI</t>
  </si>
  <si>
    <t>Cromatografo Liquido (0207)</t>
  </si>
  <si>
    <t>UNIDADES REPORTE</t>
  </si>
  <si>
    <t>UNIDADES MASA</t>
  </si>
  <si>
    <t>UNIDADES VOLUMEN</t>
  </si>
  <si>
    <t>FACTORES DE CORRECCIONEQUIPOS UTILIZADOS EN EL ENSAYO</t>
  </si>
  <si>
    <t>LECTURA (g)</t>
  </si>
  <si>
    <t>CORRECCION (g)</t>
  </si>
  <si>
    <t>FECHA ACTUALIZACION</t>
  </si>
  <si>
    <t>Pendiente</t>
  </si>
  <si>
    <t>Intercepto</t>
  </si>
  <si>
    <t>ANALISIS DE MUESTRAS</t>
  </si>
  <si>
    <t>DATOS DE LA MUESTRA</t>
  </si>
  <si>
    <t xml:space="preserve">ENSAYO </t>
  </si>
  <si>
    <t>FECHA DE ANALISIS</t>
  </si>
  <si>
    <t>ID MUESTRA</t>
  </si>
  <si>
    <t>TIPO DE MUESTRA</t>
  </si>
  <si>
    <t>ANALITO</t>
  </si>
  <si>
    <t xml:space="preserve">Factor de dilución </t>
  </si>
  <si>
    <t>ANALISTA</t>
  </si>
  <si>
    <t>ESTADO DEL RESULTADO</t>
  </si>
  <si>
    <t>REVISÓ</t>
  </si>
  <si>
    <t>OBSERVACIONES</t>
  </si>
  <si>
    <t>TRAZABILIDAD</t>
  </si>
  <si>
    <t>MUESTRA DE RUTINA</t>
  </si>
  <si>
    <t>ACEPTADO</t>
  </si>
  <si>
    <t>DUPLICADO</t>
  </si>
  <si>
    <t>EXACTITUD</t>
  </si>
  <si>
    <t>TIPOS DE ESTADO</t>
  </si>
  <si>
    <t>RECHAZADO</t>
  </si>
  <si>
    <t>ESTANDAR DE CHEQUEO</t>
  </si>
  <si>
    <t>APTITUD DEL SISTEMA</t>
  </si>
  <si>
    <t>BLANCO</t>
  </si>
  <si>
    <t>MATRIZ</t>
  </si>
  <si>
    <t>N. A.</t>
  </si>
  <si>
    <t>LIMITES PARA LA CARTA CONTROL DE PRECISIÓN</t>
  </si>
  <si>
    <t>LIMITES PARA LA CARTA CONTROL DE EXACTITUD</t>
  </si>
  <si>
    <t>LIMITE DE ALERTA</t>
  </si>
  <si>
    <t>LIMITE DE CONTROL</t>
  </si>
  <si>
    <t>CÓDIGO ESTANDAR</t>
  </si>
  <si>
    <t>PROMEDIO</t>
  </si>
  <si>
    <t>LAS</t>
  </si>
  <si>
    <t>LCS</t>
  </si>
  <si>
    <t>LIMITES PARA LA CARTA CONTROL EXPRESADOS COMO E. R. %</t>
  </si>
  <si>
    <t>LCI</t>
  </si>
  <si>
    <t>LAI</t>
  </si>
  <si>
    <t>DATOS DEL ESTANDAR</t>
  </si>
  <si>
    <t>LIMITES DE PRECISIÓN EXPRESADOS COMO RPD%</t>
  </si>
  <si>
    <t>RPD</t>
  </si>
  <si>
    <t>E. R. %</t>
  </si>
  <si>
    <t>AS001</t>
  </si>
  <si>
    <t>AS002</t>
  </si>
  <si>
    <t>DSR</t>
  </si>
  <si>
    <t>SOFT-TC-046</t>
  </si>
  <si>
    <t>Cuadro de mando para el ensayo de perfil de cannabinoides</t>
  </si>
  <si>
    <t>Dario Pardo</t>
  </si>
  <si>
    <t>Líder de Calidad</t>
  </si>
  <si>
    <t>DPP</t>
  </si>
  <si>
    <t>PROC-TC-184</t>
  </si>
  <si>
    <t>mg/g</t>
  </si>
  <si>
    <t>l</t>
  </si>
  <si>
    <t>CBDV</t>
  </si>
  <si>
    <t>CBDA</t>
  </si>
  <si>
    <t>CBGA</t>
  </si>
  <si>
    <t>CBG</t>
  </si>
  <si>
    <t>CBD</t>
  </si>
  <si>
    <t>THCV</t>
  </si>
  <si>
    <t>CBN</t>
  </si>
  <si>
    <t>d-8-THC</t>
  </si>
  <si>
    <t>d-9-THC</t>
  </si>
  <si>
    <t>CBC</t>
  </si>
  <si>
    <t>THCA</t>
  </si>
  <si>
    <t>CRISTALES</t>
  </si>
  <si>
    <t>EXTRACTOS</t>
  </si>
  <si>
    <t>MATERIAL VEGETAL</t>
  </si>
  <si>
    <t>mg</t>
  </si>
  <si>
    <t>Concentración (mg/mg)</t>
  </si>
  <si>
    <t>Humedad %</t>
  </si>
  <si>
    <t>Resultado (mg/g)</t>
  </si>
  <si>
    <t>VR ASIGNADO (mg/mg)</t>
  </si>
  <si>
    <t>Resultado (g/100g)</t>
  </si>
  <si>
    <t>CodAnalito</t>
  </si>
  <si>
    <t>THC</t>
  </si>
  <si>
    <t>Se incorporó el cálculo del total de  algunos compuestos</t>
  </si>
  <si>
    <t>Total (mg/g)</t>
  </si>
  <si>
    <t>Total (g/100g)</t>
  </si>
  <si>
    <t>STD0001</t>
  </si>
  <si>
    <t>5218-20</t>
  </si>
  <si>
    <t>Peso de la muestra (g)</t>
  </si>
  <si>
    <t>Volumen de aforo del extracto (ml)</t>
  </si>
  <si>
    <t>Obsoleto</t>
  </si>
  <si>
    <t>Se incorporaron campos para registrar el peso de la muestra y el volumen de aforo del extracto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</si>
</sst>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1" tint="0.34998626667073579"/>
      <name val="Arial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45">
    <xf numFmtId="0" fontId="0" fillId="0" borderId="0" xfId="0"/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wrapText="1"/>
    </xf>
    <xf numFmtId="164" fontId="7" fillId="0" borderId="5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0" fontId="25" fillId="0" borderId="2" xfId="0" applyFont="1" applyBorder="1" applyAlignment="1">
      <alignment vertical="center" wrapText="1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25" fillId="0" borderId="2" xfId="0" applyFont="1" applyBorder="1" applyAlignment="1">
      <alignment wrapText="1"/>
    </xf>
    <xf numFmtId="164" fontId="26" fillId="0" borderId="5" xfId="0" applyNumberFormat="1" applyFont="1" applyBorder="1" applyAlignment="1" applyProtection="1">
      <alignment horizontal="left" wrapText="1"/>
      <protection locked="0"/>
    </xf>
    <xf numFmtId="0" fontId="28" fillId="0" borderId="0" xfId="0" applyFont="1"/>
    <xf numFmtId="0" fontId="14" fillId="0" borderId="1" xfId="0" applyFont="1" applyBorder="1"/>
    <xf numFmtId="0" fontId="19" fillId="0" borderId="1" xfId="0" applyFont="1" applyBorder="1"/>
    <xf numFmtId="49" fontId="14" fillId="0" borderId="1" xfId="0" applyNumberFormat="1" applyFont="1" applyBorder="1"/>
    <xf numFmtId="0" fontId="14" fillId="0" borderId="1" xfId="0" applyFont="1" applyBorder="1" applyProtection="1">
      <protection locked="0"/>
    </xf>
    <xf numFmtId="0" fontId="9" fillId="0" borderId="1" xfId="0" applyFont="1" applyBorder="1" applyAlignment="1">
      <alignment horizontal="center"/>
    </xf>
    <xf numFmtId="0" fontId="14" fillId="0" borderId="14" xfId="0" applyFont="1" applyBorder="1"/>
    <xf numFmtId="49" fontId="14" fillId="0" borderId="14" xfId="0" applyNumberFormat="1" applyFont="1" applyBorder="1"/>
    <xf numFmtId="0" fontId="29" fillId="0" borderId="14" xfId="0" applyFont="1" applyBorder="1"/>
    <xf numFmtId="49" fontId="19" fillId="0" borderId="14" xfId="0" applyNumberFormat="1" applyFont="1" applyBorder="1"/>
    <xf numFmtId="0" fontId="29" fillId="0" borderId="0" xfId="0" applyFont="1"/>
    <xf numFmtId="49" fontId="9" fillId="0" borderId="0" xfId="0" applyNumberFormat="1" applyFont="1"/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9" fillId="0" borderId="18" xfId="0" applyFont="1" applyBorder="1"/>
    <xf numFmtId="0" fontId="9" fillId="0" borderId="1" xfId="0" applyFont="1" applyBorder="1"/>
    <xf numFmtId="14" fontId="9" fillId="0" borderId="12" xfId="0" applyNumberFormat="1" applyFont="1" applyBorder="1"/>
    <xf numFmtId="14" fontId="9" fillId="0" borderId="0" xfId="0" applyNumberFormat="1" applyFont="1"/>
    <xf numFmtId="165" fontId="9" fillId="0" borderId="0" xfId="0" applyNumberFormat="1" applyFont="1"/>
    <xf numFmtId="0" fontId="9" fillId="0" borderId="19" xfId="0" applyFont="1" applyBorder="1"/>
    <xf numFmtId="0" fontId="9" fillId="0" borderId="14" xfId="0" applyFont="1" applyBorder="1"/>
    <xf numFmtId="14" fontId="9" fillId="0" borderId="20" xfId="0" applyNumberFormat="1" applyFont="1" applyBorder="1"/>
    <xf numFmtId="0" fontId="29" fillId="0" borderId="15" xfId="0" applyFont="1" applyBorder="1"/>
    <xf numFmtId="0" fontId="9" fillId="0" borderId="17" xfId="0" applyFont="1" applyBorder="1"/>
    <xf numFmtId="0" fontId="29" fillId="0" borderId="19" xfId="0" applyFont="1" applyBorder="1"/>
    <xf numFmtId="0" fontId="9" fillId="0" borderId="20" xfId="0" applyFont="1" applyBorder="1"/>
    <xf numFmtId="0" fontId="14" fillId="0" borderId="0" xfId="0" applyFont="1" applyAlignment="1">
      <alignment horizontal="center"/>
    </xf>
    <xf numFmtId="0" fontId="30" fillId="2" borderId="26" xfId="0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29" xfId="0" applyFont="1" applyFill="1" applyBorder="1" applyAlignment="1">
      <alignment horizontal="center" wrapText="1"/>
    </xf>
    <xf numFmtId="0" fontId="30" fillId="2" borderId="3" xfId="0" applyFont="1" applyFill="1" applyBorder="1" applyAlignment="1">
      <alignment horizontal="center" wrapText="1"/>
    </xf>
    <xf numFmtId="0" fontId="30" fillId="2" borderId="30" xfId="0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/>
    </xf>
    <xf numFmtId="0" fontId="31" fillId="2" borderId="31" xfId="0" applyFont="1" applyFill="1" applyBorder="1" applyAlignment="1">
      <alignment horizontal="center" wrapText="1"/>
    </xf>
    <xf numFmtId="0" fontId="31" fillId="2" borderId="23" xfId="0" applyFont="1" applyFill="1" applyBorder="1" applyAlignment="1">
      <alignment horizontal="center" wrapText="1"/>
    </xf>
    <xf numFmtId="0" fontId="32" fillId="0" borderId="0" xfId="0" applyFont="1"/>
    <xf numFmtId="10" fontId="9" fillId="0" borderId="0" xfId="0" applyNumberFormat="1" applyFont="1"/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9" fillId="0" borderId="12" xfId="0" applyNumberFormat="1" applyFont="1" applyBorder="1"/>
    <xf numFmtId="0" fontId="14" fillId="0" borderId="0" xfId="0" applyFont="1"/>
    <xf numFmtId="0" fontId="9" fillId="0" borderId="33" xfId="0" applyFont="1" applyBorder="1" applyAlignment="1">
      <alignment horizontal="center"/>
    </xf>
    <xf numFmtId="166" fontId="9" fillId="0" borderId="12" xfId="3" applyNumberFormat="1" applyFont="1" applyBorder="1"/>
    <xf numFmtId="0" fontId="9" fillId="0" borderId="0" xfId="0" applyFont="1" applyAlignment="1">
      <alignment horizontal="center"/>
    </xf>
    <xf numFmtId="0" fontId="9" fillId="0" borderId="27" xfId="0" applyFont="1" applyBorder="1"/>
    <xf numFmtId="0" fontId="14" fillId="0" borderId="27" xfId="0" applyFont="1" applyBorder="1"/>
    <xf numFmtId="164" fontId="9" fillId="0" borderId="1" xfId="0" applyNumberFormat="1" applyFont="1" applyBorder="1" applyAlignment="1" applyProtection="1">
      <alignment vertical="center"/>
      <protection locked="0"/>
    </xf>
    <xf numFmtId="164" fontId="9" fillId="0" borderId="10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protection locked="0"/>
    </xf>
    <xf numFmtId="0" fontId="9" fillId="0" borderId="10" xfId="0" applyFont="1" applyBorder="1" applyAlignment="1" applyProtection="1">
      <protection locked="0"/>
    </xf>
    <xf numFmtId="10" fontId="9" fillId="0" borderId="1" xfId="1" applyNumberFormat="1" applyFont="1" applyBorder="1" applyAlignment="1" applyProtection="1">
      <protection locked="0"/>
    </xf>
    <xf numFmtId="10" fontId="9" fillId="0" borderId="10" xfId="1" applyNumberFormat="1" applyFont="1" applyBorder="1" applyAlignment="1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2" fontId="33" fillId="0" borderId="1" xfId="0" applyNumberFormat="1" applyFont="1" applyBorder="1" applyAlignment="1"/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2" fontId="33" fillId="0" borderId="10" xfId="0" applyNumberFormat="1" applyFont="1" applyBorder="1" applyAlignment="1"/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30" fillId="2" borderId="0" xfId="0" applyFont="1" applyFill="1" applyBorder="1" applyAlignment="1">
      <alignment horizontal="center" wrapText="1"/>
    </xf>
    <xf numFmtId="166" fontId="0" fillId="0" borderId="0" xfId="1" applyNumberFormat="1" applyFont="1"/>
    <xf numFmtId="10" fontId="0" fillId="0" borderId="0" xfId="1" applyNumberFormat="1" applyFont="1"/>
    <xf numFmtId="14" fontId="0" fillId="0" borderId="0" xfId="0" applyNumberFormat="1"/>
    <xf numFmtId="0" fontId="0" fillId="0" borderId="0" xfId="0" applyNumberFormat="1"/>
    <xf numFmtId="0" fontId="0" fillId="0" borderId="0" xfId="1" applyNumberFormat="1" applyFont="1"/>
    <xf numFmtId="165" fontId="9" fillId="0" borderId="1" xfId="0" applyNumberFormat="1" applyFont="1" applyBorder="1" applyAlignment="1" applyProtection="1">
      <protection locked="0"/>
    </xf>
    <xf numFmtId="165" fontId="9" fillId="0" borderId="10" xfId="0" applyNumberFormat="1" applyFont="1" applyBorder="1" applyAlignment="1" applyProtection="1">
      <protection locked="0"/>
    </xf>
    <xf numFmtId="2" fontId="33" fillId="0" borderId="1" xfId="0" applyNumberFormat="1" applyFont="1" applyBorder="1" applyAlignment="1" applyProtection="1">
      <protection hidden="1"/>
    </xf>
    <xf numFmtId="2" fontId="33" fillId="0" borderId="10" xfId="0" applyNumberFormat="1" applyFont="1" applyBorder="1" applyAlignment="1" applyProtection="1">
      <protection hidden="1"/>
    </xf>
    <xf numFmtId="0" fontId="20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2" xfId="2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14" fillId="0" borderId="1" xfId="0" applyFont="1" applyBorder="1"/>
    <xf numFmtId="0" fontId="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6" fillId="0" borderId="1" xfId="0" applyFont="1" applyBorder="1" applyAlignment="1">
      <alignment vertical="center" wrapText="1"/>
    </xf>
  </cellXfs>
  <cellStyles count="4">
    <cellStyle name="Hipervínculo" xfId="2" builtinId="8"/>
    <cellStyle name="Normal" xfId="0" builtinId="0"/>
    <cellStyle name="Porcentaje" xfId="1" builtinId="5"/>
    <cellStyle name="Porcentaje 2" xfId="3" xr:uid="{5F5545A7-E6F2-4B36-85F5-C95C8A05FB9D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19" formatCode="yyyy/mm/dd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19" formatCode="yyyy/mm/dd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19" formatCode="yyyy/mm/dd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6" formatCode="0.0%"/>
    </dxf>
    <dxf>
      <numFmt numFmtId="166" formatCode="0.0%"/>
    </dxf>
    <dxf>
      <numFmt numFmtId="0" formatCode="General"/>
    </dxf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yyyy\-mm\-dd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Lit>
              <c:formatCode>General</c:formatCode>
              <c:ptCount val="3"/>
              <c:pt idx="0">
                <c:v>10</c:v>
              </c:pt>
              <c:pt idx="1">
                <c:v>100</c:v>
              </c:pt>
              <c:pt idx="2">
                <c:v>200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378-4A4C-9FFE-A8A01EDE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Precision!$A$1</c:f>
          <c:strCache>
            <c:ptCount val="1"/>
            <c:pt idx="0">
              <c:v>#¡REF!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Precision!$E$2</c:f>
              <c:strCache>
                <c:ptCount val="1"/>
                <c:pt idx="0">
                  <c:v>RPD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Precision!$A$3:$D$3</c:f>
              <c:numCache>
                <c:formatCode>General</c:formatCode>
                <c:ptCount val="4"/>
              </c:numCache>
            </c:numRef>
          </c:cat>
          <c:val>
            <c:numRef>
              <c:f>Precision!$E$3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5-4CD6-B0A2-0C13B9D5247F}"/>
            </c:ext>
          </c:extLst>
        </c:ser>
        <c:ser>
          <c:idx val="1"/>
          <c:order val="1"/>
          <c:tx>
            <c:strRef>
              <c:f>Precision!$F$2</c:f>
              <c:strCache>
                <c:ptCount val="1"/>
                <c:pt idx="0">
                  <c:v>LIMITE DE ALERTA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Precision!$A$3:$D$3</c:f>
              <c:numCache>
                <c:formatCode>General</c:formatCode>
                <c:ptCount val="4"/>
              </c:numCache>
            </c:numRef>
          </c:cat>
          <c:val>
            <c:numRef>
              <c:f>Precision!$F$3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5-4CD6-B0A2-0C13B9D5247F}"/>
            </c:ext>
          </c:extLst>
        </c:ser>
        <c:ser>
          <c:idx val="2"/>
          <c:order val="2"/>
          <c:tx>
            <c:strRef>
              <c:f>Precision!$G$2</c:f>
              <c:strCache>
                <c:ptCount val="1"/>
                <c:pt idx="0">
                  <c:v>LIMITE DE CONTROL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Precision!$A$3:$D$3</c:f>
              <c:numCache>
                <c:formatCode>General</c:formatCode>
                <c:ptCount val="4"/>
              </c:numCache>
            </c:numRef>
          </c:cat>
          <c:val>
            <c:numRef>
              <c:f>Precision!$G$3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5-4CD6-B0A2-0C13B9D52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90496"/>
        <c:axId val="901589632"/>
      </c:lineChart>
      <c:catAx>
        <c:axId val="27690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FECHA/ID 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1589632"/>
        <c:crosses val="autoZero"/>
        <c:auto val="1"/>
        <c:lblAlgn val="ctr"/>
        <c:lblOffset val="100"/>
        <c:noMultiLvlLbl val="1"/>
      </c:catAx>
      <c:valAx>
        <c:axId val="90158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9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Exactitud!$A$1</c:f>
          <c:strCache>
            <c:ptCount val="1"/>
            <c:pt idx="0">
              <c:v>GRAFICO DE EXACTITUD PARA 0 ENTRE 1900-01-00 Y 1900-01-00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Exactitud!$D$2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Exactitud!$A$3:$C$3</c:f>
              <c:numCache>
                <c:formatCode>General</c:formatCode>
                <c:ptCount val="3"/>
              </c:numCache>
            </c:numRef>
          </c:cat>
          <c:val>
            <c:numRef>
              <c:f>Exactitud!$D$3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F-430C-866F-7414FD03DF8E}"/>
            </c:ext>
          </c:extLst>
        </c:ser>
        <c:ser>
          <c:idx val="1"/>
          <c:order val="1"/>
          <c:tx>
            <c:strRef>
              <c:f>Exactitud!$E$2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Exactitud!$A$3:$C$3</c:f>
              <c:numCache>
                <c:formatCode>General</c:formatCode>
                <c:ptCount val="3"/>
              </c:numCache>
            </c:numRef>
          </c:cat>
          <c:val>
            <c:numRef>
              <c:f>Exactitud!$E$3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F-430C-866F-7414FD03DF8E}"/>
            </c:ext>
          </c:extLst>
        </c:ser>
        <c:ser>
          <c:idx val="2"/>
          <c:order val="2"/>
          <c:tx>
            <c:strRef>
              <c:f>Exactitud!$F$2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Exactitud!$A$3:$C$3</c:f>
              <c:numCache>
                <c:formatCode>General</c:formatCode>
                <c:ptCount val="3"/>
              </c:numCache>
            </c:numRef>
          </c:cat>
          <c:val>
            <c:numRef>
              <c:f>Exactitud!$F$3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F-430C-866F-7414FD03DF8E}"/>
            </c:ext>
          </c:extLst>
        </c:ser>
        <c:ser>
          <c:idx val="3"/>
          <c:order val="3"/>
          <c:tx>
            <c:strRef>
              <c:f>Exactitud!$G$2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Exactitud!$A$3:$C$3</c:f>
              <c:numCache>
                <c:formatCode>General</c:formatCode>
                <c:ptCount val="3"/>
              </c:numCache>
            </c:numRef>
          </c:cat>
          <c:val>
            <c:numRef>
              <c:f>Exactitud!$G$3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CF-430C-866F-7414FD03DF8E}"/>
            </c:ext>
          </c:extLst>
        </c:ser>
        <c:ser>
          <c:idx val="4"/>
          <c:order val="4"/>
          <c:tx>
            <c:strRef>
              <c:f>Exactitud!$H$2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Exactitud!$A$3:$C$3</c:f>
              <c:numCache>
                <c:formatCode>General</c:formatCode>
                <c:ptCount val="3"/>
              </c:numCache>
            </c:numRef>
          </c:cat>
          <c:val>
            <c:numRef>
              <c:f>Exactitud!$H$3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CF-430C-866F-7414FD03DF8E}"/>
            </c:ext>
          </c:extLst>
        </c:ser>
        <c:ser>
          <c:idx val="5"/>
          <c:order val="5"/>
          <c:tx>
            <c:strRef>
              <c:f>Exactitud!$I$2</c:f>
              <c:strCache>
                <c:ptCount val="1"/>
                <c:pt idx="0">
                  <c:v>E. R. 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Exactitud!$A$3:$C$3</c:f>
              <c:numCache>
                <c:formatCode>General</c:formatCode>
                <c:ptCount val="3"/>
              </c:numCache>
            </c:numRef>
          </c:cat>
          <c:val>
            <c:numRef>
              <c:f>Exactitud!$I$3</c:f>
              <c:numCache>
                <c:formatCode>0.00%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CF-430C-866F-7414FD03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6998368"/>
        <c:axId val="901587968"/>
      </c:lineChart>
      <c:catAx>
        <c:axId val="1246998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FECHA/ID 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1587968"/>
        <c:crosses val="autoZero"/>
        <c:auto val="1"/>
        <c:lblAlgn val="ctr"/>
        <c:lblOffset val="100"/>
        <c:noMultiLvlLbl val="1"/>
      </c:catAx>
      <c:valAx>
        <c:axId val="9015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E. R.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699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'Aptitud del sistema'!$A$1</c:f>
          <c:strCache>
            <c:ptCount val="1"/>
            <c:pt idx="0">
              <c:v>CARTA CONTROL DE APTITUD DEL SISTEMA ENTRE jueves-04-30 Y viernes-05-01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'Aptitud del sistema'!$C$2</c:f>
              <c:strCache>
                <c:ptCount val="1"/>
                <c:pt idx="0">
                  <c:v>DSR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'Aptitud del sistema'!$A$3:$B$4</c15:sqref>
                  </c15:fullRef>
                  <c15:levelRef>
                    <c15:sqref>'Aptitud del sistema'!$A$3:$A$4</c15:sqref>
                  </c15:levelRef>
                </c:ext>
              </c:extLst>
              <c:f>'Aptitud del sistema'!$A$3:$A$4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'Aptitud del sistema'!$C$3:$C$4</c:f>
              <c:numCache>
                <c:formatCode>0.00%</c:formatCode>
                <c:ptCount val="2"/>
                <c:pt idx="0">
                  <c:v>5.1963479389760597E-3</c:v>
                </c:pt>
                <c:pt idx="1">
                  <c:v>1.0767690059115341E-2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6-471F-8B83-CF5C1987581E}"/>
            </c:ext>
          </c:extLst>
        </c:ser>
        <c:ser>
          <c:idx val="1"/>
          <c:order val="1"/>
          <c:tx>
            <c:strRef>
              <c:f>'Aptitud del sistema'!$D$2</c:f>
              <c:strCache>
                <c:ptCount val="1"/>
                <c:pt idx="0">
                  <c:v>LIMITE DE ALERTA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'Aptitud del sistema'!$A$3:$B$4</c15:sqref>
                  </c15:fullRef>
                  <c15:levelRef>
                    <c15:sqref>'Aptitud del sistema'!$A$3:$A$4</c15:sqref>
                  </c15:levelRef>
                </c:ext>
              </c:extLst>
              <c:f>'Aptitud del sistema'!$A$3:$A$4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'Aptitud del sistema'!$D$3:$D$4</c:f>
              <c:numCache>
                <c:formatCode>0.00%</c:formatCode>
                <c:ptCount val="2"/>
                <c:pt idx="0">
                  <c:v>0.01</c:v>
                </c:pt>
                <c:pt idx="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6-471F-8B83-CF5C1987581E}"/>
            </c:ext>
          </c:extLst>
        </c:ser>
        <c:ser>
          <c:idx val="2"/>
          <c:order val="2"/>
          <c:tx>
            <c:strRef>
              <c:f>'Aptitud del sistema'!$E$2</c:f>
              <c:strCache>
                <c:ptCount val="1"/>
                <c:pt idx="0">
                  <c:v>LIMITE DE CONTROL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'Aptitud del sistema'!$A$3:$B$4</c15:sqref>
                  </c15:fullRef>
                  <c15:levelRef>
                    <c15:sqref>'Aptitud del sistema'!$A$3:$A$4</c15:sqref>
                  </c15:levelRef>
                </c:ext>
              </c:extLst>
              <c:f>'Aptitud del sistema'!$A$3:$A$4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'Aptitud del sistema'!$E$3:$E$4</c:f>
              <c:numCache>
                <c:formatCode>0.00%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6-471F-8B83-CF5C19875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0992"/>
        <c:axId val="880105936"/>
      </c:lineChart>
      <c:dateAx>
        <c:axId val="872800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FECHA/STD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0105936"/>
        <c:crosses val="autoZero"/>
        <c:auto val="1"/>
        <c:lblOffset val="100"/>
        <c:baseTimeUnit val="days"/>
      </c:dateAx>
      <c:valAx>
        <c:axId val="88010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RSD%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280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1D8F17-3F63-4786-B1F7-6AE43743E79C}">
  <sheetPr/>
  <sheetViews>
    <sheetView zoomScale="8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DA79BFA-B0F1-412A-95F8-CD88B855EDB7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4E56FA9-B7B3-4564-B1E0-23C8AA50A587}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1C9158C9-918A-48BB-8414-5A9E77BF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1B25F509-E716-4940-A98C-BE3820CA9D4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209550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268E13A8-AD31-42D6-8114-83CD07E3D07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334327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142875</xdr:colOff>
      <xdr:row>14</xdr:row>
      <xdr:rowOff>85725</xdr:rowOff>
    </xdr:from>
    <xdr:to>
      <xdr:col>6</xdr:col>
      <xdr:colOff>942975</xdr:colOff>
      <xdr:row>14</xdr:row>
      <xdr:rowOff>351790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8C88A5-B289-4F0E-9AF8-9C185F07D63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933700"/>
          <a:ext cx="800100" cy="266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327147</xdr:colOff>
      <xdr:row>7</xdr:row>
      <xdr:rowOff>40298</xdr:rowOff>
    </xdr:from>
    <xdr:to>
      <xdr:col>7</xdr:col>
      <xdr:colOff>756139</xdr:colOff>
      <xdr:row>13</xdr:row>
      <xdr:rowOff>187934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DDD8E3-B60B-4AEC-9989-C0A608441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751B8714-8C5C-432E-851C-29DDD7F49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034" cy="608724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8C12ED-ED3A-486F-AAC6-253984C75C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9EA2B7-B044-437B-954B-D51778ECED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3C6A0-E8BD-4CCB-A431-02F6F8F454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10" xr16:uid="{C96D87D7-AFED-4F7B-8C92-8F2BEF2E7FEA}" autoFormatId="16" applyNumberFormats="0" applyBorderFormats="0" applyFontFormats="0" applyPatternFormats="0" applyAlignmentFormats="0" applyWidthHeightFormats="0">
  <queryTableRefresh nextId="32">
    <queryTableFields count="7">
      <queryTableField id="1" name="FECHA DE ANALISIS" tableColumnId="1"/>
      <queryTableField id="2" name="ID MUESTRA" tableColumnId="2"/>
      <queryTableField id="3" name="TIPO DE MUESTRA" tableColumnId="3"/>
      <queryTableField id="4" name="MATRIZ" tableColumnId="4"/>
      <queryTableField id="25" name="CodAnalito" tableColumnId="19"/>
      <queryTableField id="30" name="Total (mg/g)" tableColumnId="5"/>
      <queryTableField id="31" name="Total (g/100g)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1" xr16:uid="{AFAA2EF6-3F07-4BF9-855F-34937CD2FA6F}" autoFormatId="16" applyNumberFormats="0" applyBorderFormats="0" applyFontFormats="0" applyPatternFormats="0" applyAlignmentFormats="0" applyWidthHeightFormats="0">
  <queryTableRefresh nextId="18">
    <queryTableFields count="7">
      <queryTableField id="1" name="FECHA DE ANALISIS" tableColumnId="1"/>
      <queryTableField id="2" name="ID MUESTRA" tableColumnId="2"/>
      <queryTableField id="3" name="MATRIZ" tableColumnId="3"/>
      <queryTableField id="4" name="ANALITO" tableColumnId="4"/>
      <queryTableField id="7" name="RPD" tableColumnId="7"/>
      <queryTableField id="8" name="LIMITE DE ALERTA" tableColumnId="8"/>
      <queryTableField id="9" name="LIMITE DE CONTROL" tableColumnId="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40F6FB4-00B3-4465-B496-692E14EA1CA4}" autoFormatId="16" applyNumberFormats="0" applyBorderFormats="0" applyFontFormats="0" applyPatternFormats="0" applyAlignmentFormats="0" applyWidthHeightFormats="0">
  <queryTableRefresh nextId="17">
    <queryTableFields count="9">
      <queryTableField id="1" name="FECHA DE ANALISIS" tableColumnId="1"/>
      <queryTableField id="15" name="TIPO DE MUESTRA" tableColumnId="15"/>
      <queryTableField id="5" name="ANALITO" tableColumnId="5"/>
      <queryTableField id="9" name="LCI" tableColumnId="9"/>
      <queryTableField id="10" name="LAI" tableColumnId="10"/>
      <queryTableField id="11" name="PROMEDIO" tableColumnId="11"/>
      <queryTableField id="12" name="LAS" tableColumnId="12"/>
      <queryTableField id="13" name="LCS" tableColumnId="13"/>
      <queryTableField id="14" name="E. R. %" tableColumnId="1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545A8275-57CA-4498-9139-39AEC9738110}" autoFormatId="16" applyNumberFormats="0" applyBorderFormats="0" applyFontFormats="0" applyPatternFormats="0" applyAlignmentFormats="0" applyWidthHeightFormats="0">
  <queryTableRefresh nextId="6">
    <queryTableFields count="5">
      <queryTableField id="1" name="FECHA DE ANALISIS" tableColumnId="1"/>
      <queryTableField id="2" name="ID MUESTRA" tableColumnId="2"/>
      <queryTableField id="3" name="DSR" tableColumnId="3"/>
      <queryTableField id="4" name="LIMITE DE ALERTA" tableColumnId="4"/>
      <queryTableField id="5" name="LIMITE DE CONTROL" tableColumnId="5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1CBCC8-8AEF-4390-B817-4F2234624B18}" name="Tabla1" displayName="Tabla1" ref="A19:Q300" totalsRowShown="0" headerRowDxfId="49" dataDxfId="48" tableBorderDxfId="47">
  <autoFilter ref="A19:Q300" xr:uid="{00000000-0009-0000-0100-000001000000}"/>
  <tableColumns count="17">
    <tableColumn id="1" xr3:uid="{7705A00B-2AF4-44B8-994A-98CFC3E64BA5}" name="FECHA DE ANALISIS" dataDxfId="46"/>
    <tableColumn id="2" xr3:uid="{7A87E72A-B3D1-40C2-A8E5-8B529C47D4BC}" name="ID MUESTRA" dataDxfId="45"/>
    <tableColumn id="4" xr3:uid="{B1D7DC5F-C11E-4F6F-A1C7-FB816699D3DF}" name="TIPO DE MUESTRA" dataDxfId="44"/>
    <tableColumn id="11" xr3:uid="{B393380B-A74B-4DBD-91F5-4F4D723D11AD}" name="MATRIZ" dataDxfId="43"/>
    <tableColumn id="6" xr3:uid="{D5EFFA39-86D2-42D7-B9AA-B0BA529E9B75}" name="ANALITO" dataDxfId="42"/>
    <tableColumn id="5" xr3:uid="{421AA755-CED5-4B1D-87E3-A62B03A85EA7}" name="Peso de la muestra (g)" dataDxfId="41"/>
    <tableColumn id="12" xr3:uid="{11D64E44-422C-47FA-A2F1-58983EB571D9}" name="Volumen de aforo del extracto (ml)" dataDxfId="40"/>
    <tableColumn id="8" xr3:uid="{E25440A6-A9D9-4B2B-B425-2EE4D4B6A43D}" name="Concentración (mg/mg)" dataDxfId="39"/>
    <tableColumn id="9" xr3:uid="{EF922162-EC81-4C23-BC22-B796F75DE8AA}" name="Factor de dilución " dataDxfId="38"/>
    <tableColumn id="3" xr3:uid="{9E119E8A-B007-499E-9666-D79B45BE56C3}" name="Humedad %" dataDxfId="37" dataCellStyle="Porcentaje"/>
    <tableColumn id="13" xr3:uid="{9DF4E245-E728-4CB1-83A3-FFA720DF5A5A}" name="Resultado (mg/g)" dataDxfId="36">
      <calculatedColumnFormula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calculatedColumnFormula>
    </tableColumn>
    <tableColumn id="10" xr3:uid="{6B8CAF7C-8040-4053-821A-27DD62AC99D1}" name="Resultado (g/100g)" dataDxfId="35">
      <calculatedColumnFormula>IF(Tabla1[[#This Row],[Resultado (mg/g)]]="","",Tabla1[[#This Row],[Resultado (mg/g)]]*100/1000)</calculatedColumnFormula>
    </tableColumn>
    <tableColumn id="15" xr3:uid="{E26309F8-B323-40D8-AF52-17DCBF0FF7E9}" name="ANALISTA" dataDxfId="34"/>
    <tableColumn id="16" xr3:uid="{0CFBD15B-8D9C-4E9A-A830-9B811A4F9085}" name="ESTADO DEL RESULTADO" dataDxfId="33"/>
    <tableColumn id="17" xr3:uid="{E5D43BFA-4F68-4A18-A90D-1C41CD707854}" name="REVISÓ" dataDxfId="32"/>
    <tableColumn id="18" xr3:uid="{4882C2BD-9185-4745-9684-B146C2FBD029}" name="OBSERVACIONES" dataDxfId="31"/>
    <tableColumn id="19" xr3:uid="{129C90FB-31C7-48C8-AF87-D19CA9A5C75B}" name="TRAZABILIDAD" dataDxfId="3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6492251-AA7D-4B53-A99B-1632F236B3BA}" name="APTITUD_SISTEMA" displayName="APTITUD_SISTEMA" ref="A2:E4" tableType="queryTable" totalsRowShown="0">
  <autoFilter ref="A2:E4" xr:uid="{2C604ADD-E03C-4DA0-A9A4-5BD6C1BF5C53}"/>
  <tableColumns count="5">
    <tableColumn id="1" xr3:uid="{B5BE18CF-4A87-422D-9FA1-934CBAC98793}" uniqueName="1" name="FECHA DE ANALISIS" queryTableFieldId="1" dataDxfId="11"/>
    <tableColumn id="2" xr3:uid="{03CE1A78-A021-4706-9353-F481BC20226A}" uniqueName="2" name="ID MUESTRA" queryTableFieldId="2" dataDxfId="10"/>
    <tableColumn id="3" xr3:uid="{01658D42-4DB7-4F21-9A4A-A593E2034310}" uniqueName="3" name="DSR" queryTableFieldId="3" dataDxfId="9" dataCellStyle="Porcentaje"/>
    <tableColumn id="4" xr3:uid="{AE2ED042-066D-45B8-864B-503D530B2AEE}" uniqueName="4" name="LIMITE DE ALERTA" queryTableFieldId="4" dataDxfId="8" dataCellStyle="Porcentaje"/>
    <tableColumn id="5" xr3:uid="{4107524F-37B2-4A0B-9B3B-5A57C9FD3C97}" uniqueName="5" name="LIMITE DE CONTROL" queryTableFieldId="5" dataDxfId="7" dataCellStyle="Porcentaj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2908057-245C-45C3-AC90-683021E7CB3C}" name="POTENCIA" displayName="POTENCIA" ref="A1:G4" tableType="queryTable" totalsRowShown="0">
  <autoFilter ref="A1:G4" xr:uid="{6B3D6E80-C3D7-4CDE-ADAC-DC83ED58D7AE}"/>
  <tableColumns count="7">
    <tableColumn id="1" xr3:uid="{D4207EE2-171E-40B7-AC64-4287CD436467}" uniqueName="1" name="FECHA DE ANALISIS" queryTableFieldId="1" dataDxfId="29"/>
    <tableColumn id="2" xr3:uid="{5B290F16-FDB3-45C2-80F4-D7658B201DAE}" uniqueName="2" name="ID MUESTRA" queryTableFieldId="2"/>
    <tableColumn id="3" xr3:uid="{3ADB8C4B-6D7B-44DC-BBFD-53943EFF1343}" uniqueName="3" name="TIPO DE MUESTRA" queryTableFieldId="3"/>
    <tableColumn id="4" xr3:uid="{E3104BFB-760A-4D0A-BD7F-DBA044B85C23}" uniqueName="4" name="MATRIZ" queryTableFieldId="4"/>
    <tableColumn id="19" xr3:uid="{158D129E-57BC-42FE-8492-D3CF1D51383C}" uniqueName="19" name="CodAnalito" queryTableFieldId="25"/>
    <tableColumn id="5" xr3:uid="{AF18BB8F-29A0-44B0-8E35-3ED6E89E881A}" uniqueName="5" name="Total (mg/g)" queryTableFieldId="30"/>
    <tableColumn id="6" xr3:uid="{000E1D8B-DD6E-4C50-B966-F84D71C4CD31}" uniqueName="6" name="Total (g/100g)" queryTableFieldId="3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5BBAC1-8F8A-4E66-BF79-43E5A74D3C2C}" name="LIMITES" displayName="LIMITES" ref="A3:D7" totalsRowShown="0">
  <autoFilter ref="A3:D7" xr:uid="{00000000-0009-0000-0100-000004000000}"/>
  <tableColumns count="4">
    <tableColumn id="1" xr3:uid="{14C00E3B-45CA-42D1-8017-CDFC361B089B}" name="MATRIZ" dataDxfId="28"/>
    <tableColumn id="4" xr3:uid="{3B134F0F-7CCA-46E5-A3E6-96244767A3F9}" name="ANALITO"/>
    <tableColumn id="2" xr3:uid="{D8C81745-B819-4095-99F9-6770DB9FB663}" name="LIMITE DE ALERTA" dataDxfId="27" dataCellStyle="Porcentaje"/>
    <tableColumn id="3" xr3:uid="{244FBA1B-B1C0-4331-A2DD-4FC3D0A23280}" name="LIMITE DE CONTROL" dataDxfId="26" dataCellStyle="Porcentaje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8248FDB-10A0-4B4A-A099-CB88562F701D}" name="Tabla8" displayName="Tabla8" ref="G3:O14" totalsRowShown="0">
  <autoFilter ref="G3:O14" xr:uid="{849530F9-7DB4-4A37-8D77-CE25728EFB28}"/>
  <tableColumns count="9">
    <tableColumn id="1" xr3:uid="{78FB86B9-9336-4CB3-B0E2-742369809089}" name="CÓDIGO ESTANDAR"/>
    <tableColumn id="9" xr3:uid="{748FBBF5-373E-49A6-B625-5A3D34418D79}" name="TRAZABILIDAD"/>
    <tableColumn id="2" xr3:uid="{C6C83E1E-A025-4DED-8528-C23C2AB631C6}" name="ANALITO"/>
    <tableColumn id="3" xr3:uid="{1CE08D90-BF67-423E-9E7B-53810CA08A37}" name="VR ASIGNADO (mg/mg)"/>
    <tableColumn id="4" xr3:uid="{ED05624E-E406-402A-A0F1-6F648E1D94C4}" name="LCI" dataDxfId="25" dataCellStyle="Porcentaje"/>
    <tableColumn id="5" xr3:uid="{16C0F3ED-7289-485D-A4CF-0C672BE385D2}" name="LAI" dataDxfId="24" dataCellStyle="Porcentaje"/>
    <tableColumn id="6" xr3:uid="{221FDFC2-D8CF-406F-BA24-7116CBD3C84B}" name="PROMEDIO" dataDxfId="23" dataCellStyle="Porcentaje"/>
    <tableColumn id="7" xr3:uid="{FA766005-9617-4B95-9687-25223FA0CC09}" name="LAS" dataDxfId="22" dataCellStyle="Porcentaje"/>
    <tableColumn id="8" xr3:uid="{28E7098F-B828-4DD5-B082-29AEA979FC47}" name="LCS" dataDxfId="21" dataCellStyle="Porcentaj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E41BAF-E3A9-49BB-95B0-22897D8C3CA9}" name="Tabla11" displayName="Tabla11" ref="B1:B12" totalsRowShown="0">
  <autoFilter ref="B1:B12" xr:uid="{331021C7-D1C7-45D7-9DD3-3369FB32EE8A}"/>
  <sortState xmlns:xlrd2="http://schemas.microsoft.com/office/spreadsheetml/2017/richdata2" ref="B2:B12">
    <sortCondition ref="B2"/>
  </sortState>
  <tableColumns count="1">
    <tableColumn id="1" xr3:uid="{F5038013-EEDC-4D72-A275-CF5CBB9C179D}" name="ANALITO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C8511F-BAE0-433E-840F-11B003FFF831}" name="Tabla12" displayName="Tabla12" ref="F1:F6" totalsRowShown="0">
  <autoFilter ref="F1:F6" xr:uid="{68270EBD-D1A0-4E3F-B283-5D03DD6E2BEE}"/>
  <sortState xmlns:xlrd2="http://schemas.microsoft.com/office/spreadsheetml/2017/richdata2" ref="F2:F6">
    <sortCondition ref="F2"/>
  </sortState>
  <tableColumns count="1">
    <tableColumn id="1" xr3:uid="{E29C4ACF-46E7-4916-8247-09A1CA4D4E13}" name="TIPO DE MUESTRA"/>
  </tableColumns>
  <tableStyleInfo name="TableStyleLight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3DC996-A57C-47C4-9C9B-5D7E24FFE9C7}" name="Tabla13" displayName="Tabla13" ref="D1:D3" totalsRowShown="0">
  <autoFilter ref="D1:D3" xr:uid="{D4066545-21C3-4EF7-B369-BEE08DBA1B97}"/>
  <tableColumns count="1">
    <tableColumn id="1" xr3:uid="{26E2A879-FA73-4F32-AD9A-CD7434AD033E}" name="TIPOS DE ESTADO"/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3622D5-2815-433C-BDC7-9183F752C177}" name="PRECISION" displayName="PRECISION" ref="A2:G3" tableType="queryTable" insertRow="1" totalsRowShown="0">
  <autoFilter ref="A2:G3" xr:uid="{93170AE6-51C1-44DA-A587-72DCEA9CFAA5}"/>
  <sortState xmlns:xlrd2="http://schemas.microsoft.com/office/spreadsheetml/2017/richdata2" ref="A3:G3">
    <sortCondition ref="A3"/>
  </sortState>
  <tableColumns count="7">
    <tableColumn id="1" xr3:uid="{2DE12CEF-F2B9-4EDA-99C0-0B0359BEDB10}" uniqueName="1" name="FECHA DE ANALISIS" queryTableFieldId="1" dataDxfId="6"/>
    <tableColumn id="2" xr3:uid="{34C7D275-D9C0-4846-AD37-844249DE2F27}" uniqueName="2" name="ID MUESTRA" queryTableFieldId="2" dataDxfId="5"/>
    <tableColumn id="3" xr3:uid="{1A56927C-5FD2-4630-87FC-B2FE6E24A68F}" uniqueName="3" name="MATRIZ" queryTableFieldId="3" dataDxfId="4"/>
    <tableColumn id="4" xr3:uid="{E74E1EEF-A876-473F-8FAB-67620C701803}" uniqueName="4" name="ANALITO" queryTableFieldId="4" dataDxfId="3"/>
    <tableColumn id="7" xr3:uid="{9478F5A2-8A2D-41F7-A507-1743DA8D9D9E}" uniqueName="7" name="RPD" queryTableFieldId="7" dataDxfId="2" dataCellStyle="Porcentaje"/>
    <tableColumn id="8" xr3:uid="{D6498FD7-CDB8-4454-B4AB-D74D168E4CB2}" uniqueName="8" name="LIMITE DE ALERTA" queryTableFieldId="8" dataDxfId="1" dataCellStyle="Porcentaje"/>
    <tableColumn id="9" xr3:uid="{9A8BB6EA-C37A-4AC9-B6E2-9DDAEAA2BBE0}" uniqueName="9" name="LIMITE DE CONTROL" queryTableFieldId="9" dataDxfId="0" dataCellStyle="Porcentaje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BF57A78-70F5-47B4-B980-BFA421219E8D}" name="EXACTITUD" displayName="EXACTITUD" ref="A2:I3" tableType="queryTable" insertRow="1" totalsRowShown="0">
  <autoFilter ref="A2:I3" xr:uid="{3E7787A1-6D31-4684-A019-92BF18C8D1D7}"/>
  <tableColumns count="9">
    <tableColumn id="1" xr3:uid="{2A5C18C8-D80C-45B2-9DC0-8B1430C7E93C}" uniqueName="1" name="FECHA DE ANALISIS" queryTableFieldId="1" dataDxfId="20"/>
    <tableColumn id="15" xr3:uid="{73CCFB43-4F7C-4CD5-91B9-A697FC74BAB0}" uniqueName="15" name="TIPO DE MUESTRA" queryTableFieldId="15" dataDxfId="19" dataCellStyle="Porcentaje"/>
    <tableColumn id="5" xr3:uid="{0CCB6859-66A1-4694-A740-5A10533D9092}" uniqueName="5" name="ANALITO" queryTableFieldId="5" dataDxfId="18"/>
    <tableColumn id="9" xr3:uid="{DA164B5A-DAAB-4AD7-8A36-CED48AF5BF83}" uniqueName="9" name="LCI" queryTableFieldId="9" dataDxfId="17" dataCellStyle="Porcentaje"/>
    <tableColumn id="10" xr3:uid="{9F618C8B-C3F3-4504-8A84-7A33A06312E4}" uniqueName="10" name="LAI" queryTableFieldId="10" dataDxfId="16" dataCellStyle="Porcentaje"/>
    <tableColumn id="11" xr3:uid="{D1F3AA3E-48E5-4E52-B313-A37F53148418}" uniqueName="11" name="PROMEDIO" queryTableFieldId="11" dataDxfId="15" dataCellStyle="Porcentaje"/>
    <tableColumn id="12" xr3:uid="{2D23320D-5461-4CD0-881D-FAC5E3E451E3}" uniqueName="12" name="LAS" queryTableFieldId="12" dataDxfId="14" dataCellStyle="Porcentaje"/>
    <tableColumn id="13" xr3:uid="{72C0CACD-E6AC-48B8-A094-3B8D7C4FFA6B}" uniqueName="13" name="LCS" queryTableFieldId="13" dataDxfId="13" dataCellStyle="Porcentaje"/>
    <tableColumn id="14" xr3:uid="{33C0DDF4-5B1D-42E1-9FF8-229DD84EC5C2}" uniqueName="14" name="E. R. %" queryTableFieldId="14" dataDxfId="12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4CDDB-4129-4EC3-A34B-403844E2B68E}">
  <sheetPr>
    <pageSetUpPr fitToPage="1"/>
  </sheetPr>
  <dimension ref="A1:K50"/>
  <sheetViews>
    <sheetView tabSelected="1" topLeftCell="A19" workbookViewId="0">
      <selection activeCell="F27" sqref="F27:H27"/>
    </sheetView>
  </sheetViews>
  <sheetFormatPr baseColWidth="10" defaultRowHeight="15" x14ac:dyDescent="0.25"/>
  <cols>
    <col min="4" max="4" width="14.5703125" customWidth="1"/>
    <col min="5" max="5" width="26.5703125" customWidth="1"/>
    <col min="6" max="6" width="8.7109375" customWidth="1"/>
    <col min="7" max="7" width="17.140625" customWidth="1"/>
    <col min="8" max="8" width="11.140625" customWidth="1"/>
  </cols>
  <sheetData>
    <row r="1" spans="1:11" ht="24.75" customHeight="1" x14ac:dyDescent="0.25">
      <c r="A1" s="115"/>
      <c r="B1" s="116"/>
      <c r="C1" s="117" t="s">
        <v>92</v>
      </c>
      <c r="D1" s="118"/>
      <c r="E1" s="118"/>
      <c r="F1" s="119"/>
      <c r="G1" s="1" t="s">
        <v>0</v>
      </c>
      <c r="H1" s="2" t="s">
        <v>91</v>
      </c>
    </row>
    <row r="2" spans="1:11" ht="20.25" customHeight="1" x14ac:dyDescent="0.25">
      <c r="A2" s="115"/>
      <c r="B2" s="116"/>
      <c r="C2" s="120"/>
      <c r="D2" s="121"/>
      <c r="E2" s="121"/>
      <c r="F2" s="122"/>
      <c r="G2" s="1" t="s">
        <v>1</v>
      </c>
      <c r="H2" s="2">
        <v>3</v>
      </c>
    </row>
    <row r="3" spans="1:11" ht="23.25" customHeight="1" x14ac:dyDescent="0.25">
      <c r="A3" s="115"/>
      <c r="B3" s="116"/>
      <c r="C3" s="123" t="s">
        <v>2</v>
      </c>
      <c r="D3" s="124"/>
      <c r="E3" s="124"/>
      <c r="F3" s="125"/>
      <c r="G3" s="3" t="s">
        <v>3</v>
      </c>
      <c r="H3" s="4">
        <v>44037</v>
      </c>
    </row>
    <row r="4" spans="1:11" x14ac:dyDescent="0.25">
      <c r="A4" s="5"/>
      <c r="B4" s="5"/>
      <c r="C4" s="5"/>
      <c r="D4" s="5"/>
      <c r="E4" s="5"/>
      <c r="F4" s="5"/>
      <c r="G4" s="5"/>
      <c r="H4" s="5"/>
    </row>
    <row r="5" spans="1:11" x14ac:dyDescent="0.25">
      <c r="A5" s="5"/>
      <c r="B5" s="5"/>
      <c r="C5" s="5"/>
      <c r="D5" s="5"/>
      <c r="E5" s="5"/>
      <c r="F5" s="5"/>
      <c r="G5" s="5"/>
      <c r="H5" s="5"/>
    </row>
    <row r="6" spans="1:11" x14ac:dyDescent="0.25">
      <c r="A6" s="5"/>
      <c r="B6" s="5"/>
      <c r="C6" s="5"/>
      <c r="D6" s="5"/>
      <c r="E6" s="5"/>
      <c r="F6" s="5"/>
      <c r="G6" s="5"/>
      <c r="H6" s="5"/>
    </row>
    <row r="7" spans="1:11" x14ac:dyDescent="0.25">
      <c r="A7" s="5"/>
      <c r="B7" s="5"/>
      <c r="C7" s="5"/>
      <c r="D7" s="5"/>
      <c r="E7" s="5"/>
      <c r="F7" s="5"/>
      <c r="G7" s="5"/>
      <c r="H7" s="5"/>
    </row>
    <row r="8" spans="1:11" ht="20.25" x14ac:dyDescent="0.25">
      <c r="A8" s="126" t="s">
        <v>4</v>
      </c>
      <c r="B8" s="126"/>
      <c r="C8" s="126"/>
      <c r="D8" s="126"/>
      <c r="E8" s="126"/>
      <c r="F8" s="126"/>
      <c r="G8" s="126"/>
      <c r="H8" s="5"/>
    </row>
    <row r="9" spans="1:11" ht="18" hidden="1" x14ac:dyDescent="0.25">
      <c r="A9" s="6" t="str">
        <f>H1</f>
        <v>SOFT-TC-046</v>
      </c>
      <c r="B9" s="6" t="str">
        <f>C1</f>
        <v>Cuadro de mando para el ensayo de perfil de cannabinoides</v>
      </c>
      <c r="C9" s="6"/>
      <c r="D9" s="6"/>
      <c r="E9" s="6"/>
      <c r="F9" s="6"/>
      <c r="G9" s="6"/>
      <c r="H9" s="5"/>
    </row>
    <row r="10" spans="1:11" ht="15" customHeight="1" x14ac:dyDescent="0.25">
      <c r="A10" s="127" t="str">
        <f>A9 &amp;" " &amp;B9</f>
        <v>SOFT-TC-046 Cuadro de mando para el ensayo de perfil de cannabinoides</v>
      </c>
      <c r="B10" s="127"/>
      <c r="C10" s="127"/>
      <c r="D10" s="127"/>
      <c r="E10" s="127"/>
      <c r="F10" s="127"/>
      <c r="G10" s="127"/>
      <c r="H10" s="127"/>
    </row>
    <row r="11" spans="1:11" ht="15" customHeight="1" x14ac:dyDescent="0.25">
      <c r="A11" s="7"/>
      <c r="B11" s="7"/>
      <c r="C11" s="7"/>
      <c r="D11" s="7"/>
      <c r="E11" s="7"/>
      <c r="F11" s="7"/>
      <c r="G11" s="7"/>
      <c r="H11" s="7"/>
    </row>
    <row r="12" spans="1:11" ht="15.75" x14ac:dyDescent="0.25">
      <c r="A12" s="114" t="s">
        <v>5</v>
      </c>
      <c r="B12" s="114"/>
      <c r="C12" s="114"/>
      <c r="D12" s="114"/>
      <c r="E12" s="114"/>
      <c r="F12" s="114"/>
      <c r="G12" s="114"/>
      <c r="H12" s="5"/>
      <c r="K12" s="8"/>
    </row>
    <row r="13" spans="1:11" x14ac:dyDescent="0.25">
      <c r="A13" s="5"/>
      <c r="B13" s="5"/>
      <c r="C13" s="5"/>
      <c r="D13" s="5"/>
      <c r="E13" s="5"/>
      <c r="F13" s="5"/>
      <c r="G13" s="5"/>
      <c r="H13" s="5"/>
    </row>
    <row r="14" spans="1:11" x14ac:dyDescent="0.25">
      <c r="A14" s="5"/>
      <c r="B14" s="9"/>
      <c r="C14" s="113" t="s">
        <v>6</v>
      </c>
      <c r="D14" s="111"/>
      <c r="E14" s="113" t="s">
        <v>7</v>
      </c>
      <c r="F14" s="111"/>
      <c r="G14" s="10" t="s">
        <v>8</v>
      </c>
      <c r="H14" s="10" t="s">
        <v>9</v>
      </c>
    </row>
    <row r="15" spans="1:11" ht="29.25" customHeight="1" x14ac:dyDescent="0.25">
      <c r="B15" s="9" t="s">
        <v>10</v>
      </c>
      <c r="C15" s="104" t="s">
        <v>93</v>
      </c>
      <c r="D15" s="105"/>
      <c r="E15" s="104" t="s">
        <v>94</v>
      </c>
      <c r="F15" s="105"/>
      <c r="G15" s="10"/>
      <c r="H15" s="11">
        <f>H3-7</f>
        <v>44030</v>
      </c>
    </row>
    <row r="16" spans="1:11" ht="28.5" customHeight="1" x14ac:dyDescent="0.25">
      <c r="B16" s="9" t="s">
        <v>11</v>
      </c>
      <c r="C16" s="104" t="s">
        <v>12</v>
      </c>
      <c r="D16" s="105"/>
      <c r="E16" s="104" t="s">
        <v>13</v>
      </c>
      <c r="F16" s="105"/>
      <c r="G16" s="10"/>
      <c r="H16" s="11">
        <f>H3</f>
        <v>44037</v>
      </c>
    </row>
    <row r="17" spans="1:8" ht="32.25" customHeight="1" x14ac:dyDescent="0.25">
      <c r="B17" s="9" t="s">
        <v>14</v>
      </c>
      <c r="C17" s="104" t="s">
        <v>12</v>
      </c>
      <c r="D17" s="105"/>
      <c r="E17" s="104" t="s">
        <v>13</v>
      </c>
      <c r="F17" s="105"/>
      <c r="G17" s="10"/>
      <c r="H17" s="11">
        <f>H3</f>
        <v>44037</v>
      </c>
    </row>
    <row r="18" spans="1:8" x14ac:dyDescent="0.25">
      <c r="B18" s="106" t="s">
        <v>15</v>
      </c>
      <c r="C18" s="107"/>
      <c r="D18" s="108"/>
      <c r="E18" s="109" t="s">
        <v>16</v>
      </c>
      <c r="F18" s="110"/>
      <c r="G18" s="110"/>
      <c r="H18" s="111"/>
    </row>
    <row r="19" spans="1:8" x14ac:dyDescent="0.25"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ht="15.75" x14ac:dyDescent="0.25">
      <c r="A22" s="112" t="s">
        <v>17</v>
      </c>
      <c r="B22" s="112"/>
      <c r="C22" s="112"/>
      <c r="D22" s="112"/>
      <c r="E22" s="112"/>
      <c r="F22" s="112"/>
      <c r="G22" s="112"/>
      <c r="H22" s="112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B24" s="99" t="s">
        <v>18</v>
      </c>
      <c r="C24" s="99" t="s">
        <v>19</v>
      </c>
      <c r="D24" s="99" t="s">
        <v>20</v>
      </c>
      <c r="E24" s="99" t="s">
        <v>21</v>
      </c>
      <c r="F24" s="99" t="s">
        <v>22</v>
      </c>
      <c r="G24" s="99" t="s">
        <v>23</v>
      </c>
      <c r="H24" s="99" t="s">
        <v>24</v>
      </c>
    </row>
    <row r="25" spans="1:8" ht="23.25" customHeight="1" x14ac:dyDescent="0.25">
      <c r="B25" s="100"/>
      <c r="C25" s="100"/>
      <c r="D25" s="100"/>
      <c r="E25" s="100"/>
      <c r="F25" s="100"/>
      <c r="G25" s="100"/>
      <c r="H25" s="100"/>
    </row>
    <row r="26" spans="1:8" ht="36" x14ac:dyDescent="0.25">
      <c r="B26" s="12" t="s">
        <v>128</v>
      </c>
      <c r="C26" s="13">
        <v>43438</v>
      </c>
      <c r="D26" s="12">
        <v>1</v>
      </c>
      <c r="E26" s="144" t="s">
        <v>26</v>
      </c>
      <c r="F26" s="12" t="s">
        <v>27</v>
      </c>
      <c r="G26" s="12" t="s">
        <v>28</v>
      </c>
      <c r="H26" s="12" t="s">
        <v>28</v>
      </c>
    </row>
    <row r="27" spans="1:8" ht="36" x14ac:dyDescent="0.25">
      <c r="B27" s="12" t="s">
        <v>128</v>
      </c>
      <c r="C27" s="13">
        <v>44012</v>
      </c>
      <c r="D27" s="12">
        <v>2</v>
      </c>
      <c r="E27" s="144" t="s">
        <v>121</v>
      </c>
      <c r="F27" s="12" t="s">
        <v>95</v>
      </c>
      <c r="G27" s="12" t="s">
        <v>28</v>
      </c>
      <c r="H27" s="12" t="s">
        <v>28</v>
      </c>
    </row>
    <row r="28" spans="1:8" ht="51" customHeight="1" x14ac:dyDescent="0.25">
      <c r="B28" s="12" t="s">
        <v>25</v>
      </c>
      <c r="C28" s="13">
        <f>H17</f>
        <v>44037</v>
      </c>
      <c r="D28" s="12">
        <v>3</v>
      </c>
      <c r="E28" s="144" t="s">
        <v>129</v>
      </c>
      <c r="F28" s="12" t="s">
        <v>95</v>
      </c>
      <c r="G28" s="12" t="s">
        <v>28</v>
      </c>
      <c r="H28" s="12" t="s">
        <v>28</v>
      </c>
    </row>
    <row r="29" spans="1:8" x14ac:dyDescent="0.25">
      <c r="B29" s="16"/>
      <c r="C29" s="16"/>
      <c r="D29" s="16"/>
      <c r="E29" s="17"/>
      <c r="F29" s="16"/>
      <c r="G29" s="16"/>
      <c r="H29" s="16"/>
    </row>
    <row r="30" spans="1:8" x14ac:dyDescent="0.25">
      <c r="B30" s="14"/>
      <c r="C30" s="14"/>
      <c r="D30" s="14"/>
      <c r="E30" s="15"/>
      <c r="F30" s="14"/>
      <c r="G30" s="14"/>
      <c r="H30" s="14"/>
    </row>
    <row r="31" spans="1:8" x14ac:dyDescent="0.25">
      <c r="B31" s="14"/>
      <c r="C31" s="14"/>
      <c r="D31" s="14"/>
      <c r="E31" s="15"/>
      <c r="F31" s="14"/>
      <c r="G31" s="14"/>
      <c r="H31" s="14"/>
    </row>
    <row r="32" spans="1:8" x14ac:dyDescent="0.25">
      <c r="B32" s="14"/>
      <c r="C32" s="14"/>
      <c r="D32" s="14"/>
      <c r="E32" s="15"/>
      <c r="F32" s="14"/>
      <c r="G32" s="14"/>
      <c r="H32" s="14"/>
    </row>
    <row r="33" spans="1:8" x14ac:dyDescent="0.25">
      <c r="B33" s="14"/>
      <c r="C33" s="14"/>
      <c r="D33" s="14"/>
      <c r="E33" s="15"/>
      <c r="F33" s="14"/>
      <c r="G33" s="14"/>
      <c r="H33" s="14"/>
    </row>
    <row r="34" spans="1:8" x14ac:dyDescent="0.25">
      <c r="B34" s="14"/>
      <c r="C34" s="14"/>
      <c r="D34" s="14"/>
      <c r="E34" s="15"/>
      <c r="F34" s="14"/>
      <c r="G34" s="14"/>
      <c r="H34" s="14"/>
    </row>
    <row r="35" spans="1:8" x14ac:dyDescent="0.25">
      <c r="B35" s="14"/>
      <c r="C35" s="14"/>
      <c r="D35" s="14"/>
      <c r="E35" s="15"/>
      <c r="F35" s="14"/>
      <c r="G35" s="14"/>
      <c r="H35" s="14"/>
    </row>
    <row r="36" spans="1:8" x14ac:dyDescent="0.25">
      <c r="B36" s="14"/>
      <c r="C36" s="14"/>
      <c r="D36" s="14"/>
      <c r="E36" s="15"/>
      <c r="F36" s="14"/>
      <c r="G36" s="14"/>
      <c r="H36" s="14"/>
    </row>
    <row r="37" spans="1:8" x14ac:dyDescent="0.25">
      <c r="B37" s="14"/>
      <c r="C37" s="14"/>
      <c r="D37" s="14"/>
      <c r="E37" s="15"/>
      <c r="F37" s="14"/>
      <c r="G37" s="14"/>
      <c r="H37" s="14"/>
    </row>
    <row r="38" spans="1:8" x14ac:dyDescent="0.25">
      <c r="B38" s="14"/>
      <c r="C38" s="14"/>
      <c r="D38" s="14"/>
      <c r="E38" s="15"/>
      <c r="F38" s="14"/>
      <c r="G38" s="14"/>
      <c r="H38" s="14"/>
    </row>
    <row r="39" spans="1:8" x14ac:dyDescent="0.25">
      <c r="A39" s="5"/>
      <c r="B39" s="14"/>
      <c r="C39" s="14"/>
      <c r="D39" s="14"/>
      <c r="E39" s="15"/>
      <c r="F39" s="14"/>
      <c r="G39" s="14"/>
      <c r="H39" s="14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98" t="s">
        <v>29</v>
      </c>
      <c r="B45" s="5"/>
      <c r="C45" s="5"/>
      <c r="D45" s="5"/>
      <c r="E45" s="5"/>
      <c r="F45" s="5"/>
      <c r="G45" s="5"/>
      <c r="H45" s="5"/>
    </row>
    <row r="46" spans="1:8" x14ac:dyDescent="0.25">
      <c r="B46" s="98"/>
      <c r="C46" s="98"/>
      <c r="D46" s="98"/>
      <c r="E46" s="98"/>
      <c r="F46" s="101" t="s">
        <v>30</v>
      </c>
      <c r="G46" s="101"/>
      <c r="H46" s="5"/>
    </row>
    <row r="47" spans="1:8" x14ac:dyDescent="0.25">
      <c r="B47" s="18"/>
      <c r="C47" s="18"/>
      <c r="D47" s="18"/>
      <c r="E47" s="18"/>
      <c r="F47" s="18"/>
      <c r="G47" s="18"/>
      <c r="H47" s="18"/>
    </row>
    <row r="48" spans="1:8" x14ac:dyDescent="0.25">
      <c r="B48" s="18"/>
      <c r="C48" s="18"/>
      <c r="D48" s="18"/>
      <c r="E48" s="18"/>
      <c r="F48" s="18"/>
      <c r="G48" s="18"/>
      <c r="H48" s="18"/>
    </row>
    <row r="49" spans="2:8" x14ac:dyDescent="0.25">
      <c r="B49" s="18"/>
      <c r="C49" s="18"/>
      <c r="D49" s="18"/>
      <c r="E49" s="18"/>
      <c r="F49" s="18"/>
      <c r="G49" s="18"/>
      <c r="H49" s="18"/>
    </row>
    <row r="50" spans="2:8" x14ac:dyDescent="0.25">
      <c r="B50" s="102" t="s">
        <v>31</v>
      </c>
      <c r="C50" s="102"/>
      <c r="D50" s="102"/>
      <c r="E50" s="102"/>
      <c r="F50" s="102"/>
      <c r="G50" s="103" t="s">
        <v>30</v>
      </c>
      <c r="H50" s="103"/>
    </row>
  </sheetData>
  <sheetProtection algorithmName="SHA-512" hashValue="MQ4NOCF55b22GSKP0pD9I8Eb8uFZI6sRmnudgwVr+BGiI2rUjd23I04SensWX2DYNuSYFnPUSDDIn2JHzXp/Xw==" saltValue="SIJhXMyIOA5/24mtR5qzLA==" spinCount="100000" sheet="1" objects="1" scenarios="1" selectLockedCells="1" selectUnlockedCells="1"/>
  <mergeCells count="27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F46:G46"/>
    <mergeCell ref="B50:F50"/>
    <mergeCell ref="G50:H50"/>
    <mergeCell ref="B24:B25"/>
    <mergeCell ref="C24:C25"/>
    <mergeCell ref="D24:D25"/>
    <mergeCell ref="E24:E25"/>
    <mergeCell ref="F24:F25"/>
  </mergeCells>
  <hyperlinks>
    <hyperlink ref="E18" r:id="rId1" xr:uid="{259C037F-2C07-4CE8-9CB0-6F2777F12FD6}"/>
  </hyperlinks>
  <pageMargins left="0.70866141732283472" right="0.70866141732283472" top="0.74803149606299213" bottom="0.74803149606299213" header="0.31496062992125984" footer="0.31496062992125984"/>
  <pageSetup paperSize="122"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149F-3BA5-440A-B994-38468671A041}">
  <dimension ref="A1:AQ1045"/>
  <sheetViews>
    <sheetView topLeftCell="B3" zoomScaleNormal="100" workbookViewId="0">
      <selection activeCell="F20" sqref="F20:G300"/>
    </sheetView>
  </sheetViews>
  <sheetFormatPr baseColWidth="10" defaultRowHeight="15" x14ac:dyDescent="0.25"/>
  <cols>
    <col min="1" max="1" width="35.85546875" customWidth="1"/>
    <col min="2" max="2" width="19.28515625" customWidth="1"/>
    <col min="3" max="3" width="29.42578125" customWidth="1"/>
    <col min="4" max="4" width="22.85546875" customWidth="1"/>
    <col min="5" max="5" width="25" customWidth="1"/>
    <col min="6" max="6" width="20.85546875" customWidth="1"/>
    <col min="7" max="7" width="32" customWidth="1"/>
    <col min="8" max="8" width="25.85546875" customWidth="1"/>
    <col min="9" max="9" width="35" customWidth="1"/>
    <col min="10" max="10" width="30.85546875" customWidth="1"/>
    <col min="11" max="11" width="32.85546875" customWidth="1"/>
    <col min="12" max="12" width="28.42578125" customWidth="1"/>
    <col min="13" max="13" width="23.42578125" bestFit="1" customWidth="1"/>
    <col min="14" max="14" width="21.42578125" customWidth="1"/>
    <col min="15" max="15" width="36.85546875" customWidth="1"/>
    <col min="16" max="16" width="30.7109375" customWidth="1"/>
    <col min="17" max="17" width="29.5703125" bestFit="1" customWidth="1"/>
    <col min="18" max="18" width="61.7109375" customWidth="1"/>
    <col min="19" max="19" width="52.28515625" customWidth="1"/>
    <col min="20" max="20" width="11.140625" customWidth="1"/>
    <col min="22" max="22" width="12" bestFit="1" customWidth="1"/>
    <col min="24" max="24" width="14" bestFit="1" customWidth="1"/>
    <col min="25" max="25" width="10" customWidth="1"/>
  </cols>
  <sheetData>
    <row r="1" spans="1:43" ht="24.75" customHeight="1" x14ac:dyDescent="0.25">
      <c r="A1" s="115"/>
      <c r="B1" s="116"/>
      <c r="C1" s="133" t="str">
        <f>control!C1</f>
        <v>Cuadro de mando para el ensayo de perfil de cannabinoides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  <c r="O1" s="19" t="s">
        <v>0</v>
      </c>
      <c r="P1" s="20" t="str">
        <f>control!H1</f>
        <v>SOFT-TC-046</v>
      </c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</row>
    <row r="2" spans="1:43" ht="20.25" customHeight="1" x14ac:dyDescent="0.25">
      <c r="A2" s="115"/>
      <c r="B2" s="116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19" t="s">
        <v>1</v>
      </c>
      <c r="P2" s="20">
        <f>control!H2</f>
        <v>3</v>
      </c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3" ht="23.25" customHeight="1" x14ac:dyDescent="0.35">
      <c r="A3" s="115"/>
      <c r="B3" s="116"/>
      <c r="C3" s="136" t="s">
        <v>2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8"/>
      <c r="O3" s="22" t="s">
        <v>3</v>
      </c>
      <c r="P3" s="23">
        <f>control!H3</f>
        <v>44037</v>
      </c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3" ht="20.25" x14ac:dyDescent="0.3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  <c r="Q4" s="21"/>
      <c r="R4" s="21"/>
      <c r="S4" s="21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</row>
    <row r="5" spans="1:43" x14ac:dyDescent="0.25">
      <c r="A5" s="25" t="s">
        <v>32</v>
      </c>
      <c r="B5" s="26" t="s">
        <v>96</v>
      </c>
      <c r="C5" s="25" t="s">
        <v>33</v>
      </c>
      <c r="D5" s="26" t="s">
        <v>34</v>
      </c>
      <c r="E5" s="141" t="s">
        <v>35</v>
      </c>
      <c r="F5" s="141"/>
      <c r="G5" s="27" t="s">
        <v>36</v>
      </c>
      <c r="H5" s="28" t="s">
        <v>37</v>
      </c>
      <c r="I5" s="29" t="s">
        <v>38</v>
      </c>
      <c r="J5" s="25" t="s">
        <v>39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43" s="21" customFormat="1" ht="15.75" thickBot="1" x14ac:dyDescent="0.3">
      <c r="A6" s="30" t="s">
        <v>40</v>
      </c>
      <c r="B6" s="31" t="s">
        <v>97</v>
      </c>
      <c r="C6" s="32" t="s">
        <v>41</v>
      </c>
      <c r="D6" s="33" t="s">
        <v>113</v>
      </c>
      <c r="E6" s="32" t="s">
        <v>42</v>
      </c>
      <c r="F6" s="33" t="s">
        <v>98</v>
      </c>
      <c r="AM6"/>
      <c r="AN6"/>
      <c r="AO6"/>
    </row>
    <row r="8" spans="1:43" s="21" customFormat="1" ht="3.75" customHeight="1" x14ac:dyDescent="0.25">
      <c r="A8" s="34" t="s">
        <v>43</v>
      </c>
      <c r="B8" s="34"/>
      <c r="C8" s="34"/>
      <c r="D8" s="34"/>
      <c r="AQ8"/>
    </row>
    <row r="9" spans="1:43" s="21" customFormat="1" hidden="1" x14ac:dyDescent="0.25">
      <c r="A9" s="34" t="s">
        <v>33</v>
      </c>
      <c r="B9" s="35" t="str">
        <f>G5</f>
        <v>2018/11/10</v>
      </c>
      <c r="AQ9"/>
    </row>
    <row r="10" spans="1:43" s="21" customFormat="1" hidden="1" x14ac:dyDescent="0.25">
      <c r="A10" s="36" t="s">
        <v>44</v>
      </c>
      <c r="B10" s="37" t="s">
        <v>45</v>
      </c>
      <c r="C10" s="38" t="s">
        <v>46</v>
      </c>
      <c r="D10" s="39"/>
      <c r="AQ10"/>
    </row>
    <row r="11" spans="1:43" s="21" customFormat="1" hidden="1" x14ac:dyDescent="0.25">
      <c r="A11" s="40">
        <v>10</v>
      </c>
      <c r="B11" s="41">
        <v>0</v>
      </c>
      <c r="C11" s="42">
        <v>43313</v>
      </c>
      <c r="D11" s="43"/>
      <c r="I11" s="44"/>
      <c r="AQ11"/>
    </row>
    <row r="12" spans="1:43" s="21" customFormat="1" hidden="1" x14ac:dyDescent="0.25">
      <c r="A12" s="40">
        <v>100</v>
      </c>
      <c r="B12" s="41">
        <v>0</v>
      </c>
      <c r="C12" s="42">
        <v>43313</v>
      </c>
      <c r="D12" s="43"/>
      <c r="AQ12"/>
    </row>
    <row r="13" spans="1:43" s="21" customFormat="1" ht="15.75" hidden="1" thickBot="1" x14ac:dyDescent="0.3">
      <c r="A13" s="45">
        <v>200</v>
      </c>
      <c r="B13" s="46">
        <v>0</v>
      </c>
      <c r="C13" s="47">
        <v>43313</v>
      </c>
      <c r="D13" s="43"/>
      <c r="AQ13"/>
    </row>
    <row r="14" spans="1:43" s="21" customFormat="1" hidden="1" x14ac:dyDescent="0.25">
      <c r="A14" s="48" t="s">
        <v>47</v>
      </c>
      <c r="B14" s="49">
        <f>SLOPE(B11:B13,A11:A13)</f>
        <v>0</v>
      </c>
      <c r="AQ14"/>
    </row>
    <row r="15" spans="1:43" s="21" customFormat="1" ht="15.75" hidden="1" thickBot="1" x14ac:dyDescent="0.3">
      <c r="A15" s="50" t="s">
        <v>48</v>
      </c>
      <c r="B15" s="51">
        <f>INTERCEPT(B11:B13,A11:A13)</f>
        <v>0</v>
      </c>
      <c r="AQ15"/>
    </row>
    <row r="16" spans="1:43" s="21" customFormat="1" ht="15.75" thickBot="1" x14ac:dyDescent="0.3"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s="21" customFormat="1" ht="15.75" thickBot="1" x14ac:dyDescent="0.3">
      <c r="A17" s="128" t="s">
        <v>49</v>
      </c>
      <c r="B17" s="129"/>
      <c r="C17" s="129"/>
      <c r="D17" s="129"/>
      <c r="E17" s="129"/>
      <c r="F17" s="129"/>
      <c r="G17" s="129"/>
      <c r="H17" s="130"/>
      <c r="I17" s="130"/>
      <c r="J17" s="130"/>
      <c r="K17" s="130"/>
      <c r="L17" s="130"/>
      <c r="M17" s="130"/>
      <c r="N17" s="131"/>
      <c r="O17" s="52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21" customFormat="1" ht="15.75" thickBot="1" x14ac:dyDescent="0.3">
      <c r="A18" s="128" t="s">
        <v>50</v>
      </c>
      <c r="B18" s="129"/>
      <c r="C18" s="129"/>
      <c r="D18" s="129"/>
      <c r="E18" s="129"/>
      <c r="F18" s="129"/>
      <c r="G18" s="132"/>
      <c r="H18" s="128" t="s">
        <v>51</v>
      </c>
      <c r="I18" s="129"/>
      <c r="J18" s="129"/>
      <c r="K18" s="129"/>
      <c r="L18" s="129"/>
      <c r="M18" s="129"/>
      <c r="N18" s="129"/>
      <c r="O18" s="132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62" customFormat="1" ht="30" x14ac:dyDescent="0.25">
      <c r="A19" s="53" t="s">
        <v>52</v>
      </c>
      <c r="B19" s="53" t="s">
        <v>53</v>
      </c>
      <c r="C19" s="54" t="s">
        <v>54</v>
      </c>
      <c r="D19" s="88" t="s">
        <v>71</v>
      </c>
      <c r="E19" s="55" t="s">
        <v>55</v>
      </c>
      <c r="F19" s="55" t="s">
        <v>126</v>
      </c>
      <c r="G19" s="55" t="s">
        <v>127</v>
      </c>
      <c r="H19" s="56" t="s">
        <v>114</v>
      </c>
      <c r="I19" s="56" t="s">
        <v>56</v>
      </c>
      <c r="J19" s="57" t="s">
        <v>115</v>
      </c>
      <c r="K19" s="58" t="s">
        <v>116</v>
      </c>
      <c r="L19" s="57" t="s">
        <v>118</v>
      </c>
      <c r="M19" s="59" t="s">
        <v>57</v>
      </c>
      <c r="N19" s="60" t="s">
        <v>58</v>
      </c>
      <c r="O19" s="61" t="s">
        <v>59</v>
      </c>
      <c r="P19" s="61" t="s">
        <v>60</v>
      </c>
      <c r="Q19" s="61" t="s">
        <v>61</v>
      </c>
    </row>
    <row r="20" spans="1:43" s="21" customFormat="1" ht="15" customHeight="1" x14ac:dyDescent="0.25">
      <c r="A20" s="74">
        <v>44022</v>
      </c>
      <c r="B20" s="80" t="s">
        <v>125</v>
      </c>
      <c r="C20" s="80" t="s">
        <v>62</v>
      </c>
      <c r="D20" s="80" t="s">
        <v>112</v>
      </c>
      <c r="E20" s="80" t="s">
        <v>99</v>
      </c>
      <c r="F20" s="80"/>
      <c r="G20" s="80"/>
      <c r="H20" s="94">
        <v>0</v>
      </c>
      <c r="I20" s="76">
        <v>20</v>
      </c>
      <c r="J20" s="78">
        <v>0</v>
      </c>
      <c r="K20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0" s="96">
        <f>IF(Tabla1[[#This Row],[Resultado (mg/g)]]="","",Tabla1[[#This Row],[Resultado (mg/g)]]*100/1000)</f>
        <v>0</v>
      </c>
      <c r="M20" s="76"/>
      <c r="N20" s="76" t="s">
        <v>63</v>
      </c>
      <c r="O20" s="76"/>
      <c r="P20" s="76"/>
      <c r="Q20" s="8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3" s="21" customFormat="1" ht="15" customHeight="1" x14ac:dyDescent="0.25">
      <c r="A21" s="74">
        <v>44022</v>
      </c>
      <c r="B21" s="80" t="s">
        <v>125</v>
      </c>
      <c r="C21" s="80" t="s">
        <v>62</v>
      </c>
      <c r="D21" s="80" t="s">
        <v>112</v>
      </c>
      <c r="E21" s="80" t="s">
        <v>100</v>
      </c>
      <c r="F21" s="80"/>
      <c r="G21" s="80"/>
      <c r="H21" s="94">
        <v>0.13313559999999999</v>
      </c>
      <c r="I21" s="76">
        <v>20</v>
      </c>
      <c r="J21" s="78">
        <v>0</v>
      </c>
      <c r="K21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133.13559999999998</v>
      </c>
      <c r="L21" s="96">
        <f>IF(Tabla1[[#This Row],[Resultado (mg/g)]]="","",Tabla1[[#This Row],[Resultado (mg/g)]]*100/1000)</f>
        <v>13.313559999999997</v>
      </c>
      <c r="M21" s="76"/>
      <c r="N21" s="76" t="s">
        <v>63</v>
      </c>
      <c r="O21" s="76"/>
      <c r="P21" s="76"/>
      <c r="Q21" s="8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3" s="21" customFormat="1" ht="15" customHeight="1" x14ac:dyDescent="0.25">
      <c r="A22" s="74">
        <v>44022</v>
      </c>
      <c r="B22" s="80" t="s">
        <v>125</v>
      </c>
      <c r="C22" s="80" t="s">
        <v>62</v>
      </c>
      <c r="D22" s="80" t="s">
        <v>112</v>
      </c>
      <c r="E22" s="80" t="s">
        <v>101</v>
      </c>
      <c r="F22" s="80"/>
      <c r="G22" s="80"/>
      <c r="H22" s="94">
        <v>0</v>
      </c>
      <c r="I22" s="76">
        <v>20</v>
      </c>
      <c r="J22" s="78">
        <v>0</v>
      </c>
      <c r="K22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2" s="96">
        <f>IF(Tabla1[[#This Row],[Resultado (mg/g)]]="","",Tabla1[[#This Row],[Resultado (mg/g)]]*100/1000)</f>
        <v>0</v>
      </c>
      <c r="M22" s="76"/>
      <c r="N22" s="76" t="s">
        <v>63</v>
      </c>
      <c r="O22" s="76"/>
      <c r="P22" s="76"/>
      <c r="Q22" s="8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3" s="21" customFormat="1" ht="15" customHeight="1" x14ac:dyDescent="0.25">
      <c r="A23" s="74">
        <v>44022</v>
      </c>
      <c r="B23" s="80" t="s">
        <v>125</v>
      </c>
      <c r="C23" s="80" t="s">
        <v>62</v>
      </c>
      <c r="D23" s="80" t="s">
        <v>112</v>
      </c>
      <c r="E23" s="80" t="s">
        <v>102</v>
      </c>
      <c r="F23" s="80"/>
      <c r="G23" s="80"/>
      <c r="H23" s="94">
        <v>0</v>
      </c>
      <c r="I23" s="76">
        <v>20</v>
      </c>
      <c r="J23" s="78">
        <v>0</v>
      </c>
      <c r="K23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3" s="96">
        <f>IF(Tabla1[[#This Row],[Resultado (mg/g)]]="","",Tabla1[[#This Row],[Resultado (mg/g)]]*100/1000)</f>
        <v>0</v>
      </c>
      <c r="M23" s="76"/>
      <c r="N23" s="76" t="s">
        <v>63</v>
      </c>
      <c r="O23" s="76"/>
      <c r="P23" s="76"/>
      <c r="Q23" s="82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3" s="21" customFormat="1" ht="15" customHeight="1" x14ac:dyDescent="0.25">
      <c r="A24" s="74">
        <v>44022</v>
      </c>
      <c r="B24" s="80" t="s">
        <v>125</v>
      </c>
      <c r="C24" s="80" t="s">
        <v>62</v>
      </c>
      <c r="D24" s="80" t="s">
        <v>112</v>
      </c>
      <c r="E24" s="80" t="s">
        <v>103</v>
      </c>
      <c r="F24" s="80"/>
      <c r="G24" s="80"/>
      <c r="H24" s="94">
        <v>0</v>
      </c>
      <c r="I24" s="76">
        <v>20</v>
      </c>
      <c r="J24" s="78">
        <v>0</v>
      </c>
      <c r="K24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4" s="96">
        <f>IF(Tabla1[[#This Row],[Resultado (mg/g)]]="","",Tabla1[[#This Row],[Resultado (mg/g)]]*100/1000)</f>
        <v>0</v>
      </c>
      <c r="M24" s="76"/>
      <c r="N24" s="76" t="s">
        <v>63</v>
      </c>
      <c r="O24" s="76"/>
      <c r="P24" s="76"/>
      <c r="Q24" s="82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3" s="21" customFormat="1" ht="15" customHeight="1" x14ac:dyDescent="0.25">
      <c r="A25" s="74">
        <v>44022</v>
      </c>
      <c r="B25" s="80" t="s">
        <v>125</v>
      </c>
      <c r="C25" s="80" t="s">
        <v>62</v>
      </c>
      <c r="D25" s="80" t="s">
        <v>112</v>
      </c>
      <c r="E25" s="80" t="s">
        <v>104</v>
      </c>
      <c r="F25" s="80"/>
      <c r="G25" s="80"/>
      <c r="H25" s="94">
        <v>0</v>
      </c>
      <c r="I25" s="76">
        <v>20</v>
      </c>
      <c r="J25" s="78">
        <v>0</v>
      </c>
      <c r="K25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5" s="96">
        <f>IF(Tabla1[[#This Row],[Resultado (mg/g)]]="","",Tabla1[[#This Row],[Resultado (mg/g)]]*100/1000)</f>
        <v>0</v>
      </c>
      <c r="M25" s="76"/>
      <c r="N25" s="76" t="s">
        <v>63</v>
      </c>
      <c r="O25" s="76"/>
      <c r="P25" s="76"/>
      <c r="Q25" s="82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3" s="21" customFormat="1" ht="15" customHeight="1" x14ac:dyDescent="0.25">
      <c r="A26" s="74">
        <v>44022</v>
      </c>
      <c r="B26" s="80" t="s">
        <v>125</v>
      </c>
      <c r="C26" s="80" t="s">
        <v>62</v>
      </c>
      <c r="D26" s="80" t="s">
        <v>112</v>
      </c>
      <c r="E26" s="80" t="s">
        <v>105</v>
      </c>
      <c r="F26" s="80"/>
      <c r="G26" s="80"/>
      <c r="H26" s="94">
        <v>0</v>
      </c>
      <c r="I26" s="76">
        <v>20</v>
      </c>
      <c r="J26" s="78">
        <v>0</v>
      </c>
      <c r="K26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6" s="96">
        <f>IF(Tabla1[[#This Row],[Resultado (mg/g)]]="","",Tabla1[[#This Row],[Resultado (mg/g)]]*100/1000)</f>
        <v>0</v>
      </c>
      <c r="M26" s="76"/>
      <c r="N26" s="76" t="s">
        <v>63</v>
      </c>
      <c r="O26" s="76"/>
      <c r="P26" s="76"/>
      <c r="Q26" s="82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3" s="21" customFormat="1" ht="15" customHeight="1" x14ac:dyDescent="0.25">
      <c r="A27" s="74">
        <v>44022</v>
      </c>
      <c r="B27" s="80" t="s">
        <v>125</v>
      </c>
      <c r="C27" s="80" t="s">
        <v>62</v>
      </c>
      <c r="D27" s="80" t="s">
        <v>112</v>
      </c>
      <c r="E27" s="80" t="s">
        <v>107</v>
      </c>
      <c r="F27" s="80"/>
      <c r="G27" s="80"/>
      <c r="H27" s="94">
        <v>0</v>
      </c>
      <c r="I27" s="76">
        <v>20</v>
      </c>
      <c r="J27" s="78">
        <v>0</v>
      </c>
      <c r="K27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7" s="96">
        <f>IF(Tabla1[[#This Row],[Resultado (mg/g)]]="","",Tabla1[[#This Row],[Resultado (mg/g)]]*100/1000)</f>
        <v>0</v>
      </c>
      <c r="M27" s="76"/>
      <c r="N27" s="76" t="s">
        <v>63</v>
      </c>
      <c r="O27" s="76"/>
      <c r="P27" s="76"/>
      <c r="Q27" s="82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3" s="21" customFormat="1" ht="15" customHeight="1" x14ac:dyDescent="0.25">
      <c r="A28" s="74">
        <v>44022</v>
      </c>
      <c r="B28" s="80" t="s">
        <v>125</v>
      </c>
      <c r="C28" s="80" t="s">
        <v>62</v>
      </c>
      <c r="D28" s="80" t="s">
        <v>112</v>
      </c>
      <c r="E28" s="80" t="s">
        <v>106</v>
      </c>
      <c r="F28" s="80"/>
      <c r="G28" s="80"/>
      <c r="H28" s="94">
        <v>0</v>
      </c>
      <c r="I28" s="76">
        <v>20</v>
      </c>
      <c r="J28" s="78">
        <v>0</v>
      </c>
      <c r="K28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8" s="96">
        <f>IF(Tabla1[[#This Row],[Resultado (mg/g)]]="","",Tabla1[[#This Row],[Resultado (mg/g)]]*100/1000)</f>
        <v>0</v>
      </c>
      <c r="M28" s="76"/>
      <c r="N28" s="76" t="s">
        <v>63</v>
      </c>
      <c r="O28" s="76"/>
      <c r="P28" s="76"/>
      <c r="Q28" s="82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3" s="21" customFormat="1" ht="15" customHeight="1" x14ac:dyDescent="0.25">
      <c r="A29" s="74">
        <v>44022</v>
      </c>
      <c r="B29" s="80" t="s">
        <v>125</v>
      </c>
      <c r="C29" s="80" t="s">
        <v>62</v>
      </c>
      <c r="D29" s="80" t="s">
        <v>112</v>
      </c>
      <c r="E29" s="80" t="s">
        <v>108</v>
      </c>
      <c r="F29" s="80"/>
      <c r="G29" s="80"/>
      <c r="H29" s="94">
        <v>0</v>
      </c>
      <c r="I29" s="76">
        <v>20</v>
      </c>
      <c r="J29" s="78">
        <v>0</v>
      </c>
      <c r="K29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29" s="96">
        <f>IF(Tabla1[[#This Row],[Resultado (mg/g)]]="","",Tabla1[[#This Row],[Resultado (mg/g)]]*100/1000)</f>
        <v>0</v>
      </c>
      <c r="M29" s="76"/>
      <c r="N29" s="76" t="s">
        <v>63</v>
      </c>
      <c r="O29" s="76"/>
      <c r="P29" s="76"/>
      <c r="Q29" s="82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3" s="21" customFormat="1" ht="15" customHeight="1" x14ac:dyDescent="0.25">
      <c r="A30" s="74">
        <v>44022</v>
      </c>
      <c r="B30" s="80" t="s">
        <v>125</v>
      </c>
      <c r="C30" s="80" t="s">
        <v>62</v>
      </c>
      <c r="D30" s="80" t="s">
        <v>112</v>
      </c>
      <c r="E30" s="80" t="s">
        <v>109</v>
      </c>
      <c r="F30" s="80"/>
      <c r="G30" s="80"/>
      <c r="H30" s="94">
        <v>0</v>
      </c>
      <c r="I30" s="76">
        <v>20</v>
      </c>
      <c r="J30" s="78">
        <v>0</v>
      </c>
      <c r="K30" s="81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>0</v>
      </c>
      <c r="L30" s="96">
        <f>IF(Tabla1[[#This Row],[Resultado (mg/g)]]="","",Tabla1[[#This Row],[Resultado (mg/g)]]*100/1000)</f>
        <v>0</v>
      </c>
      <c r="M30" s="76"/>
      <c r="N30" s="76" t="s">
        <v>63</v>
      </c>
      <c r="O30" s="76"/>
      <c r="P30" s="76"/>
      <c r="Q30" s="82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3" s="21" customFormat="1" ht="15" customHeight="1" x14ac:dyDescent="0.25">
      <c r="A31" s="74"/>
      <c r="B31" s="80"/>
      <c r="C31" s="80"/>
      <c r="D31" s="80" t="s">
        <v>110</v>
      </c>
      <c r="E31" s="80" t="s">
        <v>103</v>
      </c>
      <c r="F31" s="80"/>
      <c r="G31" s="80"/>
      <c r="H31" s="94"/>
      <c r="I31" s="76">
        <v>1</v>
      </c>
      <c r="J31" s="78">
        <v>0.02</v>
      </c>
      <c r="K3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1" s="96" t="str">
        <f>IF(Tabla1[[#This Row],[Resultado (mg/g)]]="","",Tabla1[[#This Row],[Resultado (mg/g)]]*100/1000)</f>
        <v/>
      </c>
      <c r="M31" s="76"/>
      <c r="N31" s="76" t="s">
        <v>63</v>
      </c>
      <c r="O31" s="76"/>
      <c r="P31" s="76"/>
      <c r="Q31" s="82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3" s="21" customFormat="1" ht="15" customHeight="1" x14ac:dyDescent="0.25">
      <c r="A32" s="74"/>
      <c r="B32" s="80"/>
      <c r="C32" s="80"/>
      <c r="D32" s="80" t="s">
        <v>110</v>
      </c>
      <c r="E32" s="80" t="s">
        <v>103</v>
      </c>
      <c r="F32" s="80"/>
      <c r="G32" s="80"/>
      <c r="H32" s="94"/>
      <c r="I32" s="76">
        <v>1</v>
      </c>
      <c r="J32" s="78">
        <v>0.02</v>
      </c>
      <c r="K3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2" s="96" t="str">
        <f>IF(Tabla1[[#This Row],[Resultado (mg/g)]]="","",Tabla1[[#This Row],[Resultado (mg/g)]]*100/1000)</f>
        <v/>
      </c>
      <c r="M32" s="76"/>
      <c r="N32" s="76" t="s">
        <v>63</v>
      </c>
      <c r="O32" s="76"/>
      <c r="P32" s="76"/>
      <c r="Q32" s="8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s="21" customFormat="1" ht="15" customHeight="1" x14ac:dyDescent="0.25">
      <c r="A33" s="74"/>
      <c r="B33" s="80"/>
      <c r="C33" s="80"/>
      <c r="D33" s="80" t="s">
        <v>110</v>
      </c>
      <c r="E33" s="80" t="s">
        <v>103</v>
      </c>
      <c r="F33" s="80"/>
      <c r="G33" s="80"/>
      <c r="H33" s="94"/>
      <c r="I33" s="76">
        <v>1</v>
      </c>
      <c r="J33" s="78">
        <v>0.02</v>
      </c>
      <c r="K3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3" s="96" t="str">
        <f>IF(Tabla1[[#This Row],[Resultado (mg/g)]]="","",Tabla1[[#This Row],[Resultado (mg/g)]]*100/1000)</f>
        <v/>
      </c>
      <c r="M33" s="76"/>
      <c r="N33" s="76" t="s">
        <v>63</v>
      </c>
      <c r="O33" s="76"/>
      <c r="P33" s="76"/>
      <c r="Q33" s="82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s="21" customFormat="1" ht="15" customHeight="1" x14ac:dyDescent="0.25">
      <c r="A34" s="74"/>
      <c r="B34" s="80"/>
      <c r="C34" s="80"/>
      <c r="D34" s="80" t="s">
        <v>72</v>
      </c>
      <c r="E34" s="80" t="s">
        <v>103</v>
      </c>
      <c r="F34" s="80"/>
      <c r="G34" s="80"/>
      <c r="H34" s="94"/>
      <c r="I34" s="76">
        <v>1</v>
      </c>
      <c r="J34" s="78">
        <v>0.02</v>
      </c>
      <c r="K3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4" s="96" t="str">
        <f>IF(Tabla1[[#This Row],[Resultado (mg/g)]]="","",Tabla1[[#This Row],[Resultado (mg/g)]]*100/1000)</f>
        <v/>
      </c>
      <c r="M34" s="76"/>
      <c r="N34" s="76" t="s">
        <v>63</v>
      </c>
      <c r="O34" s="76"/>
      <c r="P34" s="76"/>
      <c r="Q34" s="82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s="21" customFormat="1" ht="15" customHeight="1" x14ac:dyDescent="0.25">
      <c r="A35" s="74"/>
      <c r="B35" s="80"/>
      <c r="C35" s="80"/>
      <c r="D35" s="80" t="s">
        <v>72</v>
      </c>
      <c r="E35" s="80" t="s">
        <v>103</v>
      </c>
      <c r="F35" s="80"/>
      <c r="G35" s="80"/>
      <c r="H35" s="94"/>
      <c r="I35" s="76">
        <v>1</v>
      </c>
      <c r="J35" s="78">
        <v>0.02</v>
      </c>
      <c r="K3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5" s="96" t="str">
        <f>IF(Tabla1[[#This Row],[Resultado (mg/g)]]="","",Tabla1[[#This Row],[Resultado (mg/g)]]*100/1000)</f>
        <v/>
      </c>
      <c r="M35" s="76"/>
      <c r="N35" s="76" t="s">
        <v>63</v>
      </c>
      <c r="O35" s="76"/>
      <c r="P35" s="76"/>
      <c r="Q35" s="82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s="21" customFormat="1" ht="15" customHeight="1" x14ac:dyDescent="0.25">
      <c r="A36" s="74"/>
      <c r="B36" s="80"/>
      <c r="C36" s="80"/>
      <c r="D36" s="80" t="s">
        <v>72</v>
      </c>
      <c r="E36" s="80" t="s">
        <v>103</v>
      </c>
      <c r="F36" s="80"/>
      <c r="G36" s="80"/>
      <c r="H36" s="94"/>
      <c r="I36" s="76">
        <v>1</v>
      </c>
      <c r="J36" s="78">
        <v>0.02</v>
      </c>
      <c r="K3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6" s="96" t="str">
        <f>IF(Tabla1[[#This Row],[Resultado (mg/g)]]="","",Tabla1[[#This Row],[Resultado (mg/g)]]*100/1000)</f>
        <v/>
      </c>
      <c r="M36" s="76"/>
      <c r="N36" s="76" t="s">
        <v>63</v>
      </c>
      <c r="O36" s="76"/>
      <c r="P36" s="76"/>
      <c r="Q36" s="82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s="21" customFormat="1" ht="15" customHeight="1" x14ac:dyDescent="0.25">
      <c r="A37" s="74"/>
      <c r="B37" s="80"/>
      <c r="C37" s="80"/>
      <c r="D37" s="80" t="s">
        <v>72</v>
      </c>
      <c r="E37" s="80" t="s">
        <v>103</v>
      </c>
      <c r="F37" s="80"/>
      <c r="G37" s="80"/>
      <c r="H37" s="94"/>
      <c r="I37" s="76">
        <v>1</v>
      </c>
      <c r="J37" s="78">
        <v>0.02</v>
      </c>
      <c r="K3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7" s="96" t="str">
        <f>IF(Tabla1[[#This Row],[Resultado (mg/g)]]="","",Tabla1[[#This Row],[Resultado (mg/g)]]*100/1000)</f>
        <v/>
      </c>
      <c r="M37" s="76"/>
      <c r="N37" s="76" t="s">
        <v>63</v>
      </c>
      <c r="O37" s="76"/>
      <c r="P37" s="76"/>
      <c r="Q37" s="82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s="21" customFormat="1" ht="15" customHeight="1" x14ac:dyDescent="0.25">
      <c r="A38" s="74"/>
      <c r="B38" s="80"/>
      <c r="C38" s="80"/>
      <c r="D38" s="80" t="s">
        <v>72</v>
      </c>
      <c r="E38" s="80" t="s">
        <v>103</v>
      </c>
      <c r="F38" s="80"/>
      <c r="G38" s="80"/>
      <c r="H38" s="94"/>
      <c r="I38" s="76">
        <v>1</v>
      </c>
      <c r="J38" s="78">
        <v>0.02</v>
      </c>
      <c r="K3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8" s="96" t="str">
        <f>IF(Tabla1[[#This Row],[Resultado (mg/g)]]="","",Tabla1[[#This Row],[Resultado (mg/g)]]*100/1000)</f>
        <v/>
      </c>
      <c r="M38" s="76"/>
      <c r="N38" s="76" t="s">
        <v>63</v>
      </c>
      <c r="O38" s="76"/>
      <c r="P38" s="76"/>
      <c r="Q38" s="82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s="21" customFormat="1" ht="15" customHeight="1" x14ac:dyDescent="0.25">
      <c r="A39" s="74"/>
      <c r="B39" s="80"/>
      <c r="C39" s="80"/>
      <c r="D39" s="80" t="s">
        <v>72</v>
      </c>
      <c r="E39" s="80" t="s">
        <v>103</v>
      </c>
      <c r="F39" s="80"/>
      <c r="G39" s="80"/>
      <c r="H39" s="94"/>
      <c r="I39" s="76">
        <v>1</v>
      </c>
      <c r="J39" s="78">
        <v>0.02</v>
      </c>
      <c r="K3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9" s="96" t="str">
        <f>IF(Tabla1[[#This Row],[Resultado (mg/g)]]="","",Tabla1[[#This Row],[Resultado (mg/g)]]*100/1000)</f>
        <v/>
      </c>
      <c r="M39" s="76"/>
      <c r="N39" s="76" t="s">
        <v>63</v>
      </c>
      <c r="O39" s="76"/>
      <c r="P39" s="76"/>
      <c r="Q39" s="82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s="21" customFormat="1" ht="15" customHeight="1" x14ac:dyDescent="0.25">
      <c r="A40" s="74"/>
      <c r="B40" s="80"/>
      <c r="C40" s="80"/>
      <c r="D40" s="80" t="s">
        <v>110</v>
      </c>
      <c r="E40" s="80" t="s">
        <v>100</v>
      </c>
      <c r="F40" s="80"/>
      <c r="G40" s="80"/>
      <c r="H40" s="94"/>
      <c r="I40" s="76">
        <v>1</v>
      </c>
      <c r="J40" s="78">
        <v>0.02</v>
      </c>
      <c r="K4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0" s="96" t="str">
        <f>IF(Tabla1[[#This Row],[Resultado (mg/g)]]="","",Tabla1[[#This Row],[Resultado (mg/g)]]*100/1000)</f>
        <v/>
      </c>
      <c r="M40" s="76"/>
      <c r="N40" s="76" t="s">
        <v>63</v>
      </c>
      <c r="O40" s="76"/>
      <c r="P40" s="76"/>
      <c r="Q40" s="82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s="21" customFormat="1" ht="15" customHeight="1" x14ac:dyDescent="0.25">
      <c r="A41" s="74"/>
      <c r="B41" s="80"/>
      <c r="C41" s="80"/>
      <c r="D41" s="80" t="s">
        <v>110</v>
      </c>
      <c r="E41" s="80" t="s">
        <v>100</v>
      </c>
      <c r="F41" s="80"/>
      <c r="G41" s="80"/>
      <c r="H41" s="94"/>
      <c r="I41" s="76">
        <v>1</v>
      </c>
      <c r="J41" s="78">
        <v>0.02</v>
      </c>
      <c r="K4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1" s="96" t="str">
        <f>IF(Tabla1[[#This Row],[Resultado (mg/g)]]="","",Tabla1[[#This Row],[Resultado (mg/g)]]*100/1000)</f>
        <v/>
      </c>
      <c r="M41" s="76"/>
      <c r="N41" s="76" t="s">
        <v>63</v>
      </c>
      <c r="O41" s="76"/>
      <c r="P41" s="76"/>
      <c r="Q41" s="82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s="21" customFormat="1" ht="15" customHeight="1" x14ac:dyDescent="0.25">
      <c r="A42" s="74"/>
      <c r="B42" s="80"/>
      <c r="C42" s="80"/>
      <c r="D42" s="80" t="s">
        <v>110</v>
      </c>
      <c r="E42" s="80" t="s">
        <v>100</v>
      </c>
      <c r="F42" s="80"/>
      <c r="G42" s="80"/>
      <c r="H42" s="94"/>
      <c r="I42" s="76">
        <v>1</v>
      </c>
      <c r="J42" s="78">
        <v>0.02</v>
      </c>
      <c r="K4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2" s="96" t="str">
        <f>IF(Tabla1[[#This Row],[Resultado (mg/g)]]="","",Tabla1[[#This Row],[Resultado (mg/g)]]*100/1000)</f>
        <v/>
      </c>
      <c r="M42" s="76"/>
      <c r="N42" s="76" t="s">
        <v>63</v>
      </c>
      <c r="O42" s="76"/>
      <c r="P42" s="76"/>
      <c r="Q42" s="8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s="21" customFormat="1" ht="15" customHeight="1" x14ac:dyDescent="0.25">
      <c r="A43" s="74"/>
      <c r="B43" s="80"/>
      <c r="C43" s="80"/>
      <c r="D43" s="80" t="s">
        <v>110</v>
      </c>
      <c r="E43" s="80" t="s">
        <v>100</v>
      </c>
      <c r="F43" s="80"/>
      <c r="G43" s="80"/>
      <c r="H43" s="94"/>
      <c r="I43" s="76">
        <v>1</v>
      </c>
      <c r="J43" s="78">
        <v>0.02</v>
      </c>
      <c r="K4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3" s="96" t="str">
        <f>IF(Tabla1[[#This Row],[Resultado (mg/g)]]="","",Tabla1[[#This Row],[Resultado (mg/g)]]*100/1000)</f>
        <v/>
      </c>
      <c r="M43" s="76"/>
      <c r="N43" s="76" t="s">
        <v>63</v>
      </c>
      <c r="O43" s="76"/>
      <c r="P43" s="76"/>
      <c r="Q43" s="82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s="21" customFormat="1" ht="15" customHeight="1" x14ac:dyDescent="0.25">
      <c r="A44" s="74"/>
      <c r="B44" s="80"/>
      <c r="C44" s="80"/>
      <c r="D44" s="80" t="s">
        <v>72</v>
      </c>
      <c r="E44" s="80" t="s">
        <v>100</v>
      </c>
      <c r="F44" s="80"/>
      <c r="G44" s="80"/>
      <c r="H44" s="94"/>
      <c r="I44" s="76">
        <v>1</v>
      </c>
      <c r="J44" s="78">
        <v>0.02</v>
      </c>
      <c r="K4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4" s="96" t="str">
        <f>IF(Tabla1[[#This Row],[Resultado (mg/g)]]="","",Tabla1[[#This Row],[Resultado (mg/g)]]*100/1000)</f>
        <v/>
      </c>
      <c r="M44" s="76"/>
      <c r="N44" s="76" t="s">
        <v>63</v>
      </c>
      <c r="O44" s="76"/>
      <c r="P44" s="76"/>
      <c r="Q44" s="82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s="21" customFormat="1" ht="15" customHeight="1" x14ac:dyDescent="0.25">
      <c r="A45" s="74"/>
      <c r="B45" s="80"/>
      <c r="C45" s="80"/>
      <c r="D45" s="80" t="s">
        <v>72</v>
      </c>
      <c r="E45" s="80" t="s">
        <v>100</v>
      </c>
      <c r="F45" s="80"/>
      <c r="G45" s="80"/>
      <c r="H45" s="94"/>
      <c r="I45" s="76">
        <v>1</v>
      </c>
      <c r="J45" s="78">
        <v>0.02</v>
      </c>
      <c r="K4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5" s="96" t="str">
        <f>IF(Tabla1[[#This Row],[Resultado (mg/g)]]="","",Tabla1[[#This Row],[Resultado (mg/g)]]*100/1000)</f>
        <v/>
      </c>
      <c r="M45" s="76"/>
      <c r="N45" s="76" t="s">
        <v>63</v>
      </c>
      <c r="O45" s="76"/>
      <c r="P45" s="76"/>
      <c r="Q45" s="82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s="21" customFormat="1" ht="15" customHeight="1" x14ac:dyDescent="0.25">
      <c r="A46" s="74"/>
      <c r="B46" s="80"/>
      <c r="C46" s="80"/>
      <c r="D46" s="80" t="s">
        <v>72</v>
      </c>
      <c r="E46" s="80" t="s">
        <v>100</v>
      </c>
      <c r="F46" s="80"/>
      <c r="G46" s="80"/>
      <c r="H46" s="94"/>
      <c r="I46" s="76">
        <v>1</v>
      </c>
      <c r="J46" s="78">
        <v>0.02</v>
      </c>
      <c r="K4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6" s="96" t="str">
        <f>IF(Tabla1[[#This Row],[Resultado (mg/g)]]="","",Tabla1[[#This Row],[Resultado (mg/g)]]*100/1000)</f>
        <v/>
      </c>
      <c r="M46" s="76"/>
      <c r="N46" s="76" t="s">
        <v>63</v>
      </c>
      <c r="O46" s="76"/>
      <c r="P46" s="76"/>
      <c r="Q46" s="82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s="21" customFormat="1" ht="15" customHeight="1" x14ac:dyDescent="0.25">
      <c r="A47" s="74"/>
      <c r="B47" s="80"/>
      <c r="C47" s="80"/>
      <c r="D47" s="80" t="s">
        <v>72</v>
      </c>
      <c r="E47" s="80" t="s">
        <v>100</v>
      </c>
      <c r="F47" s="80"/>
      <c r="G47" s="80"/>
      <c r="H47" s="94"/>
      <c r="I47" s="76">
        <v>1</v>
      </c>
      <c r="J47" s="78">
        <v>0.02</v>
      </c>
      <c r="K4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7" s="96" t="str">
        <f>IF(Tabla1[[#This Row],[Resultado (mg/g)]]="","",Tabla1[[#This Row],[Resultado (mg/g)]]*100/1000)</f>
        <v/>
      </c>
      <c r="M47" s="76"/>
      <c r="N47" s="76" t="s">
        <v>63</v>
      </c>
      <c r="O47" s="76"/>
      <c r="P47" s="76"/>
      <c r="Q47" s="82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s="21" customFormat="1" ht="15" customHeight="1" x14ac:dyDescent="0.25">
      <c r="A48" s="74"/>
      <c r="B48" s="80"/>
      <c r="C48" s="80"/>
      <c r="D48" s="80" t="s">
        <v>72</v>
      </c>
      <c r="E48" s="80" t="s">
        <v>100</v>
      </c>
      <c r="F48" s="80"/>
      <c r="G48" s="80"/>
      <c r="H48" s="94"/>
      <c r="I48" s="76">
        <v>1</v>
      </c>
      <c r="J48" s="78">
        <v>0.02</v>
      </c>
      <c r="K4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8" s="96" t="str">
        <f>IF(Tabla1[[#This Row],[Resultado (mg/g)]]="","",Tabla1[[#This Row],[Resultado (mg/g)]]*100/1000)</f>
        <v/>
      </c>
      <c r="M48" s="76"/>
      <c r="N48" s="76" t="s">
        <v>63</v>
      </c>
      <c r="O48" s="76"/>
      <c r="P48" s="76"/>
      <c r="Q48" s="82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21" customFormat="1" ht="15" customHeight="1" x14ac:dyDescent="0.25">
      <c r="A49" s="74"/>
      <c r="B49" s="80"/>
      <c r="C49" s="80"/>
      <c r="D49" s="80" t="s">
        <v>72</v>
      </c>
      <c r="E49" s="80" t="s">
        <v>100</v>
      </c>
      <c r="F49" s="80"/>
      <c r="G49" s="80"/>
      <c r="H49" s="94"/>
      <c r="I49" s="76">
        <v>1</v>
      </c>
      <c r="J49" s="78">
        <v>0.02</v>
      </c>
      <c r="K4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49" s="96" t="str">
        <f>IF(Tabla1[[#This Row],[Resultado (mg/g)]]="","",Tabla1[[#This Row],[Resultado (mg/g)]]*100/1000)</f>
        <v/>
      </c>
      <c r="M49" s="76"/>
      <c r="N49" s="76" t="s">
        <v>63</v>
      </c>
      <c r="O49" s="76"/>
      <c r="P49" s="76"/>
      <c r="Q49" s="82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21" customFormat="1" ht="15" customHeight="1" x14ac:dyDescent="0.25">
      <c r="A50" s="74"/>
      <c r="B50" s="80"/>
      <c r="C50" s="80"/>
      <c r="D50" s="80" t="s">
        <v>110</v>
      </c>
      <c r="E50" s="80" t="s">
        <v>107</v>
      </c>
      <c r="F50" s="80"/>
      <c r="G50" s="80"/>
      <c r="H50" s="94"/>
      <c r="I50" s="76">
        <v>1</v>
      </c>
      <c r="J50" s="78">
        <v>0.02</v>
      </c>
      <c r="K5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0" s="96" t="str">
        <f>IF(Tabla1[[#This Row],[Resultado (mg/g)]]="","",Tabla1[[#This Row],[Resultado (mg/g)]]*100/1000)</f>
        <v/>
      </c>
      <c r="M50" s="76"/>
      <c r="N50" s="76" t="s">
        <v>63</v>
      </c>
      <c r="O50" s="76"/>
      <c r="P50" s="76"/>
      <c r="Q50" s="82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21" customFormat="1" ht="15" customHeight="1" x14ac:dyDescent="0.25">
      <c r="A51" s="74"/>
      <c r="B51" s="80"/>
      <c r="C51" s="80"/>
      <c r="D51" s="80" t="s">
        <v>110</v>
      </c>
      <c r="E51" s="80" t="s">
        <v>107</v>
      </c>
      <c r="F51" s="80"/>
      <c r="G51" s="80"/>
      <c r="H51" s="94"/>
      <c r="I51" s="76">
        <v>1</v>
      </c>
      <c r="J51" s="78">
        <v>0.02</v>
      </c>
      <c r="K5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1" s="96" t="str">
        <f>IF(Tabla1[[#This Row],[Resultado (mg/g)]]="","",Tabla1[[#This Row],[Resultado (mg/g)]]*100/1000)</f>
        <v/>
      </c>
      <c r="M51" s="76"/>
      <c r="N51" s="76" t="s">
        <v>63</v>
      </c>
      <c r="O51" s="76"/>
      <c r="P51" s="76"/>
      <c r="Q51" s="82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21" customFormat="1" ht="15" customHeight="1" x14ac:dyDescent="0.25">
      <c r="A52" s="74"/>
      <c r="B52" s="80"/>
      <c r="C52" s="80"/>
      <c r="D52" s="80" t="s">
        <v>110</v>
      </c>
      <c r="E52" s="80" t="s">
        <v>107</v>
      </c>
      <c r="F52" s="80"/>
      <c r="G52" s="80"/>
      <c r="H52" s="94"/>
      <c r="I52" s="76">
        <v>1</v>
      </c>
      <c r="J52" s="78">
        <v>0.02</v>
      </c>
      <c r="K5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2" s="96" t="str">
        <f>IF(Tabla1[[#This Row],[Resultado (mg/g)]]="","",Tabla1[[#This Row],[Resultado (mg/g)]]*100/1000)</f>
        <v/>
      </c>
      <c r="M52" s="76"/>
      <c r="N52" s="76" t="s">
        <v>63</v>
      </c>
      <c r="O52" s="76"/>
      <c r="P52" s="76"/>
      <c r="Q52" s="8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21" customFormat="1" ht="15" customHeight="1" x14ac:dyDescent="0.25">
      <c r="A53" s="74"/>
      <c r="B53" s="80"/>
      <c r="C53" s="80"/>
      <c r="D53" s="80" t="s">
        <v>110</v>
      </c>
      <c r="E53" s="80" t="s">
        <v>107</v>
      </c>
      <c r="F53" s="80"/>
      <c r="G53" s="80"/>
      <c r="H53" s="94"/>
      <c r="I53" s="76">
        <v>1</v>
      </c>
      <c r="J53" s="78">
        <v>0.02</v>
      </c>
      <c r="K5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3" s="96" t="str">
        <f>IF(Tabla1[[#This Row],[Resultado (mg/g)]]="","",Tabla1[[#This Row],[Resultado (mg/g)]]*100/1000)</f>
        <v/>
      </c>
      <c r="M53" s="76"/>
      <c r="N53" s="76" t="s">
        <v>63</v>
      </c>
      <c r="O53" s="76"/>
      <c r="P53" s="76"/>
      <c r="Q53" s="8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21" customFormat="1" ht="15" customHeight="1" x14ac:dyDescent="0.25">
      <c r="A54" s="74"/>
      <c r="B54" s="80"/>
      <c r="C54" s="80"/>
      <c r="D54" s="80" t="s">
        <v>72</v>
      </c>
      <c r="E54" s="80" t="s">
        <v>107</v>
      </c>
      <c r="F54" s="80"/>
      <c r="G54" s="80"/>
      <c r="H54" s="94"/>
      <c r="I54" s="76">
        <v>1</v>
      </c>
      <c r="J54" s="78">
        <v>0.02</v>
      </c>
      <c r="K5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4" s="96" t="str">
        <f>IF(Tabla1[[#This Row],[Resultado (mg/g)]]="","",Tabla1[[#This Row],[Resultado (mg/g)]]*100/1000)</f>
        <v/>
      </c>
      <c r="M54" s="76"/>
      <c r="N54" s="76" t="s">
        <v>63</v>
      </c>
      <c r="O54" s="76"/>
      <c r="P54" s="76"/>
      <c r="Q54" s="82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21" customFormat="1" ht="15" customHeight="1" x14ac:dyDescent="0.25">
      <c r="A55" s="74"/>
      <c r="B55" s="80"/>
      <c r="C55" s="80"/>
      <c r="D55" s="80" t="s">
        <v>72</v>
      </c>
      <c r="E55" s="80" t="s">
        <v>107</v>
      </c>
      <c r="F55" s="80"/>
      <c r="G55" s="80"/>
      <c r="H55" s="94"/>
      <c r="I55" s="76">
        <v>1</v>
      </c>
      <c r="J55" s="78">
        <v>0.02</v>
      </c>
      <c r="K5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5" s="96" t="str">
        <f>IF(Tabla1[[#This Row],[Resultado (mg/g)]]="","",Tabla1[[#This Row],[Resultado (mg/g)]]*100/1000)</f>
        <v/>
      </c>
      <c r="M55" s="76"/>
      <c r="N55" s="76" t="s">
        <v>63</v>
      </c>
      <c r="O55" s="76"/>
      <c r="P55" s="76"/>
      <c r="Q55" s="82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21" customFormat="1" ht="15" customHeight="1" x14ac:dyDescent="0.25">
      <c r="A56" s="74"/>
      <c r="B56" s="80"/>
      <c r="C56" s="80"/>
      <c r="D56" s="80" t="s">
        <v>72</v>
      </c>
      <c r="E56" s="80" t="s">
        <v>107</v>
      </c>
      <c r="F56" s="80"/>
      <c r="G56" s="80"/>
      <c r="H56" s="94"/>
      <c r="I56" s="76">
        <v>1</v>
      </c>
      <c r="J56" s="78">
        <v>0.02</v>
      </c>
      <c r="K5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6" s="96" t="str">
        <f>IF(Tabla1[[#This Row],[Resultado (mg/g)]]="","",Tabla1[[#This Row],[Resultado (mg/g)]]*100/1000)</f>
        <v/>
      </c>
      <c r="M56" s="76"/>
      <c r="N56" s="76" t="s">
        <v>63</v>
      </c>
      <c r="O56" s="76"/>
      <c r="P56" s="76"/>
      <c r="Q56" s="8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21" customFormat="1" ht="15" customHeight="1" x14ac:dyDescent="0.25">
      <c r="A57" s="74"/>
      <c r="B57" s="80"/>
      <c r="C57" s="80"/>
      <c r="D57" s="80" t="s">
        <v>72</v>
      </c>
      <c r="E57" s="80" t="s">
        <v>107</v>
      </c>
      <c r="F57" s="80"/>
      <c r="G57" s="80"/>
      <c r="H57" s="94"/>
      <c r="I57" s="76">
        <v>1</v>
      </c>
      <c r="J57" s="78">
        <v>0.02</v>
      </c>
      <c r="K5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7" s="96" t="str">
        <f>IF(Tabla1[[#This Row],[Resultado (mg/g)]]="","",Tabla1[[#This Row],[Resultado (mg/g)]]*100/1000)</f>
        <v/>
      </c>
      <c r="M57" s="76"/>
      <c r="N57" s="76" t="s">
        <v>63</v>
      </c>
      <c r="O57" s="76"/>
      <c r="P57" s="76"/>
      <c r="Q57" s="82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21" customFormat="1" ht="15" customHeight="1" x14ac:dyDescent="0.25">
      <c r="A58" s="74"/>
      <c r="B58" s="80"/>
      <c r="C58" s="80"/>
      <c r="D58" s="80" t="s">
        <v>72</v>
      </c>
      <c r="E58" s="80" t="s">
        <v>107</v>
      </c>
      <c r="F58" s="80"/>
      <c r="G58" s="80"/>
      <c r="H58" s="94"/>
      <c r="I58" s="76">
        <v>1</v>
      </c>
      <c r="J58" s="78">
        <v>0.02</v>
      </c>
      <c r="K5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8" s="96" t="str">
        <f>IF(Tabla1[[#This Row],[Resultado (mg/g)]]="","",Tabla1[[#This Row],[Resultado (mg/g)]]*100/1000)</f>
        <v/>
      </c>
      <c r="M58" s="76"/>
      <c r="N58" s="76" t="s">
        <v>63</v>
      </c>
      <c r="O58" s="76"/>
      <c r="P58" s="76"/>
      <c r="Q58" s="82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21" customFormat="1" ht="15" customHeight="1" x14ac:dyDescent="0.25">
      <c r="A59" s="74"/>
      <c r="B59" s="80"/>
      <c r="C59" s="80"/>
      <c r="D59" s="80" t="s">
        <v>72</v>
      </c>
      <c r="E59" s="80" t="s">
        <v>107</v>
      </c>
      <c r="F59" s="80"/>
      <c r="G59" s="80"/>
      <c r="H59" s="94"/>
      <c r="I59" s="76">
        <v>1</v>
      </c>
      <c r="J59" s="78">
        <v>0.02</v>
      </c>
      <c r="K5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59" s="96" t="str">
        <f>IF(Tabla1[[#This Row],[Resultado (mg/g)]]="","",Tabla1[[#This Row],[Resultado (mg/g)]]*100/1000)</f>
        <v/>
      </c>
      <c r="M59" s="76"/>
      <c r="N59" s="76" t="s">
        <v>63</v>
      </c>
      <c r="O59" s="76"/>
      <c r="P59" s="76"/>
      <c r="Q59" s="8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21" customFormat="1" ht="15" customHeight="1" x14ac:dyDescent="0.25">
      <c r="A60" s="74"/>
      <c r="B60" s="80"/>
      <c r="C60" s="80"/>
      <c r="D60" s="80" t="s">
        <v>110</v>
      </c>
      <c r="E60" s="80" t="s">
        <v>109</v>
      </c>
      <c r="F60" s="80"/>
      <c r="G60" s="80"/>
      <c r="H60" s="94"/>
      <c r="I60" s="76">
        <v>1</v>
      </c>
      <c r="J60" s="78">
        <v>0.02</v>
      </c>
      <c r="K6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0" s="96" t="str">
        <f>IF(Tabla1[[#This Row],[Resultado (mg/g)]]="","",Tabla1[[#This Row],[Resultado (mg/g)]]*100/1000)</f>
        <v/>
      </c>
      <c r="M60" s="76"/>
      <c r="N60" s="76" t="s">
        <v>63</v>
      </c>
      <c r="O60" s="76"/>
      <c r="P60" s="76"/>
      <c r="Q60" s="8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21" customFormat="1" ht="15" customHeight="1" x14ac:dyDescent="0.25">
      <c r="A61" s="74"/>
      <c r="B61" s="80"/>
      <c r="C61" s="80"/>
      <c r="D61" s="80" t="s">
        <v>110</v>
      </c>
      <c r="E61" s="80" t="s">
        <v>109</v>
      </c>
      <c r="F61" s="80"/>
      <c r="G61" s="80"/>
      <c r="H61" s="94"/>
      <c r="I61" s="76">
        <v>1</v>
      </c>
      <c r="J61" s="78">
        <v>0.02</v>
      </c>
      <c r="K6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1" s="96" t="str">
        <f>IF(Tabla1[[#This Row],[Resultado (mg/g)]]="","",Tabla1[[#This Row],[Resultado (mg/g)]]*100/1000)</f>
        <v/>
      </c>
      <c r="M61" s="76"/>
      <c r="N61" s="76" t="s">
        <v>63</v>
      </c>
      <c r="O61" s="76"/>
      <c r="P61" s="76"/>
      <c r="Q61" s="8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21" customFormat="1" ht="15" customHeight="1" x14ac:dyDescent="0.25">
      <c r="A62" s="74"/>
      <c r="B62" s="80"/>
      <c r="C62" s="80"/>
      <c r="D62" s="80" t="s">
        <v>110</v>
      </c>
      <c r="E62" s="80" t="s">
        <v>109</v>
      </c>
      <c r="F62" s="80"/>
      <c r="G62" s="80"/>
      <c r="H62" s="94"/>
      <c r="I62" s="76">
        <v>1</v>
      </c>
      <c r="J62" s="78">
        <v>0.02</v>
      </c>
      <c r="K6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2" s="96" t="str">
        <f>IF(Tabla1[[#This Row],[Resultado (mg/g)]]="","",Tabla1[[#This Row],[Resultado (mg/g)]]*100/1000)</f>
        <v/>
      </c>
      <c r="M62" s="76"/>
      <c r="N62" s="76" t="s">
        <v>63</v>
      </c>
      <c r="O62" s="76"/>
      <c r="P62" s="76"/>
      <c r="Q62" s="8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21" customFormat="1" ht="15" customHeight="1" x14ac:dyDescent="0.25">
      <c r="A63" s="74"/>
      <c r="B63" s="80"/>
      <c r="C63" s="80"/>
      <c r="D63" s="80" t="s">
        <v>110</v>
      </c>
      <c r="E63" s="80" t="s">
        <v>109</v>
      </c>
      <c r="F63" s="80"/>
      <c r="G63" s="80"/>
      <c r="H63" s="94"/>
      <c r="I63" s="76">
        <v>1</v>
      </c>
      <c r="J63" s="78">
        <v>0.02</v>
      </c>
      <c r="K6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3" s="96" t="str">
        <f>IF(Tabla1[[#This Row],[Resultado (mg/g)]]="","",Tabla1[[#This Row],[Resultado (mg/g)]]*100/1000)</f>
        <v/>
      </c>
      <c r="M63" s="76"/>
      <c r="N63" s="76" t="s">
        <v>63</v>
      </c>
      <c r="O63" s="76"/>
      <c r="P63" s="76"/>
      <c r="Q63" s="8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21" customFormat="1" ht="15" customHeight="1" x14ac:dyDescent="0.25">
      <c r="A64" s="74"/>
      <c r="B64" s="80"/>
      <c r="C64" s="80"/>
      <c r="D64" s="80" t="s">
        <v>72</v>
      </c>
      <c r="E64" s="80" t="s">
        <v>109</v>
      </c>
      <c r="F64" s="80"/>
      <c r="G64" s="80"/>
      <c r="H64" s="94"/>
      <c r="I64" s="76">
        <v>1</v>
      </c>
      <c r="J64" s="78">
        <v>0.02</v>
      </c>
      <c r="K6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4" s="96" t="str">
        <f>IF(Tabla1[[#This Row],[Resultado (mg/g)]]="","",Tabla1[[#This Row],[Resultado (mg/g)]]*100/1000)</f>
        <v/>
      </c>
      <c r="M64" s="76"/>
      <c r="N64" s="76" t="s">
        <v>63</v>
      </c>
      <c r="O64" s="76"/>
      <c r="P64" s="76"/>
      <c r="Q64" s="82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21" customFormat="1" ht="15" customHeight="1" x14ac:dyDescent="0.25">
      <c r="A65" s="74"/>
      <c r="B65" s="80"/>
      <c r="C65" s="80"/>
      <c r="D65" s="80" t="s">
        <v>72</v>
      </c>
      <c r="E65" s="80" t="s">
        <v>109</v>
      </c>
      <c r="F65" s="80"/>
      <c r="G65" s="80"/>
      <c r="H65" s="94"/>
      <c r="I65" s="76">
        <v>1</v>
      </c>
      <c r="J65" s="78">
        <v>0.02</v>
      </c>
      <c r="K6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5" s="96" t="str">
        <f>IF(Tabla1[[#This Row],[Resultado (mg/g)]]="","",Tabla1[[#This Row],[Resultado (mg/g)]]*100/1000)</f>
        <v/>
      </c>
      <c r="M65" s="76"/>
      <c r="N65" s="76" t="s">
        <v>63</v>
      </c>
      <c r="O65" s="76"/>
      <c r="P65" s="76"/>
      <c r="Q65" s="82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21" customFormat="1" ht="15" customHeight="1" x14ac:dyDescent="0.25">
      <c r="A66" s="74"/>
      <c r="B66" s="80"/>
      <c r="C66" s="80"/>
      <c r="D66" s="80" t="s">
        <v>72</v>
      </c>
      <c r="E66" s="80" t="s">
        <v>109</v>
      </c>
      <c r="F66" s="80"/>
      <c r="G66" s="80"/>
      <c r="H66" s="94"/>
      <c r="I66" s="76">
        <v>1</v>
      </c>
      <c r="J66" s="78">
        <v>0.02</v>
      </c>
      <c r="K6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6" s="96" t="str">
        <f>IF(Tabla1[[#This Row],[Resultado (mg/g)]]="","",Tabla1[[#This Row],[Resultado (mg/g)]]*100/1000)</f>
        <v/>
      </c>
      <c r="M66" s="76"/>
      <c r="N66" s="76" t="s">
        <v>63</v>
      </c>
      <c r="O66" s="76"/>
      <c r="P66" s="76"/>
      <c r="Q66" s="8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21" customFormat="1" ht="15" customHeight="1" x14ac:dyDescent="0.25">
      <c r="A67" s="74"/>
      <c r="B67" s="80"/>
      <c r="C67" s="80"/>
      <c r="D67" s="80" t="s">
        <v>72</v>
      </c>
      <c r="E67" s="80" t="s">
        <v>109</v>
      </c>
      <c r="F67" s="80"/>
      <c r="G67" s="80"/>
      <c r="H67" s="94"/>
      <c r="I67" s="76">
        <v>1</v>
      </c>
      <c r="J67" s="78">
        <v>0.02</v>
      </c>
      <c r="K6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7" s="96" t="str">
        <f>IF(Tabla1[[#This Row],[Resultado (mg/g)]]="","",Tabla1[[#This Row],[Resultado (mg/g)]]*100/1000)</f>
        <v/>
      </c>
      <c r="M67" s="76"/>
      <c r="N67" s="76" t="s">
        <v>63</v>
      </c>
      <c r="O67" s="76"/>
      <c r="P67" s="76"/>
      <c r="Q67" s="8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21" customFormat="1" ht="15" customHeight="1" x14ac:dyDescent="0.25">
      <c r="A68" s="74"/>
      <c r="B68" s="80"/>
      <c r="C68" s="80"/>
      <c r="D68" s="80" t="s">
        <v>72</v>
      </c>
      <c r="E68" s="80" t="s">
        <v>109</v>
      </c>
      <c r="F68" s="80"/>
      <c r="G68" s="80"/>
      <c r="H68" s="94"/>
      <c r="I68" s="76">
        <v>1</v>
      </c>
      <c r="J68" s="78">
        <v>0.02</v>
      </c>
      <c r="K6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8" s="96" t="str">
        <f>IF(Tabla1[[#This Row],[Resultado (mg/g)]]="","",Tabla1[[#This Row],[Resultado (mg/g)]]*100/1000)</f>
        <v/>
      </c>
      <c r="M68" s="76"/>
      <c r="N68" s="76" t="s">
        <v>63</v>
      </c>
      <c r="O68" s="76"/>
      <c r="P68" s="76"/>
      <c r="Q68" s="82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21" customFormat="1" ht="15" customHeight="1" x14ac:dyDescent="0.25">
      <c r="A69" s="74"/>
      <c r="B69" s="80"/>
      <c r="C69" s="80"/>
      <c r="D69" s="80" t="s">
        <v>72</v>
      </c>
      <c r="E69" s="80" t="s">
        <v>109</v>
      </c>
      <c r="F69" s="80"/>
      <c r="G69" s="80"/>
      <c r="H69" s="94"/>
      <c r="I69" s="76">
        <v>1</v>
      </c>
      <c r="J69" s="78">
        <v>0.02</v>
      </c>
      <c r="K6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69" s="96" t="str">
        <f>IF(Tabla1[[#This Row],[Resultado (mg/g)]]="","",Tabla1[[#This Row],[Resultado (mg/g)]]*100/1000)</f>
        <v/>
      </c>
      <c r="M69" s="76"/>
      <c r="N69" s="76" t="s">
        <v>63</v>
      </c>
      <c r="O69" s="76"/>
      <c r="P69" s="76"/>
      <c r="Q69" s="82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21" customFormat="1" ht="15" customHeight="1" x14ac:dyDescent="0.25">
      <c r="A70" s="74"/>
      <c r="B70" s="80"/>
      <c r="C70" s="80"/>
      <c r="D70" s="80" t="s">
        <v>110</v>
      </c>
      <c r="E70" s="80" t="s">
        <v>105</v>
      </c>
      <c r="F70" s="80"/>
      <c r="G70" s="80"/>
      <c r="H70" s="94"/>
      <c r="I70" s="76">
        <v>1</v>
      </c>
      <c r="J70" s="78">
        <v>0.02</v>
      </c>
      <c r="K7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0" s="96" t="str">
        <f>IF(Tabla1[[#This Row],[Resultado (mg/g)]]="","",Tabla1[[#This Row],[Resultado (mg/g)]]*100/1000)</f>
        <v/>
      </c>
      <c r="M70" s="76"/>
      <c r="N70" s="76" t="s">
        <v>63</v>
      </c>
      <c r="O70" s="76"/>
      <c r="P70" s="76"/>
      <c r="Q70" s="82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21" customFormat="1" ht="15" customHeight="1" x14ac:dyDescent="0.25">
      <c r="A71" s="74"/>
      <c r="B71" s="80"/>
      <c r="C71" s="80"/>
      <c r="D71" s="80" t="s">
        <v>110</v>
      </c>
      <c r="E71" s="80" t="s">
        <v>105</v>
      </c>
      <c r="F71" s="80"/>
      <c r="G71" s="80"/>
      <c r="H71" s="94"/>
      <c r="I71" s="76">
        <v>1</v>
      </c>
      <c r="J71" s="78">
        <v>0.02</v>
      </c>
      <c r="K7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1" s="96" t="str">
        <f>IF(Tabla1[[#This Row],[Resultado (mg/g)]]="","",Tabla1[[#This Row],[Resultado (mg/g)]]*100/1000)</f>
        <v/>
      </c>
      <c r="M71" s="76"/>
      <c r="N71" s="76" t="s">
        <v>63</v>
      </c>
      <c r="O71" s="76"/>
      <c r="P71" s="76"/>
      <c r="Q71" s="82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21" customFormat="1" ht="15" customHeight="1" x14ac:dyDescent="0.25">
      <c r="A72" s="74"/>
      <c r="B72" s="80"/>
      <c r="C72" s="80"/>
      <c r="D72" s="80" t="s">
        <v>110</v>
      </c>
      <c r="E72" s="80" t="s">
        <v>105</v>
      </c>
      <c r="F72" s="80"/>
      <c r="G72" s="80"/>
      <c r="H72" s="94"/>
      <c r="I72" s="76">
        <v>1</v>
      </c>
      <c r="J72" s="78">
        <v>0.02</v>
      </c>
      <c r="K7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2" s="96" t="str">
        <f>IF(Tabla1[[#This Row],[Resultado (mg/g)]]="","",Tabla1[[#This Row],[Resultado (mg/g)]]*100/1000)</f>
        <v/>
      </c>
      <c r="M72" s="76"/>
      <c r="N72" s="76" t="s">
        <v>63</v>
      </c>
      <c r="O72" s="76"/>
      <c r="P72" s="76"/>
      <c r="Q72" s="8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21" customFormat="1" ht="15" customHeight="1" x14ac:dyDescent="0.25">
      <c r="A73" s="74"/>
      <c r="B73" s="80"/>
      <c r="C73" s="80"/>
      <c r="D73" s="80" t="s">
        <v>110</v>
      </c>
      <c r="E73" s="80" t="s">
        <v>105</v>
      </c>
      <c r="F73" s="80"/>
      <c r="G73" s="80"/>
      <c r="H73" s="94"/>
      <c r="I73" s="76">
        <v>1</v>
      </c>
      <c r="J73" s="78">
        <v>0.02</v>
      </c>
      <c r="K7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3" s="96" t="str">
        <f>IF(Tabla1[[#This Row],[Resultado (mg/g)]]="","",Tabla1[[#This Row],[Resultado (mg/g)]]*100/1000)</f>
        <v/>
      </c>
      <c r="M73" s="76"/>
      <c r="N73" s="76" t="s">
        <v>63</v>
      </c>
      <c r="O73" s="76"/>
      <c r="P73" s="76"/>
      <c r="Q73" s="82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21" customFormat="1" ht="15" customHeight="1" x14ac:dyDescent="0.25">
      <c r="A74" s="74"/>
      <c r="B74" s="80"/>
      <c r="C74" s="80"/>
      <c r="D74" s="80" t="s">
        <v>72</v>
      </c>
      <c r="E74" s="80" t="s">
        <v>105</v>
      </c>
      <c r="F74" s="80"/>
      <c r="G74" s="80"/>
      <c r="H74" s="94"/>
      <c r="I74" s="76">
        <v>1</v>
      </c>
      <c r="J74" s="78">
        <v>0.02</v>
      </c>
      <c r="K7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4" s="96" t="str">
        <f>IF(Tabla1[[#This Row],[Resultado (mg/g)]]="","",Tabla1[[#This Row],[Resultado (mg/g)]]*100/1000)</f>
        <v/>
      </c>
      <c r="M74" s="76"/>
      <c r="N74" s="76" t="s">
        <v>63</v>
      </c>
      <c r="O74" s="76"/>
      <c r="P74" s="76"/>
      <c r="Q74" s="8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s="21" customFormat="1" ht="15" customHeight="1" x14ac:dyDescent="0.25">
      <c r="A75" s="74"/>
      <c r="B75" s="80"/>
      <c r="C75" s="80"/>
      <c r="D75" s="80" t="s">
        <v>72</v>
      </c>
      <c r="E75" s="80" t="s">
        <v>105</v>
      </c>
      <c r="F75" s="80"/>
      <c r="G75" s="80"/>
      <c r="H75" s="94"/>
      <c r="I75" s="76">
        <v>1</v>
      </c>
      <c r="J75" s="78">
        <v>0.02</v>
      </c>
      <c r="K7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5" s="96" t="str">
        <f>IF(Tabla1[[#This Row],[Resultado (mg/g)]]="","",Tabla1[[#This Row],[Resultado (mg/g)]]*100/1000)</f>
        <v/>
      </c>
      <c r="M75" s="76"/>
      <c r="N75" s="76" t="s">
        <v>63</v>
      </c>
      <c r="O75" s="76"/>
      <c r="P75" s="76"/>
      <c r="Q75" s="8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s="21" customFormat="1" ht="15" customHeight="1" x14ac:dyDescent="0.25">
      <c r="A76" s="74"/>
      <c r="B76" s="80"/>
      <c r="C76" s="80"/>
      <c r="D76" s="80" t="s">
        <v>72</v>
      </c>
      <c r="E76" s="80" t="s">
        <v>105</v>
      </c>
      <c r="F76" s="80"/>
      <c r="G76" s="80"/>
      <c r="H76" s="94"/>
      <c r="I76" s="76">
        <v>1</v>
      </c>
      <c r="J76" s="78">
        <v>0.02</v>
      </c>
      <c r="K7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6" s="96" t="str">
        <f>IF(Tabla1[[#This Row],[Resultado (mg/g)]]="","",Tabla1[[#This Row],[Resultado (mg/g)]]*100/1000)</f>
        <v/>
      </c>
      <c r="M76" s="76"/>
      <c r="N76" s="76" t="s">
        <v>63</v>
      </c>
      <c r="O76" s="76"/>
      <c r="P76" s="76"/>
      <c r="Q76" s="8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s="21" customFormat="1" ht="15" customHeight="1" x14ac:dyDescent="0.25">
      <c r="A77" s="74"/>
      <c r="B77" s="80"/>
      <c r="C77" s="80"/>
      <c r="D77" s="80" t="s">
        <v>72</v>
      </c>
      <c r="E77" s="80" t="s">
        <v>105</v>
      </c>
      <c r="F77" s="80"/>
      <c r="G77" s="80"/>
      <c r="H77" s="94"/>
      <c r="I77" s="76">
        <v>1</v>
      </c>
      <c r="J77" s="78">
        <v>0.02</v>
      </c>
      <c r="K7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7" s="96" t="str">
        <f>IF(Tabla1[[#This Row],[Resultado (mg/g)]]="","",Tabla1[[#This Row],[Resultado (mg/g)]]*100/1000)</f>
        <v/>
      </c>
      <c r="M77" s="76"/>
      <c r="N77" s="76" t="s">
        <v>63</v>
      </c>
      <c r="O77" s="76"/>
      <c r="P77" s="76"/>
      <c r="Q77" s="8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s="21" customFormat="1" ht="15" customHeight="1" x14ac:dyDescent="0.25">
      <c r="A78" s="74"/>
      <c r="B78" s="80"/>
      <c r="C78" s="80"/>
      <c r="D78" s="80" t="s">
        <v>72</v>
      </c>
      <c r="E78" s="80" t="s">
        <v>105</v>
      </c>
      <c r="F78" s="80"/>
      <c r="G78" s="80"/>
      <c r="H78" s="94"/>
      <c r="I78" s="76">
        <v>1</v>
      </c>
      <c r="J78" s="78">
        <v>0.02</v>
      </c>
      <c r="K7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8" s="96" t="str">
        <f>IF(Tabla1[[#This Row],[Resultado (mg/g)]]="","",Tabla1[[#This Row],[Resultado (mg/g)]]*100/1000)</f>
        <v/>
      </c>
      <c r="M78" s="76"/>
      <c r="N78" s="76" t="s">
        <v>63</v>
      </c>
      <c r="O78" s="76"/>
      <c r="P78" s="76"/>
      <c r="Q78" s="8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s="21" customFormat="1" ht="15" customHeight="1" x14ac:dyDescent="0.25">
      <c r="A79" s="74"/>
      <c r="B79" s="80"/>
      <c r="C79" s="80"/>
      <c r="D79" s="80" t="s">
        <v>72</v>
      </c>
      <c r="E79" s="80" t="s">
        <v>105</v>
      </c>
      <c r="F79" s="80"/>
      <c r="G79" s="80"/>
      <c r="H79" s="94"/>
      <c r="I79" s="76">
        <v>1</v>
      </c>
      <c r="J79" s="78">
        <v>0.02</v>
      </c>
      <c r="K7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79" s="96" t="str">
        <f>IF(Tabla1[[#This Row],[Resultado (mg/g)]]="","",Tabla1[[#This Row],[Resultado (mg/g)]]*100/1000)</f>
        <v/>
      </c>
      <c r="M79" s="76"/>
      <c r="N79" s="76" t="s">
        <v>63</v>
      </c>
      <c r="O79" s="76"/>
      <c r="P79" s="76"/>
      <c r="Q79" s="8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s="21" customFormat="1" ht="15" customHeight="1" x14ac:dyDescent="0.25">
      <c r="A80" s="74"/>
      <c r="B80" s="80"/>
      <c r="C80" s="80"/>
      <c r="D80" s="80"/>
      <c r="E80" s="80"/>
      <c r="F80" s="80"/>
      <c r="G80" s="80"/>
      <c r="H80" s="94"/>
      <c r="I80" s="76"/>
      <c r="J80" s="78"/>
      <c r="K8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0" s="96" t="str">
        <f>IF(Tabla1[[#This Row],[Resultado (mg/g)]]="","",Tabla1[[#This Row],[Resultado (mg/g)]]*100/1000)</f>
        <v/>
      </c>
      <c r="M80" s="76"/>
      <c r="N80" s="76"/>
      <c r="O80" s="76"/>
      <c r="P80" s="76"/>
      <c r="Q80" s="8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s="21" customFormat="1" ht="15" customHeight="1" x14ac:dyDescent="0.25">
      <c r="A81" s="74"/>
      <c r="B81" s="80"/>
      <c r="C81" s="80"/>
      <c r="D81" s="80"/>
      <c r="E81" s="80"/>
      <c r="F81" s="80"/>
      <c r="G81" s="80"/>
      <c r="H81" s="94"/>
      <c r="I81" s="76"/>
      <c r="J81" s="78"/>
      <c r="K8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1" s="96" t="str">
        <f>IF(Tabla1[[#This Row],[Resultado (mg/g)]]="","",Tabla1[[#This Row],[Resultado (mg/g)]]*100/1000)</f>
        <v/>
      </c>
      <c r="M81" s="76"/>
      <c r="N81" s="76"/>
      <c r="O81" s="76"/>
      <c r="P81" s="76"/>
      <c r="Q81" s="8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s="21" customFormat="1" ht="15" customHeight="1" x14ac:dyDescent="0.25">
      <c r="A82" s="74"/>
      <c r="B82" s="80"/>
      <c r="C82" s="80"/>
      <c r="D82" s="80"/>
      <c r="E82" s="80"/>
      <c r="F82" s="80"/>
      <c r="G82" s="80"/>
      <c r="H82" s="94"/>
      <c r="I82" s="76"/>
      <c r="J82" s="78"/>
      <c r="K8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2" s="96" t="str">
        <f>IF(Tabla1[[#This Row],[Resultado (mg/g)]]="","",Tabla1[[#This Row],[Resultado (mg/g)]]*100/1000)</f>
        <v/>
      </c>
      <c r="M82" s="76"/>
      <c r="N82" s="76"/>
      <c r="O82" s="76"/>
      <c r="P82" s="76"/>
      <c r="Q82" s="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s="21" customFormat="1" ht="15" customHeight="1" x14ac:dyDescent="0.25">
      <c r="A83" s="74"/>
      <c r="B83" s="80"/>
      <c r="C83" s="80"/>
      <c r="D83" s="80"/>
      <c r="E83" s="80"/>
      <c r="F83" s="80"/>
      <c r="G83" s="80"/>
      <c r="H83" s="94"/>
      <c r="I83" s="76"/>
      <c r="J83" s="78"/>
      <c r="K8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3" s="96" t="str">
        <f>IF(Tabla1[[#This Row],[Resultado (mg/g)]]="","",Tabla1[[#This Row],[Resultado (mg/g)]]*100/1000)</f>
        <v/>
      </c>
      <c r="M83" s="76"/>
      <c r="N83" s="76"/>
      <c r="O83" s="76"/>
      <c r="P83" s="76"/>
      <c r="Q83" s="8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s="21" customFormat="1" ht="15" customHeight="1" x14ac:dyDescent="0.25">
      <c r="A84" s="74"/>
      <c r="B84" s="80"/>
      <c r="C84" s="80"/>
      <c r="D84" s="80"/>
      <c r="E84" s="80"/>
      <c r="F84" s="80"/>
      <c r="G84" s="80"/>
      <c r="H84" s="94"/>
      <c r="I84" s="76"/>
      <c r="J84" s="78"/>
      <c r="K8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4" s="96" t="str">
        <f>IF(Tabla1[[#This Row],[Resultado (mg/g)]]="","",Tabla1[[#This Row],[Resultado (mg/g)]]*100/1000)</f>
        <v/>
      </c>
      <c r="M84" s="76"/>
      <c r="N84" s="76"/>
      <c r="O84" s="76"/>
      <c r="P84" s="76"/>
      <c r="Q84" s="8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s="21" customFormat="1" ht="15" customHeight="1" x14ac:dyDescent="0.25">
      <c r="A85" s="74"/>
      <c r="B85" s="80"/>
      <c r="C85" s="80"/>
      <c r="D85" s="80"/>
      <c r="E85" s="80"/>
      <c r="F85" s="80"/>
      <c r="G85" s="80"/>
      <c r="H85" s="94"/>
      <c r="I85" s="76"/>
      <c r="J85" s="78"/>
      <c r="K8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5" s="96" t="str">
        <f>IF(Tabla1[[#This Row],[Resultado (mg/g)]]="","",Tabla1[[#This Row],[Resultado (mg/g)]]*100/1000)</f>
        <v/>
      </c>
      <c r="M85" s="76"/>
      <c r="N85" s="76"/>
      <c r="O85" s="76"/>
      <c r="P85" s="76"/>
      <c r="Q85" s="8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s="21" customFormat="1" ht="15" customHeight="1" x14ac:dyDescent="0.25">
      <c r="A86" s="74"/>
      <c r="B86" s="80"/>
      <c r="C86" s="80"/>
      <c r="D86" s="80"/>
      <c r="E86" s="80"/>
      <c r="F86" s="80"/>
      <c r="G86" s="80"/>
      <c r="H86" s="94"/>
      <c r="I86" s="76"/>
      <c r="J86" s="78"/>
      <c r="K8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6" s="96" t="str">
        <f>IF(Tabla1[[#This Row],[Resultado (mg/g)]]="","",Tabla1[[#This Row],[Resultado (mg/g)]]*100/1000)</f>
        <v/>
      </c>
      <c r="M86" s="76"/>
      <c r="N86" s="76"/>
      <c r="O86" s="76"/>
      <c r="P86" s="76"/>
      <c r="Q86" s="8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s="21" customFormat="1" ht="15" customHeight="1" x14ac:dyDescent="0.25">
      <c r="A87" s="74"/>
      <c r="B87" s="80"/>
      <c r="C87" s="80"/>
      <c r="D87" s="80"/>
      <c r="E87" s="80"/>
      <c r="F87" s="80"/>
      <c r="G87" s="80"/>
      <c r="H87" s="94"/>
      <c r="I87" s="76"/>
      <c r="J87" s="78"/>
      <c r="K8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7" s="96" t="str">
        <f>IF(Tabla1[[#This Row],[Resultado (mg/g)]]="","",Tabla1[[#This Row],[Resultado (mg/g)]]*100/1000)</f>
        <v/>
      </c>
      <c r="M87" s="76"/>
      <c r="N87" s="76"/>
      <c r="O87" s="76"/>
      <c r="P87" s="76"/>
      <c r="Q87" s="8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s="21" customFormat="1" ht="15" customHeight="1" x14ac:dyDescent="0.25">
      <c r="A88" s="74"/>
      <c r="B88" s="80"/>
      <c r="C88" s="80"/>
      <c r="D88" s="80"/>
      <c r="E88" s="80"/>
      <c r="F88" s="80"/>
      <c r="G88" s="80"/>
      <c r="H88" s="94"/>
      <c r="I88" s="76"/>
      <c r="J88" s="78"/>
      <c r="K8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8" s="96" t="str">
        <f>IF(Tabla1[[#This Row],[Resultado (mg/g)]]="","",Tabla1[[#This Row],[Resultado (mg/g)]]*100/1000)</f>
        <v/>
      </c>
      <c r="M88" s="76"/>
      <c r="N88" s="76"/>
      <c r="O88" s="76"/>
      <c r="P88" s="76"/>
      <c r="Q88" s="8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s="21" customFormat="1" ht="15" customHeight="1" x14ac:dyDescent="0.25">
      <c r="A89" s="74"/>
      <c r="B89" s="80"/>
      <c r="C89" s="80"/>
      <c r="D89" s="80"/>
      <c r="E89" s="80"/>
      <c r="F89" s="80"/>
      <c r="G89" s="80"/>
      <c r="H89" s="94"/>
      <c r="I89" s="76"/>
      <c r="J89" s="78"/>
      <c r="K8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89" s="96" t="str">
        <f>IF(Tabla1[[#This Row],[Resultado (mg/g)]]="","",Tabla1[[#This Row],[Resultado (mg/g)]]*100/1000)</f>
        <v/>
      </c>
      <c r="M89" s="76"/>
      <c r="N89" s="76"/>
      <c r="O89" s="76"/>
      <c r="P89" s="76"/>
      <c r="Q89" s="8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s="21" customFormat="1" ht="15" customHeight="1" x14ac:dyDescent="0.25">
      <c r="A90" s="74"/>
      <c r="B90" s="80"/>
      <c r="C90" s="80"/>
      <c r="D90" s="80"/>
      <c r="E90" s="80"/>
      <c r="F90" s="80"/>
      <c r="G90" s="80"/>
      <c r="H90" s="94"/>
      <c r="I90" s="76"/>
      <c r="J90" s="78"/>
      <c r="K9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0" s="96" t="str">
        <f>IF(Tabla1[[#This Row],[Resultado (mg/g)]]="","",Tabla1[[#This Row],[Resultado (mg/g)]]*100/1000)</f>
        <v/>
      </c>
      <c r="M90" s="76"/>
      <c r="N90" s="76"/>
      <c r="O90" s="76"/>
      <c r="P90" s="76"/>
      <c r="Q90" s="8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s="21" customFormat="1" ht="15" customHeight="1" x14ac:dyDescent="0.25">
      <c r="A91" s="74"/>
      <c r="B91" s="80"/>
      <c r="C91" s="80"/>
      <c r="D91" s="80"/>
      <c r="E91" s="80"/>
      <c r="F91" s="80"/>
      <c r="G91" s="80"/>
      <c r="H91" s="94"/>
      <c r="I91" s="76"/>
      <c r="J91" s="78"/>
      <c r="K9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1" s="96" t="str">
        <f>IF(Tabla1[[#This Row],[Resultado (mg/g)]]="","",Tabla1[[#This Row],[Resultado (mg/g)]]*100/1000)</f>
        <v/>
      </c>
      <c r="M91" s="76"/>
      <c r="N91" s="76"/>
      <c r="O91" s="76"/>
      <c r="P91" s="76"/>
      <c r="Q91" s="8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s="21" customFormat="1" ht="15" customHeight="1" x14ac:dyDescent="0.25">
      <c r="A92" s="74"/>
      <c r="B92" s="80"/>
      <c r="C92" s="80"/>
      <c r="D92" s="80"/>
      <c r="E92" s="80"/>
      <c r="F92" s="80"/>
      <c r="G92" s="80"/>
      <c r="H92" s="94"/>
      <c r="I92" s="76"/>
      <c r="J92" s="78"/>
      <c r="K9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2" s="96" t="str">
        <f>IF(Tabla1[[#This Row],[Resultado (mg/g)]]="","",Tabla1[[#This Row],[Resultado (mg/g)]]*100/1000)</f>
        <v/>
      </c>
      <c r="M92" s="76"/>
      <c r="N92" s="76"/>
      <c r="O92" s="76"/>
      <c r="P92" s="76"/>
      <c r="Q92" s="8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s="21" customFormat="1" ht="15" customHeight="1" x14ac:dyDescent="0.25">
      <c r="A93" s="74"/>
      <c r="B93" s="80"/>
      <c r="C93" s="80"/>
      <c r="D93" s="80"/>
      <c r="E93" s="80"/>
      <c r="F93" s="80"/>
      <c r="G93" s="80"/>
      <c r="H93" s="94"/>
      <c r="I93" s="76"/>
      <c r="J93" s="78"/>
      <c r="K9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3" s="96" t="str">
        <f>IF(Tabla1[[#This Row],[Resultado (mg/g)]]="","",Tabla1[[#This Row],[Resultado (mg/g)]]*100/1000)</f>
        <v/>
      </c>
      <c r="M93" s="76"/>
      <c r="N93" s="76"/>
      <c r="O93" s="76"/>
      <c r="P93" s="76"/>
      <c r="Q93" s="82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s="21" customFormat="1" ht="15" customHeight="1" x14ac:dyDescent="0.25">
      <c r="A94" s="74"/>
      <c r="B94" s="80"/>
      <c r="C94" s="80"/>
      <c r="D94" s="80"/>
      <c r="E94" s="80"/>
      <c r="F94" s="80"/>
      <c r="G94" s="80"/>
      <c r="H94" s="94"/>
      <c r="I94" s="76"/>
      <c r="J94" s="78"/>
      <c r="K9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4" s="96" t="str">
        <f>IF(Tabla1[[#This Row],[Resultado (mg/g)]]="","",Tabla1[[#This Row],[Resultado (mg/g)]]*100/1000)</f>
        <v/>
      </c>
      <c r="M94" s="76"/>
      <c r="N94" s="76"/>
      <c r="O94" s="76"/>
      <c r="P94" s="76"/>
      <c r="Q94" s="82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s="21" customFormat="1" ht="15" customHeight="1" x14ac:dyDescent="0.25">
      <c r="A95" s="74"/>
      <c r="B95" s="80"/>
      <c r="C95" s="80"/>
      <c r="D95" s="80"/>
      <c r="E95" s="80"/>
      <c r="F95" s="80"/>
      <c r="G95" s="80"/>
      <c r="H95" s="94"/>
      <c r="I95" s="76"/>
      <c r="J95" s="78"/>
      <c r="K9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5" s="96" t="str">
        <f>IF(Tabla1[[#This Row],[Resultado (mg/g)]]="","",Tabla1[[#This Row],[Resultado (mg/g)]]*100/1000)</f>
        <v/>
      </c>
      <c r="M95" s="76"/>
      <c r="N95" s="76"/>
      <c r="O95" s="76"/>
      <c r="P95" s="76"/>
      <c r="Q95" s="82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s="21" customFormat="1" ht="15" customHeight="1" x14ac:dyDescent="0.25">
      <c r="A96" s="74"/>
      <c r="B96" s="80"/>
      <c r="C96" s="80"/>
      <c r="D96" s="80"/>
      <c r="E96" s="80"/>
      <c r="F96" s="80"/>
      <c r="G96" s="80"/>
      <c r="H96" s="94"/>
      <c r="I96" s="76"/>
      <c r="J96" s="78"/>
      <c r="K9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6" s="96" t="str">
        <f>IF(Tabla1[[#This Row],[Resultado (mg/g)]]="","",Tabla1[[#This Row],[Resultado (mg/g)]]*100/1000)</f>
        <v/>
      </c>
      <c r="M96" s="76"/>
      <c r="N96" s="76"/>
      <c r="O96" s="76"/>
      <c r="P96" s="76"/>
      <c r="Q96" s="82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s="21" customFormat="1" ht="15" customHeight="1" x14ac:dyDescent="0.25">
      <c r="A97" s="74"/>
      <c r="B97" s="80"/>
      <c r="C97" s="80"/>
      <c r="D97" s="80"/>
      <c r="E97" s="80"/>
      <c r="F97" s="80"/>
      <c r="G97" s="80"/>
      <c r="H97" s="94"/>
      <c r="I97" s="76"/>
      <c r="J97" s="78"/>
      <c r="K9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7" s="96" t="str">
        <f>IF(Tabla1[[#This Row],[Resultado (mg/g)]]="","",Tabla1[[#This Row],[Resultado (mg/g)]]*100/1000)</f>
        <v/>
      </c>
      <c r="M97" s="76"/>
      <c r="N97" s="76"/>
      <c r="O97" s="76"/>
      <c r="P97" s="76"/>
      <c r="Q97" s="82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s="21" customFormat="1" ht="15" customHeight="1" x14ac:dyDescent="0.25">
      <c r="A98" s="74"/>
      <c r="B98" s="80"/>
      <c r="C98" s="80"/>
      <c r="D98" s="80"/>
      <c r="E98" s="80"/>
      <c r="F98" s="80"/>
      <c r="G98" s="80"/>
      <c r="H98" s="94"/>
      <c r="I98" s="76"/>
      <c r="J98" s="78"/>
      <c r="K9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8" s="96" t="str">
        <f>IF(Tabla1[[#This Row],[Resultado (mg/g)]]="","",Tabla1[[#This Row],[Resultado (mg/g)]]*100/1000)</f>
        <v/>
      </c>
      <c r="M98" s="76"/>
      <c r="N98" s="76"/>
      <c r="O98" s="76"/>
      <c r="P98" s="76"/>
      <c r="Q98" s="82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s="21" customFormat="1" ht="15" customHeight="1" x14ac:dyDescent="0.25">
      <c r="A99" s="74"/>
      <c r="B99" s="80"/>
      <c r="C99" s="80"/>
      <c r="D99" s="80"/>
      <c r="E99" s="80"/>
      <c r="F99" s="80"/>
      <c r="G99" s="80"/>
      <c r="H99" s="94"/>
      <c r="I99" s="76"/>
      <c r="J99" s="78"/>
      <c r="K9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99" s="96" t="str">
        <f>IF(Tabla1[[#This Row],[Resultado (mg/g)]]="","",Tabla1[[#This Row],[Resultado (mg/g)]]*100/1000)</f>
        <v/>
      </c>
      <c r="M99" s="76"/>
      <c r="N99" s="76"/>
      <c r="O99" s="76"/>
      <c r="P99" s="76"/>
      <c r="Q99" s="82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s="21" customFormat="1" ht="15" customHeight="1" x14ac:dyDescent="0.25">
      <c r="A100" s="74"/>
      <c r="B100" s="80"/>
      <c r="C100" s="80"/>
      <c r="D100" s="80"/>
      <c r="E100" s="80"/>
      <c r="F100" s="80"/>
      <c r="G100" s="80"/>
      <c r="H100" s="94"/>
      <c r="I100" s="76"/>
      <c r="J100" s="78"/>
      <c r="K10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0" s="96" t="str">
        <f>IF(Tabla1[[#This Row],[Resultado (mg/g)]]="","",Tabla1[[#This Row],[Resultado (mg/g)]]*100/1000)</f>
        <v/>
      </c>
      <c r="M100" s="76"/>
      <c r="N100" s="76"/>
      <c r="O100" s="76"/>
      <c r="P100" s="76"/>
      <c r="Q100" s="82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s="21" customFormat="1" ht="15" customHeight="1" x14ac:dyDescent="0.25">
      <c r="A101" s="74"/>
      <c r="B101" s="80"/>
      <c r="C101" s="80"/>
      <c r="D101" s="80"/>
      <c r="E101" s="80"/>
      <c r="F101" s="80"/>
      <c r="G101" s="80"/>
      <c r="H101" s="94"/>
      <c r="I101" s="76"/>
      <c r="J101" s="78"/>
      <c r="K10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1" s="96" t="str">
        <f>IF(Tabla1[[#This Row],[Resultado (mg/g)]]="","",Tabla1[[#This Row],[Resultado (mg/g)]]*100/1000)</f>
        <v/>
      </c>
      <c r="M101" s="76"/>
      <c r="N101" s="76"/>
      <c r="O101" s="76"/>
      <c r="P101" s="76"/>
      <c r="Q101" s="82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s="21" customFormat="1" ht="15" customHeight="1" x14ac:dyDescent="0.25">
      <c r="A102" s="74"/>
      <c r="B102" s="80"/>
      <c r="C102" s="80"/>
      <c r="D102" s="80"/>
      <c r="E102" s="80"/>
      <c r="F102" s="80"/>
      <c r="G102" s="80"/>
      <c r="H102" s="94"/>
      <c r="I102" s="76"/>
      <c r="J102" s="78"/>
      <c r="K10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2" s="96" t="str">
        <f>IF(Tabla1[[#This Row],[Resultado (mg/g)]]="","",Tabla1[[#This Row],[Resultado (mg/g)]]*100/1000)</f>
        <v/>
      </c>
      <c r="M102" s="76"/>
      <c r="N102" s="76"/>
      <c r="O102" s="76"/>
      <c r="P102" s="76"/>
      <c r="Q102" s="8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s="21" customFormat="1" ht="15" customHeight="1" x14ac:dyDescent="0.25">
      <c r="A103" s="74"/>
      <c r="B103" s="80"/>
      <c r="C103" s="80"/>
      <c r="D103" s="80"/>
      <c r="E103" s="80"/>
      <c r="F103" s="80"/>
      <c r="G103" s="80"/>
      <c r="H103" s="94"/>
      <c r="I103" s="76"/>
      <c r="J103" s="78"/>
      <c r="K10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3" s="96" t="str">
        <f>IF(Tabla1[[#This Row],[Resultado (mg/g)]]="","",Tabla1[[#This Row],[Resultado (mg/g)]]*100/1000)</f>
        <v/>
      </c>
      <c r="M103" s="76"/>
      <c r="N103" s="76"/>
      <c r="O103" s="76"/>
      <c r="P103" s="76"/>
      <c r="Q103" s="82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s="21" customFormat="1" ht="15" customHeight="1" x14ac:dyDescent="0.25">
      <c r="A104" s="74"/>
      <c r="B104" s="80"/>
      <c r="C104" s="80"/>
      <c r="D104" s="80"/>
      <c r="E104" s="80"/>
      <c r="F104" s="80"/>
      <c r="G104" s="80"/>
      <c r="H104" s="94"/>
      <c r="I104" s="76"/>
      <c r="J104" s="78"/>
      <c r="K10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4" s="96" t="str">
        <f>IF(Tabla1[[#This Row],[Resultado (mg/g)]]="","",Tabla1[[#This Row],[Resultado (mg/g)]]*100/1000)</f>
        <v/>
      </c>
      <c r="M104" s="76"/>
      <c r="N104" s="76"/>
      <c r="O104" s="76"/>
      <c r="P104" s="76"/>
      <c r="Q104" s="82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s="21" customFormat="1" ht="15" customHeight="1" x14ac:dyDescent="0.25">
      <c r="A105" s="74"/>
      <c r="B105" s="80"/>
      <c r="C105" s="80"/>
      <c r="D105" s="80"/>
      <c r="E105" s="80"/>
      <c r="F105" s="80"/>
      <c r="G105" s="80"/>
      <c r="H105" s="94"/>
      <c r="I105" s="76"/>
      <c r="J105" s="78"/>
      <c r="K10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5" s="96" t="str">
        <f>IF(Tabla1[[#This Row],[Resultado (mg/g)]]="","",Tabla1[[#This Row],[Resultado (mg/g)]]*100/1000)</f>
        <v/>
      </c>
      <c r="M105" s="76"/>
      <c r="N105" s="76"/>
      <c r="O105" s="76"/>
      <c r="P105" s="76"/>
      <c r="Q105" s="82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s="21" customFormat="1" ht="15" customHeight="1" x14ac:dyDescent="0.25">
      <c r="A106" s="74"/>
      <c r="B106" s="80"/>
      <c r="C106" s="80"/>
      <c r="D106" s="80"/>
      <c r="E106" s="80"/>
      <c r="F106" s="80"/>
      <c r="G106" s="80"/>
      <c r="H106" s="94"/>
      <c r="I106" s="76"/>
      <c r="J106" s="78"/>
      <c r="K10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6" s="96" t="str">
        <f>IF(Tabla1[[#This Row],[Resultado (mg/g)]]="","",Tabla1[[#This Row],[Resultado (mg/g)]]*100/1000)</f>
        <v/>
      </c>
      <c r="M106" s="76"/>
      <c r="N106" s="76"/>
      <c r="O106" s="76"/>
      <c r="P106" s="76"/>
      <c r="Q106" s="82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s="21" customFormat="1" ht="15" customHeight="1" x14ac:dyDescent="0.25">
      <c r="A107" s="74"/>
      <c r="B107" s="80"/>
      <c r="C107" s="80"/>
      <c r="D107" s="80"/>
      <c r="E107" s="80"/>
      <c r="F107" s="80"/>
      <c r="G107" s="80"/>
      <c r="H107" s="94"/>
      <c r="I107" s="76"/>
      <c r="J107" s="78"/>
      <c r="K10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7" s="96" t="str">
        <f>IF(Tabla1[[#This Row],[Resultado (mg/g)]]="","",Tabla1[[#This Row],[Resultado (mg/g)]]*100/1000)</f>
        <v/>
      </c>
      <c r="M107" s="76"/>
      <c r="N107" s="76"/>
      <c r="O107" s="76"/>
      <c r="P107" s="76"/>
      <c r="Q107" s="82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s="21" customFormat="1" ht="15" customHeight="1" x14ac:dyDescent="0.25">
      <c r="A108" s="74"/>
      <c r="B108" s="80"/>
      <c r="C108" s="80"/>
      <c r="D108" s="80"/>
      <c r="E108" s="80"/>
      <c r="F108" s="80"/>
      <c r="G108" s="80"/>
      <c r="H108" s="94"/>
      <c r="I108" s="76"/>
      <c r="J108" s="78"/>
      <c r="K10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8" s="96" t="str">
        <f>IF(Tabla1[[#This Row],[Resultado (mg/g)]]="","",Tabla1[[#This Row],[Resultado (mg/g)]]*100/1000)</f>
        <v/>
      </c>
      <c r="M108" s="76"/>
      <c r="N108" s="76"/>
      <c r="O108" s="76"/>
      <c r="P108" s="76"/>
      <c r="Q108" s="82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s="21" customFormat="1" ht="15" customHeight="1" x14ac:dyDescent="0.25">
      <c r="A109" s="74"/>
      <c r="B109" s="80"/>
      <c r="C109" s="80"/>
      <c r="D109" s="80"/>
      <c r="E109" s="80"/>
      <c r="F109" s="80"/>
      <c r="G109" s="80"/>
      <c r="H109" s="94"/>
      <c r="I109" s="76"/>
      <c r="J109" s="78"/>
      <c r="K10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09" s="96" t="str">
        <f>IF(Tabla1[[#This Row],[Resultado (mg/g)]]="","",Tabla1[[#This Row],[Resultado (mg/g)]]*100/1000)</f>
        <v/>
      </c>
      <c r="M109" s="76"/>
      <c r="N109" s="76"/>
      <c r="O109" s="76"/>
      <c r="P109" s="76"/>
      <c r="Q109" s="82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s="21" customFormat="1" ht="15" customHeight="1" x14ac:dyDescent="0.25">
      <c r="A110" s="74"/>
      <c r="B110" s="80"/>
      <c r="C110" s="80"/>
      <c r="D110" s="80"/>
      <c r="E110" s="80"/>
      <c r="F110" s="80"/>
      <c r="G110" s="80"/>
      <c r="H110" s="94"/>
      <c r="I110" s="76"/>
      <c r="J110" s="78"/>
      <c r="K11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0" s="96" t="str">
        <f>IF(Tabla1[[#This Row],[Resultado (mg/g)]]="","",Tabla1[[#This Row],[Resultado (mg/g)]]*100/1000)</f>
        <v/>
      </c>
      <c r="M110" s="76"/>
      <c r="N110" s="76"/>
      <c r="O110" s="76"/>
      <c r="P110" s="76"/>
      <c r="Q110" s="82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s="21" customFormat="1" ht="15" customHeight="1" x14ac:dyDescent="0.25">
      <c r="A111" s="74"/>
      <c r="B111" s="80"/>
      <c r="C111" s="80"/>
      <c r="D111" s="80"/>
      <c r="E111" s="80"/>
      <c r="F111" s="80"/>
      <c r="G111" s="80"/>
      <c r="H111" s="94"/>
      <c r="I111" s="76"/>
      <c r="J111" s="78"/>
      <c r="K11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1" s="96" t="str">
        <f>IF(Tabla1[[#This Row],[Resultado (mg/g)]]="","",Tabla1[[#This Row],[Resultado (mg/g)]]*100/1000)</f>
        <v/>
      </c>
      <c r="M111" s="76"/>
      <c r="N111" s="76"/>
      <c r="O111" s="76"/>
      <c r="P111" s="76"/>
      <c r="Q111" s="82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s="21" customFormat="1" ht="15" customHeight="1" x14ac:dyDescent="0.25">
      <c r="A112" s="74"/>
      <c r="B112" s="80"/>
      <c r="C112" s="80"/>
      <c r="D112" s="80"/>
      <c r="E112" s="80"/>
      <c r="F112" s="80"/>
      <c r="G112" s="80"/>
      <c r="H112" s="94"/>
      <c r="I112" s="76"/>
      <c r="J112" s="78"/>
      <c r="K11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2" s="96" t="str">
        <f>IF(Tabla1[[#This Row],[Resultado (mg/g)]]="","",Tabla1[[#This Row],[Resultado (mg/g)]]*100/1000)</f>
        <v/>
      </c>
      <c r="M112" s="76"/>
      <c r="N112" s="76"/>
      <c r="O112" s="76"/>
      <c r="P112" s="76"/>
      <c r="Q112" s="8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:41" s="21" customFormat="1" ht="15" customHeight="1" x14ac:dyDescent="0.25">
      <c r="A113" s="74"/>
      <c r="B113" s="80"/>
      <c r="C113" s="80"/>
      <c r="D113" s="80"/>
      <c r="E113" s="80"/>
      <c r="F113" s="80"/>
      <c r="G113" s="80"/>
      <c r="H113" s="94"/>
      <c r="I113" s="76"/>
      <c r="J113" s="78"/>
      <c r="K11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3" s="96" t="str">
        <f>IF(Tabla1[[#This Row],[Resultado (mg/g)]]="","",Tabla1[[#This Row],[Resultado (mg/g)]]*100/1000)</f>
        <v/>
      </c>
      <c r="M113" s="76"/>
      <c r="N113" s="76"/>
      <c r="O113" s="76"/>
      <c r="P113" s="76"/>
      <c r="Q113" s="82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:41" s="21" customFormat="1" ht="15" customHeight="1" x14ac:dyDescent="0.25">
      <c r="A114" s="74"/>
      <c r="B114" s="80"/>
      <c r="C114" s="80"/>
      <c r="D114" s="80"/>
      <c r="E114" s="80"/>
      <c r="F114" s="80"/>
      <c r="G114" s="80"/>
      <c r="H114" s="94"/>
      <c r="I114" s="76"/>
      <c r="J114" s="78"/>
      <c r="K11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4" s="96" t="str">
        <f>IF(Tabla1[[#This Row],[Resultado (mg/g)]]="","",Tabla1[[#This Row],[Resultado (mg/g)]]*100/1000)</f>
        <v/>
      </c>
      <c r="M114" s="76"/>
      <c r="N114" s="76"/>
      <c r="O114" s="76"/>
      <c r="P114" s="76"/>
      <c r="Q114" s="82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1:41" s="21" customFormat="1" ht="15" customHeight="1" x14ac:dyDescent="0.25">
      <c r="A115" s="74"/>
      <c r="B115" s="80"/>
      <c r="C115" s="80"/>
      <c r="D115" s="80"/>
      <c r="E115" s="80"/>
      <c r="F115" s="80"/>
      <c r="G115" s="80"/>
      <c r="H115" s="94"/>
      <c r="I115" s="76"/>
      <c r="J115" s="78"/>
      <c r="K11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5" s="96" t="str">
        <f>IF(Tabla1[[#This Row],[Resultado (mg/g)]]="","",Tabla1[[#This Row],[Resultado (mg/g)]]*100/1000)</f>
        <v/>
      </c>
      <c r="M115" s="76"/>
      <c r="N115" s="76"/>
      <c r="O115" s="76"/>
      <c r="P115" s="76"/>
      <c r="Q115" s="82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1:41" s="21" customFormat="1" ht="15" customHeight="1" x14ac:dyDescent="0.25">
      <c r="A116" s="74"/>
      <c r="B116" s="80"/>
      <c r="C116" s="80"/>
      <c r="D116" s="80"/>
      <c r="E116" s="80"/>
      <c r="F116" s="80"/>
      <c r="G116" s="80"/>
      <c r="H116" s="94"/>
      <c r="I116" s="76"/>
      <c r="J116" s="78"/>
      <c r="K11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6" s="96" t="str">
        <f>IF(Tabla1[[#This Row],[Resultado (mg/g)]]="","",Tabla1[[#This Row],[Resultado (mg/g)]]*100/1000)</f>
        <v/>
      </c>
      <c r="M116" s="76"/>
      <c r="N116" s="76"/>
      <c r="O116" s="76"/>
      <c r="P116" s="76"/>
      <c r="Q116" s="82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1:41" s="21" customFormat="1" ht="15" customHeight="1" x14ac:dyDescent="0.25">
      <c r="A117" s="74"/>
      <c r="B117" s="80"/>
      <c r="C117" s="80"/>
      <c r="D117" s="80"/>
      <c r="E117" s="80"/>
      <c r="F117" s="80"/>
      <c r="G117" s="80"/>
      <c r="H117" s="94"/>
      <c r="I117" s="76"/>
      <c r="J117" s="78"/>
      <c r="K11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7" s="96" t="str">
        <f>IF(Tabla1[[#This Row],[Resultado (mg/g)]]="","",Tabla1[[#This Row],[Resultado (mg/g)]]*100/1000)</f>
        <v/>
      </c>
      <c r="M117" s="76"/>
      <c r="N117" s="76"/>
      <c r="O117" s="76"/>
      <c r="P117" s="76"/>
      <c r="Q117" s="82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1:41" s="21" customFormat="1" ht="15" customHeight="1" x14ac:dyDescent="0.25">
      <c r="A118" s="74"/>
      <c r="B118" s="80"/>
      <c r="C118" s="80"/>
      <c r="D118" s="80"/>
      <c r="E118" s="80"/>
      <c r="F118" s="80"/>
      <c r="G118" s="80"/>
      <c r="H118" s="94"/>
      <c r="I118" s="76"/>
      <c r="J118" s="78"/>
      <c r="K11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8" s="96" t="str">
        <f>IF(Tabla1[[#This Row],[Resultado (mg/g)]]="","",Tabla1[[#This Row],[Resultado (mg/g)]]*100/1000)</f>
        <v/>
      </c>
      <c r="M118" s="76"/>
      <c r="N118" s="76"/>
      <c r="O118" s="76"/>
      <c r="P118" s="76"/>
      <c r="Q118" s="82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  <row r="119" spans="1:41" s="21" customFormat="1" ht="15" customHeight="1" x14ac:dyDescent="0.25">
      <c r="A119" s="74"/>
      <c r="B119" s="80"/>
      <c r="C119" s="80"/>
      <c r="D119" s="80"/>
      <c r="E119" s="80"/>
      <c r="F119" s="80"/>
      <c r="G119" s="80"/>
      <c r="H119" s="94"/>
      <c r="I119" s="76"/>
      <c r="J119" s="78"/>
      <c r="K11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19" s="96" t="str">
        <f>IF(Tabla1[[#This Row],[Resultado (mg/g)]]="","",Tabla1[[#This Row],[Resultado (mg/g)]]*100/1000)</f>
        <v/>
      </c>
      <c r="M119" s="76"/>
      <c r="N119" s="76"/>
      <c r="O119" s="76"/>
      <c r="P119" s="76"/>
      <c r="Q119" s="82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</row>
    <row r="120" spans="1:41" s="21" customFormat="1" ht="15" customHeight="1" x14ac:dyDescent="0.25">
      <c r="A120" s="74"/>
      <c r="B120" s="80"/>
      <c r="C120" s="80"/>
      <c r="D120" s="80"/>
      <c r="E120" s="80"/>
      <c r="F120" s="80"/>
      <c r="G120" s="80"/>
      <c r="H120" s="94"/>
      <c r="I120" s="76"/>
      <c r="J120" s="78"/>
      <c r="K12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0" s="96" t="str">
        <f>IF(Tabla1[[#This Row],[Resultado (mg/g)]]="","",Tabla1[[#This Row],[Resultado (mg/g)]]*100/1000)</f>
        <v/>
      </c>
      <c r="M120" s="76"/>
      <c r="N120" s="76"/>
      <c r="O120" s="76"/>
      <c r="P120" s="76"/>
      <c r="Q120" s="82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</row>
    <row r="121" spans="1:41" s="21" customFormat="1" ht="15" customHeight="1" x14ac:dyDescent="0.25">
      <c r="A121" s="74"/>
      <c r="B121" s="80"/>
      <c r="C121" s="80"/>
      <c r="D121" s="80"/>
      <c r="E121" s="80"/>
      <c r="F121" s="80"/>
      <c r="G121" s="80"/>
      <c r="H121" s="94"/>
      <c r="I121" s="76"/>
      <c r="J121" s="78"/>
      <c r="K12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1" s="96" t="str">
        <f>IF(Tabla1[[#This Row],[Resultado (mg/g)]]="","",Tabla1[[#This Row],[Resultado (mg/g)]]*100/1000)</f>
        <v/>
      </c>
      <c r="M121" s="76"/>
      <c r="N121" s="76"/>
      <c r="O121" s="76"/>
      <c r="P121" s="76"/>
      <c r="Q121" s="82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</row>
    <row r="122" spans="1:41" s="21" customFormat="1" ht="15" customHeight="1" x14ac:dyDescent="0.25">
      <c r="A122" s="74"/>
      <c r="B122" s="80"/>
      <c r="C122" s="80"/>
      <c r="D122" s="80"/>
      <c r="E122" s="80"/>
      <c r="F122" s="80"/>
      <c r="G122" s="80"/>
      <c r="H122" s="94"/>
      <c r="I122" s="76"/>
      <c r="J122" s="78"/>
      <c r="K12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2" s="96" t="str">
        <f>IF(Tabla1[[#This Row],[Resultado (mg/g)]]="","",Tabla1[[#This Row],[Resultado (mg/g)]]*100/1000)</f>
        <v/>
      </c>
      <c r="M122" s="76"/>
      <c r="N122" s="76"/>
      <c r="O122" s="76"/>
      <c r="P122" s="76"/>
      <c r="Q122" s="8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</row>
    <row r="123" spans="1:41" s="21" customFormat="1" ht="15" customHeight="1" x14ac:dyDescent="0.25">
      <c r="A123" s="74"/>
      <c r="B123" s="80"/>
      <c r="C123" s="80"/>
      <c r="D123" s="80"/>
      <c r="E123" s="80"/>
      <c r="F123" s="80"/>
      <c r="G123" s="80"/>
      <c r="H123" s="94"/>
      <c r="I123" s="76"/>
      <c r="J123" s="78"/>
      <c r="K12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3" s="96" t="str">
        <f>IF(Tabla1[[#This Row],[Resultado (mg/g)]]="","",Tabla1[[#This Row],[Resultado (mg/g)]]*100/1000)</f>
        <v/>
      </c>
      <c r="M123" s="76"/>
      <c r="N123" s="76"/>
      <c r="O123" s="76"/>
      <c r="P123" s="76"/>
      <c r="Q123" s="82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41" s="21" customFormat="1" ht="15" customHeight="1" x14ac:dyDescent="0.25">
      <c r="A124" s="74"/>
      <c r="B124" s="80"/>
      <c r="C124" s="80"/>
      <c r="D124" s="80"/>
      <c r="E124" s="80"/>
      <c r="F124" s="80"/>
      <c r="G124" s="80"/>
      <c r="H124" s="94"/>
      <c r="I124" s="76"/>
      <c r="J124" s="78"/>
      <c r="K12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4" s="96" t="str">
        <f>IF(Tabla1[[#This Row],[Resultado (mg/g)]]="","",Tabla1[[#This Row],[Resultado (mg/g)]]*100/1000)</f>
        <v/>
      </c>
      <c r="M124" s="76"/>
      <c r="N124" s="76"/>
      <c r="O124" s="76"/>
      <c r="P124" s="76"/>
      <c r="Q124" s="82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s="21" customFormat="1" ht="15" customHeight="1" x14ac:dyDescent="0.25">
      <c r="A125" s="74"/>
      <c r="B125" s="80"/>
      <c r="C125" s="80"/>
      <c r="D125" s="80"/>
      <c r="E125" s="80"/>
      <c r="F125" s="80"/>
      <c r="G125" s="80"/>
      <c r="H125" s="94"/>
      <c r="I125" s="76"/>
      <c r="J125" s="78"/>
      <c r="K12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5" s="96" t="str">
        <f>IF(Tabla1[[#This Row],[Resultado (mg/g)]]="","",Tabla1[[#This Row],[Resultado (mg/g)]]*100/1000)</f>
        <v/>
      </c>
      <c r="M125" s="76"/>
      <c r="N125" s="76"/>
      <c r="O125" s="76"/>
      <c r="P125" s="76"/>
      <c r="Q125" s="82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s="21" customFormat="1" ht="15" customHeight="1" x14ac:dyDescent="0.25">
      <c r="A126" s="74"/>
      <c r="B126" s="80"/>
      <c r="C126" s="80"/>
      <c r="D126" s="80"/>
      <c r="E126" s="80"/>
      <c r="F126" s="80"/>
      <c r="G126" s="80"/>
      <c r="H126" s="94"/>
      <c r="I126" s="76"/>
      <c r="J126" s="78"/>
      <c r="K12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6" s="96" t="str">
        <f>IF(Tabla1[[#This Row],[Resultado (mg/g)]]="","",Tabla1[[#This Row],[Resultado (mg/g)]]*100/1000)</f>
        <v/>
      </c>
      <c r="M126" s="76"/>
      <c r="N126" s="76"/>
      <c r="O126" s="76"/>
      <c r="P126" s="76"/>
      <c r="Q126" s="82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s="21" customFormat="1" ht="15" customHeight="1" x14ac:dyDescent="0.25">
      <c r="A127" s="74"/>
      <c r="B127" s="80"/>
      <c r="C127" s="80"/>
      <c r="D127" s="80"/>
      <c r="E127" s="80"/>
      <c r="F127" s="80"/>
      <c r="G127" s="80"/>
      <c r="H127" s="94"/>
      <c r="I127" s="76"/>
      <c r="J127" s="78"/>
      <c r="K12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7" s="96" t="str">
        <f>IF(Tabla1[[#This Row],[Resultado (mg/g)]]="","",Tabla1[[#This Row],[Resultado (mg/g)]]*100/1000)</f>
        <v/>
      </c>
      <c r="M127" s="76"/>
      <c r="N127" s="76"/>
      <c r="O127" s="76"/>
      <c r="P127" s="76"/>
      <c r="Q127" s="82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s="21" customFormat="1" ht="15" customHeight="1" x14ac:dyDescent="0.25">
      <c r="A128" s="74"/>
      <c r="B128" s="80"/>
      <c r="C128" s="80"/>
      <c r="D128" s="80"/>
      <c r="E128" s="80"/>
      <c r="F128" s="80"/>
      <c r="G128" s="80"/>
      <c r="H128" s="94"/>
      <c r="I128" s="76"/>
      <c r="J128" s="78"/>
      <c r="K12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8" s="96" t="str">
        <f>IF(Tabla1[[#This Row],[Resultado (mg/g)]]="","",Tabla1[[#This Row],[Resultado (mg/g)]]*100/1000)</f>
        <v/>
      </c>
      <c r="M128" s="76"/>
      <c r="N128" s="76"/>
      <c r="O128" s="76"/>
      <c r="P128" s="76"/>
      <c r="Q128" s="82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s="21" customFormat="1" ht="15" customHeight="1" x14ac:dyDescent="0.25">
      <c r="A129" s="74"/>
      <c r="B129" s="80"/>
      <c r="C129" s="80"/>
      <c r="D129" s="80"/>
      <c r="E129" s="80"/>
      <c r="F129" s="80"/>
      <c r="G129" s="80"/>
      <c r="H129" s="94"/>
      <c r="I129" s="76"/>
      <c r="J129" s="78"/>
      <c r="K12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29" s="96" t="str">
        <f>IF(Tabla1[[#This Row],[Resultado (mg/g)]]="","",Tabla1[[#This Row],[Resultado (mg/g)]]*100/1000)</f>
        <v/>
      </c>
      <c r="M129" s="76"/>
      <c r="N129" s="76"/>
      <c r="O129" s="76"/>
      <c r="P129" s="76"/>
      <c r="Q129" s="82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s="21" customFormat="1" ht="15" customHeight="1" x14ac:dyDescent="0.25">
      <c r="A130" s="74"/>
      <c r="B130" s="80"/>
      <c r="C130" s="80"/>
      <c r="D130" s="80"/>
      <c r="E130" s="80"/>
      <c r="F130" s="80"/>
      <c r="G130" s="80"/>
      <c r="H130" s="94"/>
      <c r="I130" s="76"/>
      <c r="J130" s="78"/>
      <c r="K13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0" s="96" t="str">
        <f>IF(Tabla1[[#This Row],[Resultado (mg/g)]]="","",Tabla1[[#This Row],[Resultado (mg/g)]]*100/1000)</f>
        <v/>
      </c>
      <c r="M130" s="76"/>
      <c r="N130" s="76"/>
      <c r="O130" s="76"/>
      <c r="P130" s="76"/>
      <c r="Q130" s="82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s="21" customFormat="1" ht="15" customHeight="1" x14ac:dyDescent="0.25">
      <c r="A131" s="74"/>
      <c r="B131" s="80"/>
      <c r="C131" s="80"/>
      <c r="D131" s="80"/>
      <c r="E131" s="80"/>
      <c r="F131" s="80"/>
      <c r="G131" s="80"/>
      <c r="H131" s="94"/>
      <c r="I131" s="76"/>
      <c r="J131" s="78"/>
      <c r="K13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1" s="96" t="str">
        <f>IF(Tabla1[[#This Row],[Resultado (mg/g)]]="","",Tabla1[[#This Row],[Resultado (mg/g)]]*100/1000)</f>
        <v/>
      </c>
      <c r="M131" s="76"/>
      <c r="N131" s="76"/>
      <c r="O131" s="76"/>
      <c r="P131" s="76"/>
      <c r="Q131" s="82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s="21" customFormat="1" ht="15" customHeight="1" x14ac:dyDescent="0.25">
      <c r="A132" s="74"/>
      <c r="B132" s="80"/>
      <c r="C132" s="80"/>
      <c r="D132" s="80"/>
      <c r="E132" s="80"/>
      <c r="F132" s="80"/>
      <c r="G132" s="80"/>
      <c r="H132" s="94"/>
      <c r="I132" s="76"/>
      <c r="J132" s="78"/>
      <c r="K13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2" s="96" t="str">
        <f>IF(Tabla1[[#This Row],[Resultado (mg/g)]]="","",Tabla1[[#This Row],[Resultado (mg/g)]]*100/1000)</f>
        <v/>
      </c>
      <c r="M132" s="76"/>
      <c r="N132" s="76"/>
      <c r="O132" s="76"/>
      <c r="P132" s="76"/>
      <c r="Q132" s="8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1:41" s="21" customFormat="1" ht="15" customHeight="1" x14ac:dyDescent="0.25">
      <c r="A133" s="74"/>
      <c r="B133" s="80"/>
      <c r="C133" s="80"/>
      <c r="D133" s="80"/>
      <c r="E133" s="80"/>
      <c r="F133" s="80"/>
      <c r="G133" s="80"/>
      <c r="H133" s="94"/>
      <c r="I133" s="76"/>
      <c r="J133" s="78"/>
      <c r="K13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3" s="96" t="str">
        <f>IF(Tabla1[[#This Row],[Resultado (mg/g)]]="","",Tabla1[[#This Row],[Resultado (mg/g)]]*100/1000)</f>
        <v/>
      </c>
      <c r="M133" s="76"/>
      <c r="N133" s="76"/>
      <c r="O133" s="76"/>
      <c r="P133" s="76"/>
      <c r="Q133" s="82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1:41" s="21" customFormat="1" ht="15" customHeight="1" x14ac:dyDescent="0.25">
      <c r="A134" s="75"/>
      <c r="B134" s="80"/>
      <c r="C134" s="80"/>
      <c r="D134" s="80"/>
      <c r="E134" s="80"/>
      <c r="F134" s="80"/>
      <c r="G134" s="80"/>
      <c r="H134" s="94"/>
      <c r="I134" s="76"/>
      <c r="J134" s="78"/>
      <c r="K13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4" s="96" t="str">
        <f>IF(Tabla1[[#This Row],[Resultado (mg/g)]]="","",Tabla1[[#This Row],[Resultado (mg/g)]]*100/1000)</f>
        <v/>
      </c>
      <c r="M134" s="76"/>
      <c r="N134" s="76"/>
      <c r="O134" s="76"/>
      <c r="P134" s="76"/>
      <c r="Q134" s="82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1:41" s="21" customFormat="1" ht="15" customHeight="1" x14ac:dyDescent="0.25">
      <c r="A135" s="75"/>
      <c r="B135" s="80"/>
      <c r="C135" s="80"/>
      <c r="D135" s="80"/>
      <c r="E135" s="80"/>
      <c r="F135" s="80"/>
      <c r="G135" s="80"/>
      <c r="H135" s="94"/>
      <c r="I135" s="76"/>
      <c r="J135" s="78"/>
      <c r="K13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5" s="96" t="str">
        <f>IF(Tabla1[[#This Row],[Resultado (mg/g)]]="","",Tabla1[[#This Row],[Resultado (mg/g)]]*100/1000)</f>
        <v/>
      </c>
      <c r="M135" s="76"/>
      <c r="N135" s="76"/>
      <c r="O135" s="76"/>
      <c r="P135" s="76"/>
      <c r="Q135" s="82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</row>
    <row r="136" spans="1:41" s="21" customFormat="1" ht="15" customHeight="1" x14ac:dyDescent="0.25">
      <c r="A136" s="75"/>
      <c r="B136" s="80"/>
      <c r="C136" s="80"/>
      <c r="D136" s="80"/>
      <c r="E136" s="80"/>
      <c r="F136" s="80"/>
      <c r="G136" s="80"/>
      <c r="H136" s="94"/>
      <c r="I136" s="76"/>
      <c r="J136" s="78"/>
      <c r="K13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6" s="96" t="str">
        <f>IF(Tabla1[[#This Row],[Resultado (mg/g)]]="","",Tabla1[[#This Row],[Resultado (mg/g)]]*100/1000)</f>
        <v/>
      </c>
      <c r="M136" s="76"/>
      <c r="N136" s="76"/>
      <c r="O136" s="76"/>
      <c r="P136" s="76"/>
      <c r="Q136" s="82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1:41" s="21" customFormat="1" ht="15" customHeight="1" x14ac:dyDescent="0.25">
      <c r="A137" s="75"/>
      <c r="B137" s="80"/>
      <c r="C137" s="80"/>
      <c r="D137" s="80"/>
      <c r="E137" s="80"/>
      <c r="F137" s="80"/>
      <c r="G137" s="80"/>
      <c r="H137" s="94"/>
      <c r="I137" s="76"/>
      <c r="J137" s="78"/>
      <c r="K13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7" s="96" t="str">
        <f>IF(Tabla1[[#This Row],[Resultado (mg/g)]]="","",Tabla1[[#This Row],[Resultado (mg/g)]]*100/1000)</f>
        <v/>
      </c>
      <c r="M137" s="76"/>
      <c r="N137" s="76"/>
      <c r="O137" s="76"/>
      <c r="P137" s="76"/>
      <c r="Q137" s="82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1:41" s="21" customFormat="1" ht="15" customHeight="1" x14ac:dyDescent="0.25">
      <c r="A138" s="75"/>
      <c r="B138" s="80"/>
      <c r="C138" s="80"/>
      <c r="D138" s="80"/>
      <c r="E138" s="80"/>
      <c r="F138" s="80"/>
      <c r="G138" s="80"/>
      <c r="H138" s="94"/>
      <c r="I138" s="76"/>
      <c r="J138" s="78"/>
      <c r="K13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8" s="96" t="str">
        <f>IF(Tabla1[[#This Row],[Resultado (mg/g)]]="","",Tabla1[[#This Row],[Resultado (mg/g)]]*100/1000)</f>
        <v/>
      </c>
      <c r="M138" s="76"/>
      <c r="N138" s="76"/>
      <c r="O138" s="76"/>
      <c r="P138" s="76"/>
      <c r="Q138" s="82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</row>
    <row r="139" spans="1:41" s="21" customFormat="1" ht="15" customHeight="1" x14ac:dyDescent="0.25">
      <c r="A139" s="75"/>
      <c r="B139" s="80"/>
      <c r="C139" s="80"/>
      <c r="D139" s="80"/>
      <c r="E139" s="80"/>
      <c r="F139" s="80"/>
      <c r="G139" s="80"/>
      <c r="H139" s="94"/>
      <c r="I139" s="76"/>
      <c r="J139" s="78"/>
      <c r="K13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39" s="96" t="str">
        <f>IF(Tabla1[[#This Row],[Resultado (mg/g)]]="","",Tabla1[[#This Row],[Resultado (mg/g)]]*100/1000)</f>
        <v/>
      </c>
      <c r="M139" s="76"/>
      <c r="N139" s="76"/>
      <c r="O139" s="76"/>
      <c r="P139" s="76"/>
      <c r="Q139" s="82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</row>
    <row r="140" spans="1:41" s="21" customFormat="1" ht="15" customHeight="1" x14ac:dyDescent="0.25">
      <c r="A140" s="74"/>
      <c r="B140" s="80"/>
      <c r="C140" s="80"/>
      <c r="D140" s="80"/>
      <c r="E140" s="80"/>
      <c r="F140" s="80"/>
      <c r="G140" s="80"/>
      <c r="H140" s="94"/>
      <c r="I140" s="76"/>
      <c r="J140" s="78"/>
      <c r="K14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0" s="96" t="str">
        <f>IF(Tabla1[[#This Row],[Resultado (mg/g)]]="","",Tabla1[[#This Row],[Resultado (mg/g)]]*100/1000)</f>
        <v/>
      </c>
      <c r="M140" s="76"/>
      <c r="N140" s="76"/>
      <c r="O140" s="76"/>
      <c r="P140" s="76"/>
      <c r="Q140" s="82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</row>
    <row r="141" spans="1:41" s="21" customFormat="1" ht="15" customHeight="1" x14ac:dyDescent="0.25">
      <c r="A141" s="74"/>
      <c r="B141" s="80"/>
      <c r="C141" s="80"/>
      <c r="D141" s="80"/>
      <c r="E141" s="80"/>
      <c r="F141" s="80"/>
      <c r="G141" s="80"/>
      <c r="H141" s="94"/>
      <c r="I141" s="76"/>
      <c r="J141" s="78"/>
      <c r="K14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1" s="96" t="str">
        <f>IF(Tabla1[[#This Row],[Resultado (mg/g)]]="","",Tabla1[[#This Row],[Resultado (mg/g)]]*100/1000)</f>
        <v/>
      </c>
      <c r="M141" s="76"/>
      <c r="N141" s="76"/>
      <c r="O141" s="76"/>
      <c r="P141" s="76"/>
      <c r="Q141" s="82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</row>
    <row r="142" spans="1:41" s="21" customFormat="1" ht="15" customHeight="1" x14ac:dyDescent="0.25">
      <c r="A142" s="74"/>
      <c r="B142" s="80"/>
      <c r="C142" s="80"/>
      <c r="D142" s="80"/>
      <c r="E142" s="80"/>
      <c r="F142" s="80"/>
      <c r="G142" s="80"/>
      <c r="H142" s="94"/>
      <c r="I142" s="76"/>
      <c r="J142" s="78"/>
      <c r="K14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2" s="96" t="str">
        <f>IF(Tabla1[[#This Row],[Resultado (mg/g)]]="","",Tabla1[[#This Row],[Resultado (mg/g)]]*100/1000)</f>
        <v/>
      </c>
      <c r="M142" s="76"/>
      <c r="N142" s="76"/>
      <c r="O142" s="76"/>
      <c r="P142" s="76"/>
      <c r="Q142" s="8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</row>
    <row r="143" spans="1:41" s="21" customFormat="1" ht="15" customHeight="1" x14ac:dyDescent="0.25">
      <c r="A143" s="74"/>
      <c r="B143" s="80"/>
      <c r="C143" s="80"/>
      <c r="D143" s="80"/>
      <c r="E143" s="80"/>
      <c r="F143" s="80"/>
      <c r="G143" s="80"/>
      <c r="H143" s="94"/>
      <c r="I143" s="76"/>
      <c r="J143" s="78"/>
      <c r="K14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3" s="96" t="str">
        <f>IF(Tabla1[[#This Row],[Resultado (mg/g)]]="","",Tabla1[[#This Row],[Resultado (mg/g)]]*100/1000)</f>
        <v/>
      </c>
      <c r="M143" s="76"/>
      <c r="N143" s="76"/>
      <c r="O143" s="76"/>
      <c r="P143" s="76"/>
      <c r="Q143" s="82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</row>
    <row r="144" spans="1:41" s="21" customFormat="1" ht="15" customHeight="1" x14ac:dyDescent="0.25">
      <c r="A144" s="74"/>
      <c r="B144" s="80"/>
      <c r="C144" s="80"/>
      <c r="D144" s="80"/>
      <c r="E144" s="80"/>
      <c r="F144" s="80"/>
      <c r="G144" s="80"/>
      <c r="H144" s="94"/>
      <c r="I144" s="76"/>
      <c r="J144" s="78"/>
      <c r="K14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4" s="96" t="str">
        <f>IF(Tabla1[[#This Row],[Resultado (mg/g)]]="","",Tabla1[[#This Row],[Resultado (mg/g)]]*100/1000)</f>
        <v/>
      </c>
      <c r="M144" s="76"/>
      <c r="N144" s="76"/>
      <c r="O144" s="76"/>
      <c r="P144" s="76"/>
      <c r="Q144" s="82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</row>
    <row r="145" spans="1:41" s="21" customFormat="1" ht="15" customHeight="1" x14ac:dyDescent="0.25">
      <c r="A145" s="74"/>
      <c r="B145" s="80"/>
      <c r="C145" s="80"/>
      <c r="D145" s="80"/>
      <c r="E145" s="80"/>
      <c r="F145" s="80"/>
      <c r="G145" s="80"/>
      <c r="H145" s="94"/>
      <c r="I145" s="76"/>
      <c r="J145" s="78"/>
      <c r="K14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5" s="96" t="str">
        <f>IF(Tabla1[[#This Row],[Resultado (mg/g)]]="","",Tabla1[[#This Row],[Resultado (mg/g)]]*100/1000)</f>
        <v/>
      </c>
      <c r="M145" s="76"/>
      <c r="N145" s="76"/>
      <c r="O145" s="76"/>
      <c r="P145" s="76"/>
      <c r="Q145" s="82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</row>
    <row r="146" spans="1:41" s="21" customFormat="1" ht="15" customHeight="1" x14ac:dyDescent="0.25">
      <c r="A146" s="74"/>
      <c r="B146" s="80"/>
      <c r="C146" s="80"/>
      <c r="D146" s="80"/>
      <c r="E146" s="80"/>
      <c r="F146" s="80"/>
      <c r="G146" s="80"/>
      <c r="H146" s="94"/>
      <c r="I146" s="76"/>
      <c r="J146" s="78"/>
      <c r="K14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6" s="96" t="str">
        <f>IF(Tabla1[[#This Row],[Resultado (mg/g)]]="","",Tabla1[[#This Row],[Resultado (mg/g)]]*100/1000)</f>
        <v/>
      </c>
      <c r="M146" s="76"/>
      <c r="N146" s="76"/>
      <c r="O146" s="76"/>
      <c r="P146" s="76"/>
      <c r="Q146" s="82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</row>
    <row r="147" spans="1:41" s="21" customFormat="1" ht="15" customHeight="1" x14ac:dyDescent="0.25">
      <c r="A147" s="74"/>
      <c r="B147" s="80"/>
      <c r="C147" s="80"/>
      <c r="D147" s="80"/>
      <c r="E147" s="80"/>
      <c r="F147" s="80"/>
      <c r="G147" s="80"/>
      <c r="H147" s="94"/>
      <c r="I147" s="76"/>
      <c r="J147" s="78"/>
      <c r="K14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7" s="96" t="str">
        <f>IF(Tabla1[[#This Row],[Resultado (mg/g)]]="","",Tabla1[[#This Row],[Resultado (mg/g)]]*100/1000)</f>
        <v/>
      </c>
      <c r="M147" s="76"/>
      <c r="N147" s="76"/>
      <c r="O147" s="76"/>
      <c r="P147" s="76"/>
      <c r="Q147" s="82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</row>
    <row r="148" spans="1:41" s="21" customFormat="1" ht="15" customHeight="1" x14ac:dyDescent="0.25">
      <c r="A148" s="74"/>
      <c r="B148" s="80"/>
      <c r="C148" s="80"/>
      <c r="D148" s="80"/>
      <c r="E148" s="80"/>
      <c r="F148" s="80"/>
      <c r="G148" s="80"/>
      <c r="H148" s="94"/>
      <c r="I148" s="76"/>
      <c r="J148" s="78"/>
      <c r="K14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8" s="96" t="str">
        <f>IF(Tabla1[[#This Row],[Resultado (mg/g)]]="","",Tabla1[[#This Row],[Resultado (mg/g)]]*100/1000)</f>
        <v/>
      </c>
      <c r="M148" s="76"/>
      <c r="N148" s="76"/>
      <c r="O148" s="76"/>
      <c r="P148" s="76"/>
      <c r="Q148" s="82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</row>
    <row r="149" spans="1:41" s="21" customFormat="1" ht="15" customHeight="1" x14ac:dyDescent="0.25">
      <c r="A149" s="74"/>
      <c r="B149" s="80"/>
      <c r="C149" s="80"/>
      <c r="D149" s="80"/>
      <c r="E149" s="80"/>
      <c r="F149" s="80"/>
      <c r="G149" s="80"/>
      <c r="H149" s="94"/>
      <c r="I149" s="76"/>
      <c r="J149" s="78"/>
      <c r="K14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49" s="96" t="str">
        <f>IF(Tabla1[[#This Row],[Resultado (mg/g)]]="","",Tabla1[[#This Row],[Resultado (mg/g)]]*100/1000)</f>
        <v/>
      </c>
      <c r="M149" s="76"/>
      <c r="N149" s="76"/>
      <c r="O149" s="76"/>
      <c r="P149" s="76"/>
      <c r="Q149" s="82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</row>
    <row r="150" spans="1:41" s="21" customFormat="1" ht="15" customHeight="1" x14ac:dyDescent="0.25">
      <c r="A150" s="74"/>
      <c r="B150" s="80"/>
      <c r="C150" s="80"/>
      <c r="D150" s="80"/>
      <c r="E150" s="80"/>
      <c r="F150" s="80"/>
      <c r="G150" s="80"/>
      <c r="H150" s="94"/>
      <c r="I150" s="76"/>
      <c r="J150" s="78"/>
      <c r="K15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0" s="96" t="str">
        <f>IF(Tabla1[[#This Row],[Resultado (mg/g)]]="","",Tabla1[[#This Row],[Resultado (mg/g)]]*100/1000)</f>
        <v/>
      </c>
      <c r="M150" s="76"/>
      <c r="N150" s="76"/>
      <c r="O150" s="76"/>
      <c r="P150" s="76"/>
      <c r="Q150" s="82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</row>
    <row r="151" spans="1:41" s="21" customFormat="1" ht="15" customHeight="1" x14ac:dyDescent="0.25">
      <c r="A151" s="74"/>
      <c r="B151" s="80"/>
      <c r="C151" s="80"/>
      <c r="D151" s="80"/>
      <c r="E151" s="80"/>
      <c r="F151" s="80"/>
      <c r="G151" s="80"/>
      <c r="H151" s="94"/>
      <c r="I151" s="76"/>
      <c r="J151" s="78"/>
      <c r="K15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1" s="96" t="str">
        <f>IF(Tabla1[[#This Row],[Resultado (mg/g)]]="","",Tabla1[[#This Row],[Resultado (mg/g)]]*100/1000)</f>
        <v/>
      </c>
      <c r="M151" s="76"/>
      <c r="N151" s="76"/>
      <c r="O151" s="76"/>
      <c r="P151" s="76"/>
      <c r="Q151" s="82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</row>
    <row r="152" spans="1:41" s="21" customFormat="1" ht="15" customHeight="1" x14ac:dyDescent="0.25">
      <c r="A152" s="74"/>
      <c r="B152" s="80"/>
      <c r="C152" s="80"/>
      <c r="D152" s="80"/>
      <c r="E152" s="80"/>
      <c r="F152" s="80"/>
      <c r="G152" s="80"/>
      <c r="H152" s="94"/>
      <c r="I152" s="76"/>
      <c r="J152" s="78"/>
      <c r="K15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2" s="96" t="str">
        <f>IF(Tabla1[[#This Row],[Resultado (mg/g)]]="","",Tabla1[[#This Row],[Resultado (mg/g)]]*100/1000)</f>
        <v/>
      </c>
      <c r="M152" s="76"/>
      <c r="N152" s="76"/>
      <c r="O152" s="76"/>
      <c r="P152" s="76"/>
      <c r="Q152" s="8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</row>
    <row r="153" spans="1:41" s="21" customFormat="1" ht="15" customHeight="1" x14ac:dyDescent="0.25">
      <c r="A153" s="74"/>
      <c r="B153" s="80"/>
      <c r="C153" s="80"/>
      <c r="D153" s="80"/>
      <c r="E153" s="80"/>
      <c r="F153" s="80"/>
      <c r="G153" s="80"/>
      <c r="H153" s="94"/>
      <c r="I153" s="76"/>
      <c r="J153" s="78"/>
      <c r="K15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3" s="96" t="str">
        <f>IF(Tabla1[[#This Row],[Resultado (mg/g)]]="","",Tabla1[[#This Row],[Resultado (mg/g)]]*100/1000)</f>
        <v/>
      </c>
      <c r="M153" s="76"/>
      <c r="N153" s="76"/>
      <c r="O153" s="76"/>
      <c r="P153" s="76"/>
      <c r="Q153" s="82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</row>
    <row r="154" spans="1:41" s="21" customFormat="1" ht="15" customHeight="1" x14ac:dyDescent="0.25">
      <c r="A154" s="74"/>
      <c r="B154" s="80"/>
      <c r="C154" s="80"/>
      <c r="D154" s="80"/>
      <c r="E154" s="80"/>
      <c r="F154" s="80"/>
      <c r="G154" s="80"/>
      <c r="H154" s="94"/>
      <c r="I154" s="76"/>
      <c r="J154" s="78"/>
      <c r="K15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4" s="96" t="str">
        <f>IF(Tabla1[[#This Row],[Resultado (mg/g)]]="","",Tabla1[[#This Row],[Resultado (mg/g)]]*100/1000)</f>
        <v/>
      </c>
      <c r="M154" s="76"/>
      <c r="N154" s="76"/>
      <c r="O154" s="76"/>
      <c r="P154" s="76"/>
      <c r="Q154" s="82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</row>
    <row r="155" spans="1:41" s="21" customFormat="1" ht="15" customHeight="1" x14ac:dyDescent="0.25">
      <c r="A155" s="74"/>
      <c r="B155" s="80"/>
      <c r="C155" s="80"/>
      <c r="D155" s="80"/>
      <c r="E155" s="80"/>
      <c r="F155" s="80"/>
      <c r="G155" s="80"/>
      <c r="H155" s="94"/>
      <c r="I155" s="76"/>
      <c r="J155" s="78"/>
      <c r="K15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5" s="96" t="str">
        <f>IF(Tabla1[[#This Row],[Resultado (mg/g)]]="","",Tabla1[[#This Row],[Resultado (mg/g)]]*100/1000)</f>
        <v/>
      </c>
      <c r="M155" s="76"/>
      <c r="N155" s="76"/>
      <c r="O155" s="76"/>
      <c r="P155" s="76"/>
      <c r="Q155" s="82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</row>
    <row r="156" spans="1:41" s="21" customFormat="1" ht="15" customHeight="1" x14ac:dyDescent="0.25">
      <c r="A156" s="74"/>
      <c r="B156" s="80"/>
      <c r="C156" s="80"/>
      <c r="D156" s="80"/>
      <c r="E156" s="80"/>
      <c r="F156" s="80"/>
      <c r="G156" s="80"/>
      <c r="H156" s="94"/>
      <c r="I156" s="76"/>
      <c r="J156" s="78"/>
      <c r="K15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6" s="96" t="str">
        <f>IF(Tabla1[[#This Row],[Resultado (mg/g)]]="","",Tabla1[[#This Row],[Resultado (mg/g)]]*100/1000)</f>
        <v/>
      </c>
      <c r="M156" s="76"/>
      <c r="N156" s="76"/>
      <c r="O156" s="76"/>
      <c r="P156" s="76"/>
      <c r="Q156" s="82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</row>
    <row r="157" spans="1:41" s="21" customFormat="1" ht="15" customHeight="1" x14ac:dyDescent="0.25">
      <c r="A157" s="74"/>
      <c r="B157" s="80"/>
      <c r="C157" s="80"/>
      <c r="D157" s="80"/>
      <c r="E157" s="80"/>
      <c r="F157" s="80"/>
      <c r="G157" s="80"/>
      <c r="H157" s="94"/>
      <c r="I157" s="76"/>
      <c r="J157" s="78"/>
      <c r="K15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7" s="96" t="str">
        <f>IF(Tabla1[[#This Row],[Resultado (mg/g)]]="","",Tabla1[[#This Row],[Resultado (mg/g)]]*100/1000)</f>
        <v/>
      </c>
      <c r="M157" s="76"/>
      <c r="N157" s="76"/>
      <c r="O157" s="76"/>
      <c r="P157" s="76"/>
      <c r="Q157" s="82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</row>
    <row r="158" spans="1:41" s="21" customFormat="1" ht="15" customHeight="1" x14ac:dyDescent="0.25">
      <c r="A158" s="74"/>
      <c r="B158" s="80"/>
      <c r="C158" s="80"/>
      <c r="D158" s="80"/>
      <c r="E158" s="80"/>
      <c r="F158" s="80"/>
      <c r="G158" s="80"/>
      <c r="H158" s="94"/>
      <c r="I158" s="76"/>
      <c r="J158" s="78"/>
      <c r="K15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8" s="96" t="str">
        <f>IF(Tabla1[[#This Row],[Resultado (mg/g)]]="","",Tabla1[[#This Row],[Resultado (mg/g)]]*100/1000)</f>
        <v/>
      </c>
      <c r="M158" s="76"/>
      <c r="N158" s="76"/>
      <c r="O158" s="76"/>
      <c r="P158" s="76"/>
      <c r="Q158" s="82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</row>
    <row r="159" spans="1:41" s="21" customFormat="1" ht="15" customHeight="1" x14ac:dyDescent="0.25">
      <c r="A159" s="74"/>
      <c r="B159" s="80"/>
      <c r="C159" s="80"/>
      <c r="D159" s="80"/>
      <c r="E159" s="80"/>
      <c r="F159" s="80"/>
      <c r="G159" s="80"/>
      <c r="H159" s="94"/>
      <c r="I159" s="76"/>
      <c r="J159" s="78"/>
      <c r="K15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59" s="96" t="str">
        <f>IF(Tabla1[[#This Row],[Resultado (mg/g)]]="","",Tabla1[[#This Row],[Resultado (mg/g)]]*100/1000)</f>
        <v/>
      </c>
      <c r="M159" s="76"/>
      <c r="N159" s="76"/>
      <c r="O159" s="76"/>
      <c r="P159" s="76"/>
      <c r="Q159" s="82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</row>
    <row r="160" spans="1:41" s="21" customFormat="1" ht="15" customHeight="1" x14ac:dyDescent="0.25">
      <c r="A160" s="74"/>
      <c r="B160" s="80"/>
      <c r="C160" s="80"/>
      <c r="D160" s="80"/>
      <c r="E160" s="80"/>
      <c r="F160" s="80"/>
      <c r="G160" s="80"/>
      <c r="H160" s="94"/>
      <c r="I160" s="76"/>
      <c r="J160" s="78"/>
      <c r="K16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0" s="96" t="str">
        <f>IF(Tabla1[[#This Row],[Resultado (mg/g)]]="","",Tabla1[[#This Row],[Resultado (mg/g)]]*100/1000)</f>
        <v/>
      </c>
      <c r="M160" s="76"/>
      <c r="N160" s="76"/>
      <c r="O160" s="76"/>
      <c r="P160" s="76"/>
      <c r="Q160" s="82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</row>
    <row r="161" spans="1:41" s="21" customFormat="1" ht="15" customHeight="1" x14ac:dyDescent="0.25">
      <c r="A161" s="74"/>
      <c r="B161" s="80"/>
      <c r="C161" s="80"/>
      <c r="D161" s="80"/>
      <c r="E161" s="80"/>
      <c r="F161" s="80"/>
      <c r="G161" s="80"/>
      <c r="H161" s="94"/>
      <c r="I161" s="76"/>
      <c r="J161" s="78"/>
      <c r="K16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1" s="96" t="str">
        <f>IF(Tabla1[[#This Row],[Resultado (mg/g)]]="","",Tabla1[[#This Row],[Resultado (mg/g)]]*100/1000)</f>
        <v/>
      </c>
      <c r="M161" s="76"/>
      <c r="N161" s="76"/>
      <c r="O161" s="76"/>
      <c r="P161" s="76"/>
      <c r="Q161" s="82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</row>
    <row r="162" spans="1:41" s="21" customFormat="1" ht="15" customHeight="1" x14ac:dyDescent="0.25">
      <c r="A162" s="74"/>
      <c r="B162" s="80"/>
      <c r="C162" s="80"/>
      <c r="D162" s="80"/>
      <c r="E162" s="80"/>
      <c r="F162" s="80"/>
      <c r="G162" s="80"/>
      <c r="H162" s="94"/>
      <c r="I162" s="76"/>
      <c r="J162" s="78"/>
      <c r="K16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2" s="96" t="str">
        <f>IF(Tabla1[[#This Row],[Resultado (mg/g)]]="","",Tabla1[[#This Row],[Resultado (mg/g)]]*100/1000)</f>
        <v/>
      </c>
      <c r="M162" s="76"/>
      <c r="N162" s="76"/>
      <c r="O162" s="76"/>
      <c r="P162" s="76"/>
      <c r="Q162" s="8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</row>
    <row r="163" spans="1:41" s="21" customFormat="1" ht="15" customHeight="1" x14ac:dyDescent="0.25">
      <c r="A163" s="74"/>
      <c r="B163" s="80"/>
      <c r="C163" s="80"/>
      <c r="D163" s="80"/>
      <c r="E163" s="80"/>
      <c r="F163" s="80"/>
      <c r="G163" s="80"/>
      <c r="H163" s="94"/>
      <c r="I163" s="76"/>
      <c r="J163" s="78"/>
      <c r="K16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3" s="96" t="str">
        <f>IF(Tabla1[[#This Row],[Resultado (mg/g)]]="","",Tabla1[[#This Row],[Resultado (mg/g)]]*100/1000)</f>
        <v/>
      </c>
      <c r="M163" s="76"/>
      <c r="N163" s="76"/>
      <c r="O163" s="76"/>
      <c r="P163" s="76"/>
      <c r="Q163" s="82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</row>
    <row r="164" spans="1:41" s="21" customFormat="1" ht="15" customHeight="1" x14ac:dyDescent="0.25">
      <c r="A164" s="74"/>
      <c r="B164" s="80"/>
      <c r="C164" s="80"/>
      <c r="D164" s="80"/>
      <c r="E164" s="80"/>
      <c r="F164" s="80"/>
      <c r="G164" s="80"/>
      <c r="H164" s="94"/>
      <c r="I164" s="76"/>
      <c r="J164" s="78"/>
      <c r="K16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4" s="96" t="str">
        <f>IF(Tabla1[[#This Row],[Resultado (mg/g)]]="","",Tabla1[[#This Row],[Resultado (mg/g)]]*100/1000)</f>
        <v/>
      </c>
      <c r="M164" s="76"/>
      <c r="N164" s="76"/>
      <c r="O164" s="76"/>
      <c r="P164" s="76"/>
      <c r="Q164" s="82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</row>
    <row r="165" spans="1:41" s="21" customFormat="1" ht="15" customHeight="1" x14ac:dyDescent="0.25">
      <c r="A165" s="74"/>
      <c r="B165" s="80"/>
      <c r="C165" s="80"/>
      <c r="D165" s="80"/>
      <c r="E165" s="80"/>
      <c r="F165" s="80"/>
      <c r="G165" s="80"/>
      <c r="H165" s="94"/>
      <c r="I165" s="76"/>
      <c r="J165" s="78"/>
      <c r="K16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5" s="96" t="str">
        <f>IF(Tabla1[[#This Row],[Resultado (mg/g)]]="","",Tabla1[[#This Row],[Resultado (mg/g)]]*100/1000)</f>
        <v/>
      </c>
      <c r="M165" s="76"/>
      <c r="N165" s="76"/>
      <c r="O165" s="76"/>
      <c r="P165" s="76"/>
      <c r="Q165" s="82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</row>
    <row r="166" spans="1:41" s="21" customFormat="1" ht="15" customHeight="1" x14ac:dyDescent="0.25">
      <c r="A166" s="74"/>
      <c r="B166" s="80"/>
      <c r="C166" s="80"/>
      <c r="D166" s="80"/>
      <c r="E166" s="80"/>
      <c r="F166" s="80"/>
      <c r="G166" s="80"/>
      <c r="H166" s="94"/>
      <c r="I166" s="76"/>
      <c r="J166" s="78"/>
      <c r="K16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6" s="96" t="str">
        <f>IF(Tabla1[[#This Row],[Resultado (mg/g)]]="","",Tabla1[[#This Row],[Resultado (mg/g)]]*100/1000)</f>
        <v/>
      </c>
      <c r="M166" s="76"/>
      <c r="N166" s="76"/>
      <c r="O166" s="76"/>
      <c r="P166" s="76"/>
      <c r="Q166" s="82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</row>
    <row r="167" spans="1:41" s="21" customFormat="1" ht="15" customHeight="1" x14ac:dyDescent="0.25">
      <c r="A167" s="74"/>
      <c r="B167" s="80"/>
      <c r="C167" s="80"/>
      <c r="D167" s="80"/>
      <c r="E167" s="80"/>
      <c r="F167" s="80"/>
      <c r="G167" s="80"/>
      <c r="H167" s="94"/>
      <c r="I167" s="76"/>
      <c r="J167" s="78"/>
      <c r="K16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7" s="96" t="str">
        <f>IF(Tabla1[[#This Row],[Resultado (mg/g)]]="","",Tabla1[[#This Row],[Resultado (mg/g)]]*100/1000)</f>
        <v/>
      </c>
      <c r="M167" s="76"/>
      <c r="N167" s="76"/>
      <c r="O167" s="76"/>
      <c r="P167" s="76"/>
      <c r="Q167" s="82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</row>
    <row r="168" spans="1:41" s="21" customFormat="1" ht="15" customHeight="1" x14ac:dyDescent="0.25">
      <c r="A168" s="74"/>
      <c r="B168" s="80"/>
      <c r="C168" s="80"/>
      <c r="D168" s="80"/>
      <c r="E168" s="80"/>
      <c r="F168" s="80"/>
      <c r="G168" s="80"/>
      <c r="H168" s="94"/>
      <c r="I168" s="76"/>
      <c r="J168" s="78"/>
      <c r="K16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8" s="96" t="str">
        <f>IF(Tabla1[[#This Row],[Resultado (mg/g)]]="","",Tabla1[[#This Row],[Resultado (mg/g)]]*100/1000)</f>
        <v/>
      </c>
      <c r="M168" s="76"/>
      <c r="N168" s="76"/>
      <c r="O168" s="76"/>
      <c r="P168" s="76"/>
      <c r="Q168" s="82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</row>
    <row r="169" spans="1:41" s="21" customFormat="1" ht="15" customHeight="1" x14ac:dyDescent="0.25">
      <c r="A169" s="74"/>
      <c r="B169" s="80"/>
      <c r="C169" s="80"/>
      <c r="D169" s="80"/>
      <c r="E169" s="80"/>
      <c r="F169" s="80"/>
      <c r="G169" s="80"/>
      <c r="H169" s="94"/>
      <c r="I169" s="76"/>
      <c r="J169" s="78"/>
      <c r="K16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69" s="96" t="str">
        <f>IF(Tabla1[[#This Row],[Resultado (mg/g)]]="","",Tabla1[[#This Row],[Resultado (mg/g)]]*100/1000)</f>
        <v/>
      </c>
      <c r="M169" s="76"/>
      <c r="N169" s="76"/>
      <c r="O169" s="76"/>
      <c r="P169" s="76"/>
      <c r="Q169" s="82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</row>
    <row r="170" spans="1:41" s="21" customFormat="1" ht="15" customHeight="1" x14ac:dyDescent="0.25">
      <c r="A170" s="74"/>
      <c r="B170" s="80"/>
      <c r="C170" s="80"/>
      <c r="D170" s="80"/>
      <c r="E170" s="80"/>
      <c r="F170" s="80"/>
      <c r="G170" s="80"/>
      <c r="H170" s="94"/>
      <c r="I170" s="76"/>
      <c r="J170" s="78"/>
      <c r="K17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0" s="96" t="str">
        <f>IF(Tabla1[[#This Row],[Resultado (mg/g)]]="","",Tabla1[[#This Row],[Resultado (mg/g)]]*100/1000)</f>
        <v/>
      </c>
      <c r="M170" s="76"/>
      <c r="N170" s="76"/>
      <c r="O170" s="76"/>
      <c r="P170" s="76"/>
      <c r="Q170" s="82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</row>
    <row r="171" spans="1:41" s="21" customFormat="1" ht="15" customHeight="1" x14ac:dyDescent="0.25">
      <c r="A171" s="74"/>
      <c r="B171" s="80"/>
      <c r="C171" s="80"/>
      <c r="D171" s="80"/>
      <c r="E171" s="80"/>
      <c r="F171" s="80"/>
      <c r="G171" s="80"/>
      <c r="H171" s="94"/>
      <c r="I171" s="76"/>
      <c r="J171" s="78"/>
      <c r="K17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1" s="96" t="str">
        <f>IF(Tabla1[[#This Row],[Resultado (mg/g)]]="","",Tabla1[[#This Row],[Resultado (mg/g)]]*100/1000)</f>
        <v/>
      </c>
      <c r="M171" s="76"/>
      <c r="N171" s="76"/>
      <c r="O171" s="76"/>
      <c r="P171" s="76"/>
      <c r="Q171" s="82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</row>
    <row r="172" spans="1:41" s="21" customFormat="1" ht="15" customHeight="1" x14ac:dyDescent="0.25">
      <c r="A172" s="74"/>
      <c r="B172" s="80"/>
      <c r="C172" s="80"/>
      <c r="D172" s="80"/>
      <c r="E172" s="80"/>
      <c r="F172" s="80"/>
      <c r="G172" s="80"/>
      <c r="H172" s="94"/>
      <c r="I172" s="76"/>
      <c r="J172" s="78"/>
      <c r="K17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2" s="96" t="str">
        <f>IF(Tabla1[[#This Row],[Resultado (mg/g)]]="","",Tabla1[[#This Row],[Resultado (mg/g)]]*100/1000)</f>
        <v/>
      </c>
      <c r="M172" s="76"/>
      <c r="N172" s="76"/>
      <c r="O172" s="76"/>
      <c r="P172" s="76"/>
      <c r="Q172" s="8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</row>
    <row r="173" spans="1:41" s="21" customFormat="1" ht="15" customHeight="1" x14ac:dyDescent="0.25">
      <c r="A173" s="74"/>
      <c r="B173" s="80"/>
      <c r="C173" s="80"/>
      <c r="D173" s="80"/>
      <c r="E173" s="80"/>
      <c r="F173" s="80"/>
      <c r="G173" s="80"/>
      <c r="H173" s="94"/>
      <c r="I173" s="76"/>
      <c r="J173" s="78"/>
      <c r="K17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3" s="96" t="str">
        <f>IF(Tabla1[[#This Row],[Resultado (mg/g)]]="","",Tabla1[[#This Row],[Resultado (mg/g)]]*100/1000)</f>
        <v/>
      </c>
      <c r="M173" s="76"/>
      <c r="N173" s="76"/>
      <c r="O173" s="76"/>
      <c r="P173" s="76"/>
      <c r="Q173" s="82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</row>
    <row r="174" spans="1:41" s="21" customFormat="1" ht="15" customHeight="1" x14ac:dyDescent="0.25">
      <c r="A174" s="74"/>
      <c r="B174" s="80"/>
      <c r="C174" s="80"/>
      <c r="D174" s="80"/>
      <c r="E174" s="80"/>
      <c r="F174" s="80"/>
      <c r="G174" s="80"/>
      <c r="H174" s="94"/>
      <c r="I174" s="76"/>
      <c r="J174" s="78"/>
      <c r="K17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4" s="96" t="str">
        <f>IF(Tabla1[[#This Row],[Resultado (mg/g)]]="","",Tabla1[[#This Row],[Resultado (mg/g)]]*100/1000)</f>
        <v/>
      </c>
      <c r="M174" s="76"/>
      <c r="N174" s="76"/>
      <c r="O174" s="76"/>
      <c r="P174" s="76"/>
      <c r="Q174" s="82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</row>
    <row r="175" spans="1:41" s="21" customFormat="1" ht="15" customHeight="1" x14ac:dyDescent="0.25">
      <c r="A175" s="74"/>
      <c r="B175" s="80"/>
      <c r="C175" s="80"/>
      <c r="D175" s="80"/>
      <c r="E175" s="80"/>
      <c r="F175" s="80"/>
      <c r="G175" s="80"/>
      <c r="H175" s="94"/>
      <c r="I175" s="76"/>
      <c r="J175" s="78"/>
      <c r="K17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5" s="96" t="str">
        <f>IF(Tabla1[[#This Row],[Resultado (mg/g)]]="","",Tabla1[[#This Row],[Resultado (mg/g)]]*100/1000)</f>
        <v/>
      </c>
      <c r="M175" s="76"/>
      <c r="N175" s="76"/>
      <c r="O175" s="76"/>
      <c r="P175" s="76"/>
      <c r="Q175" s="82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  <row r="176" spans="1:41" s="21" customFormat="1" ht="15" customHeight="1" x14ac:dyDescent="0.25">
      <c r="A176" s="74"/>
      <c r="B176" s="80"/>
      <c r="C176" s="80"/>
      <c r="D176" s="80"/>
      <c r="E176" s="80"/>
      <c r="F176" s="80"/>
      <c r="G176" s="80"/>
      <c r="H176" s="94"/>
      <c r="I176" s="76"/>
      <c r="J176" s="78"/>
      <c r="K17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6" s="96" t="str">
        <f>IF(Tabla1[[#This Row],[Resultado (mg/g)]]="","",Tabla1[[#This Row],[Resultado (mg/g)]]*100/1000)</f>
        <v/>
      </c>
      <c r="M176" s="76"/>
      <c r="N176" s="76"/>
      <c r="O176" s="76"/>
      <c r="P176" s="76"/>
      <c r="Q176" s="82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</row>
    <row r="177" spans="1:41" s="21" customFormat="1" ht="15" customHeight="1" x14ac:dyDescent="0.25">
      <c r="A177" s="74"/>
      <c r="B177" s="80"/>
      <c r="C177" s="80"/>
      <c r="D177" s="80"/>
      <c r="E177" s="80"/>
      <c r="F177" s="80"/>
      <c r="G177" s="80"/>
      <c r="H177" s="94"/>
      <c r="I177" s="76"/>
      <c r="J177" s="78"/>
      <c r="K17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7" s="96" t="str">
        <f>IF(Tabla1[[#This Row],[Resultado (mg/g)]]="","",Tabla1[[#This Row],[Resultado (mg/g)]]*100/1000)</f>
        <v/>
      </c>
      <c r="M177" s="76"/>
      <c r="N177" s="76"/>
      <c r="O177" s="76"/>
      <c r="P177" s="76"/>
      <c r="Q177" s="82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</row>
    <row r="178" spans="1:41" s="21" customFormat="1" ht="15" customHeight="1" x14ac:dyDescent="0.25">
      <c r="A178" s="74"/>
      <c r="B178" s="80"/>
      <c r="C178" s="80"/>
      <c r="D178" s="80"/>
      <c r="E178" s="80"/>
      <c r="F178" s="80"/>
      <c r="G178" s="80"/>
      <c r="H178" s="94"/>
      <c r="I178" s="76"/>
      <c r="J178" s="78"/>
      <c r="K17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8" s="96" t="str">
        <f>IF(Tabla1[[#This Row],[Resultado (mg/g)]]="","",Tabla1[[#This Row],[Resultado (mg/g)]]*100/1000)</f>
        <v/>
      </c>
      <c r="M178" s="76"/>
      <c r="N178" s="76"/>
      <c r="O178" s="76"/>
      <c r="P178" s="76"/>
      <c r="Q178" s="82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</row>
    <row r="179" spans="1:41" s="21" customFormat="1" ht="15" customHeight="1" x14ac:dyDescent="0.25">
      <c r="A179" s="74"/>
      <c r="B179" s="80"/>
      <c r="C179" s="80"/>
      <c r="D179" s="80"/>
      <c r="E179" s="80"/>
      <c r="F179" s="80"/>
      <c r="G179" s="80"/>
      <c r="H179" s="94"/>
      <c r="I179" s="76"/>
      <c r="J179" s="78"/>
      <c r="K17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79" s="96" t="str">
        <f>IF(Tabla1[[#This Row],[Resultado (mg/g)]]="","",Tabla1[[#This Row],[Resultado (mg/g)]]*100/1000)</f>
        <v/>
      </c>
      <c r="M179" s="76"/>
      <c r="N179" s="76"/>
      <c r="O179" s="76"/>
      <c r="P179" s="76"/>
      <c r="Q179" s="82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</row>
    <row r="180" spans="1:41" s="21" customFormat="1" ht="15" customHeight="1" x14ac:dyDescent="0.25">
      <c r="A180" s="74"/>
      <c r="B180" s="80"/>
      <c r="C180" s="80"/>
      <c r="D180" s="80"/>
      <c r="E180" s="80"/>
      <c r="F180" s="80"/>
      <c r="G180" s="80"/>
      <c r="H180" s="94"/>
      <c r="I180" s="76"/>
      <c r="J180" s="78"/>
      <c r="K18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0" s="96" t="str">
        <f>IF(Tabla1[[#This Row],[Resultado (mg/g)]]="","",Tabla1[[#This Row],[Resultado (mg/g)]]*100/1000)</f>
        <v/>
      </c>
      <c r="M180" s="76"/>
      <c r="N180" s="76"/>
      <c r="O180" s="76"/>
      <c r="P180" s="76"/>
      <c r="Q180" s="82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</row>
    <row r="181" spans="1:41" s="21" customFormat="1" ht="15" customHeight="1" x14ac:dyDescent="0.25">
      <c r="A181" s="74"/>
      <c r="B181" s="80"/>
      <c r="C181" s="80"/>
      <c r="D181" s="80"/>
      <c r="E181" s="80"/>
      <c r="F181" s="80"/>
      <c r="G181" s="80"/>
      <c r="H181" s="94"/>
      <c r="I181" s="76"/>
      <c r="J181" s="78"/>
      <c r="K18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1" s="96" t="str">
        <f>IF(Tabla1[[#This Row],[Resultado (mg/g)]]="","",Tabla1[[#This Row],[Resultado (mg/g)]]*100/1000)</f>
        <v/>
      </c>
      <c r="M181" s="76"/>
      <c r="N181" s="76"/>
      <c r="O181" s="76"/>
      <c r="P181" s="76"/>
      <c r="Q181" s="82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</row>
    <row r="182" spans="1:41" s="21" customFormat="1" ht="15" customHeight="1" x14ac:dyDescent="0.25">
      <c r="A182" s="74"/>
      <c r="B182" s="80"/>
      <c r="C182" s="80"/>
      <c r="D182" s="80"/>
      <c r="E182" s="80"/>
      <c r="F182" s="80"/>
      <c r="G182" s="80"/>
      <c r="H182" s="94"/>
      <c r="I182" s="76"/>
      <c r="J182" s="78"/>
      <c r="K18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2" s="96" t="str">
        <f>IF(Tabla1[[#This Row],[Resultado (mg/g)]]="","",Tabla1[[#This Row],[Resultado (mg/g)]]*100/1000)</f>
        <v/>
      </c>
      <c r="M182" s="76"/>
      <c r="N182" s="76"/>
      <c r="O182" s="76"/>
      <c r="P182" s="76"/>
      <c r="Q182" s="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</row>
    <row r="183" spans="1:41" s="21" customFormat="1" ht="15" customHeight="1" x14ac:dyDescent="0.25">
      <c r="A183" s="74"/>
      <c r="B183" s="80"/>
      <c r="C183" s="80"/>
      <c r="D183" s="80"/>
      <c r="E183" s="80"/>
      <c r="F183" s="80"/>
      <c r="G183" s="80"/>
      <c r="H183" s="94"/>
      <c r="I183" s="76"/>
      <c r="J183" s="78"/>
      <c r="K18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3" s="96" t="str">
        <f>IF(Tabla1[[#This Row],[Resultado (mg/g)]]="","",Tabla1[[#This Row],[Resultado (mg/g)]]*100/1000)</f>
        <v/>
      </c>
      <c r="M183" s="76"/>
      <c r="N183" s="76"/>
      <c r="O183" s="76"/>
      <c r="P183" s="76"/>
      <c r="Q183" s="82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</row>
    <row r="184" spans="1:41" s="21" customFormat="1" ht="15" customHeight="1" x14ac:dyDescent="0.25">
      <c r="A184" s="74"/>
      <c r="B184" s="80"/>
      <c r="C184" s="80"/>
      <c r="D184" s="80"/>
      <c r="E184" s="80"/>
      <c r="F184" s="80"/>
      <c r="G184" s="80"/>
      <c r="H184" s="94"/>
      <c r="I184" s="76"/>
      <c r="J184" s="78"/>
      <c r="K18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4" s="96" t="str">
        <f>IF(Tabla1[[#This Row],[Resultado (mg/g)]]="","",Tabla1[[#This Row],[Resultado (mg/g)]]*100/1000)</f>
        <v/>
      </c>
      <c r="M184" s="76"/>
      <c r="N184" s="76"/>
      <c r="O184" s="76"/>
      <c r="P184" s="76"/>
      <c r="Q184" s="82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</row>
    <row r="185" spans="1:41" s="21" customFormat="1" ht="15" customHeight="1" x14ac:dyDescent="0.25">
      <c r="A185" s="74"/>
      <c r="B185" s="80"/>
      <c r="C185" s="80"/>
      <c r="D185" s="80"/>
      <c r="E185" s="80"/>
      <c r="F185" s="80"/>
      <c r="G185" s="80"/>
      <c r="H185" s="94"/>
      <c r="I185" s="76"/>
      <c r="J185" s="78"/>
      <c r="K18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5" s="96" t="str">
        <f>IF(Tabla1[[#This Row],[Resultado (mg/g)]]="","",Tabla1[[#This Row],[Resultado (mg/g)]]*100/1000)</f>
        <v/>
      </c>
      <c r="M185" s="76"/>
      <c r="N185" s="76"/>
      <c r="O185" s="76"/>
      <c r="P185" s="76"/>
      <c r="Q185" s="82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</row>
    <row r="186" spans="1:41" s="21" customFormat="1" ht="15" customHeight="1" x14ac:dyDescent="0.25">
      <c r="A186" s="74"/>
      <c r="B186" s="80"/>
      <c r="C186" s="80"/>
      <c r="D186" s="80"/>
      <c r="E186" s="80"/>
      <c r="F186" s="80"/>
      <c r="G186" s="80"/>
      <c r="H186" s="94"/>
      <c r="I186" s="76"/>
      <c r="J186" s="78"/>
      <c r="K18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6" s="96" t="str">
        <f>IF(Tabla1[[#This Row],[Resultado (mg/g)]]="","",Tabla1[[#This Row],[Resultado (mg/g)]]*100/1000)</f>
        <v/>
      </c>
      <c r="M186" s="76"/>
      <c r="N186" s="76"/>
      <c r="O186" s="76"/>
      <c r="P186" s="76"/>
      <c r="Q186" s="82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</row>
    <row r="187" spans="1:41" s="21" customFormat="1" ht="15" customHeight="1" x14ac:dyDescent="0.25">
      <c r="A187" s="74"/>
      <c r="B187" s="80"/>
      <c r="C187" s="80"/>
      <c r="D187" s="80"/>
      <c r="E187" s="80"/>
      <c r="F187" s="80"/>
      <c r="G187" s="80"/>
      <c r="H187" s="94"/>
      <c r="I187" s="76"/>
      <c r="J187" s="78"/>
      <c r="K18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7" s="96" t="str">
        <f>IF(Tabla1[[#This Row],[Resultado (mg/g)]]="","",Tabla1[[#This Row],[Resultado (mg/g)]]*100/1000)</f>
        <v/>
      </c>
      <c r="M187" s="76"/>
      <c r="N187" s="76"/>
      <c r="O187" s="76"/>
      <c r="P187" s="76"/>
      <c r="Q187" s="82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</row>
    <row r="188" spans="1:41" s="21" customFormat="1" ht="15" customHeight="1" x14ac:dyDescent="0.25">
      <c r="A188" s="74"/>
      <c r="B188" s="80"/>
      <c r="C188" s="80"/>
      <c r="D188" s="80"/>
      <c r="E188" s="80"/>
      <c r="F188" s="80"/>
      <c r="G188" s="80"/>
      <c r="H188" s="94"/>
      <c r="I188" s="76"/>
      <c r="J188" s="78"/>
      <c r="K18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8" s="96" t="str">
        <f>IF(Tabla1[[#This Row],[Resultado (mg/g)]]="","",Tabla1[[#This Row],[Resultado (mg/g)]]*100/1000)</f>
        <v/>
      </c>
      <c r="M188" s="76"/>
      <c r="N188" s="76"/>
      <c r="O188" s="76"/>
      <c r="P188" s="76"/>
      <c r="Q188" s="82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</row>
    <row r="189" spans="1:41" s="21" customFormat="1" ht="15" customHeight="1" x14ac:dyDescent="0.25">
      <c r="A189" s="74"/>
      <c r="B189" s="80"/>
      <c r="C189" s="80"/>
      <c r="D189" s="80"/>
      <c r="E189" s="80"/>
      <c r="F189" s="80"/>
      <c r="G189" s="80"/>
      <c r="H189" s="94"/>
      <c r="I189" s="76"/>
      <c r="J189" s="78"/>
      <c r="K18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89" s="96" t="str">
        <f>IF(Tabla1[[#This Row],[Resultado (mg/g)]]="","",Tabla1[[#This Row],[Resultado (mg/g)]]*100/1000)</f>
        <v/>
      </c>
      <c r="M189" s="76"/>
      <c r="N189" s="76"/>
      <c r="O189" s="76"/>
      <c r="P189" s="76"/>
      <c r="Q189" s="82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</row>
    <row r="190" spans="1:41" s="21" customFormat="1" ht="15" customHeight="1" x14ac:dyDescent="0.25">
      <c r="A190" s="74"/>
      <c r="B190" s="80"/>
      <c r="C190" s="80"/>
      <c r="D190" s="80"/>
      <c r="E190" s="80"/>
      <c r="F190" s="80"/>
      <c r="G190" s="80"/>
      <c r="H190" s="94"/>
      <c r="I190" s="76"/>
      <c r="J190" s="78"/>
      <c r="K19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0" s="96" t="str">
        <f>IF(Tabla1[[#This Row],[Resultado (mg/g)]]="","",Tabla1[[#This Row],[Resultado (mg/g)]]*100/1000)</f>
        <v/>
      </c>
      <c r="M190" s="76"/>
      <c r="N190" s="76"/>
      <c r="O190" s="76"/>
      <c r="P190" s="76"/>
      <c r="Q190" s="82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</row>
    <row r="191" spans="1:41" s="21" customFormat="1" ht="15" customHeight="1" x14ac:dyDescent="0.25">
      <c r="A191" s="74"/>
      <c r="B191" s="80"/>
      <c r="C191" s="80"/>
      <c r="D191" s="80"/>
      <c r="E191" s="80"/>
      <c r="F191" s="80"/>
      <c r="G191" s="80"/>
      <c r="H191" s="94"/>
      <c r="I191" s="76"/>
      <c r="J191" s="78"/>
      <c r="K19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1" s="96" t="str">
        <f>IF(Tabla1[[#This Row],[Resultado (mg/g)]]="","",Tabla1[[#This Row],[Resultado (mg/g)]]*100/1000)</f>
        <v/>
      </c>
      <c r="M191" s="76"/>
      <c r="N191" s="76"/>
      <c r="O191" s="76"/>
      <c r="P191" s="76"/>
      <c r="Q191" s="82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</row>
    <row r="192" spans="1:41" s="21" customFormat="1" ht="15" customHeight="1" x14ac:dyDescent="0.25">
      <c r="A192" s="74"/>
      <c r="B192" s="80"/>
      <c r="C192" s="80"/>
      <c r="D192" s="80"/>
      <c r="E192" s="80"/>
      <c r="F192" s="80"/>
      <c r="G192" s="80"/>
      <c r="H192" s="94"/>
      <c r="I192" s="76"/>
      <c r="J192" s="78"/>
      <c r="K19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2" s="96" t="str">
        <f>IF(Tabla1[[#This Row],[Resultado (mg/g)]]="","",Tabla1[[#This Row],[Resultado (mg/g)]]*100/1000)</f>
        <v/>
      </c>
      <c r="M192" s="76"/>
      <c r="N192" s="76"/>
      <c r="O192" s="76"/>
      <c r="P192" s="76"/>
      <c r="Q192" s="8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</row>
    <row r="193" spans="1:41" s="21" customFormat="1" ht="15" customHeight="1" x14ac:dyDescent="0.25">
      <c r="A193" s="74"/>
      <c r="B193" s="80"/>
      <c r="C193" s="80"/>
      <c r="D193" s="80"/>
      <c r="E193" s="80"/>
      <c r="F193" s="80"/>
      <c r="G193" s="80"/>
      <c r="H193" s="94"/>
      <c r="I193" s="76"/>
      <c r="J193" s="78"/>
      <c r="K19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3" s="96" t="str">
        <f>IF(Tabla1[[#This Row],[Resultado (mg/g)]]="","",Tabla1[[#This Row],[Resultado (mg/g)]]*100/1000)</f>
        <v/>
      </c>
      <c r="M193" s="76"/>
      <c r="N193" s="76"/>
      <c r="O193" s="76"/>
      <c r="P193" s="76"/>
      <c r="Q193" s="82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</row>
    <row r="194" spans="1:41" s="21" customFormat="1" ht="15" customHeight="1" x14ac:dyDescent="0.25">
      <c r="A194" s="74"/>
      <c r="B194" s="80"/>
      <c r="C194" s="80"/>
      <c r="D194" s="80"/>
      <c r="E194" s="80"/>
      <c r="F194" s="80"/>
      <c r="G194" s="80"/>
      <c r="H194" s="94"/>
      <c r="I194" s="76"/>
      <c r="J194" s="78"/>
      <c r="K19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4" s="96" t="str">
        <f>IF(Tabla1[[#This Row],[Resultado (mg/g)]]="","",Tabla1[[#This Row],[Resultado (mg/g)]]*100/1000)</f>
        <v/>
      </c>
      <c r="M194" s="76"/>
      <c r="N194" s="76"/>
      <c r="O194" s="76"/>
      <c r="P194" s="76"/>
      <c r="Q194" s="82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</row>
    <row r="195" spans="1:41" s="21" customFormat="1" ht="15" customHeight="1" x14ac:dyDescent="0.25">
      <c r="A195" s="74"/>
      <c r="B195" s="80"/>
      <c r="C195" s="80"/>
      <c r="D195" s="80"/>
      <c r="E195" s="80"/>
      <c r="F195" s="80"/>
      <c r="G195" s="80"/>
      <c r="H195" s="94"/>
      <c r="I195" s="76"/>
      <c r="J195" s="78"/>
      <c r="K19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5" s="96" t="str">
        <f>IF(Tabla1[[#This Row],[Resultado (mg/g)]]="","",Tabla1[[#This Row],[Resultado (mg/g)]]*100/1000)</f>
        <v/>
      </c>
      <c r="M195" s="76"/>
      <c r="N195" s="76"/>
      <c r="O195" s="76"/>
      <c r="P195" s="76"/>
      <c r="Q195" s="82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</row>
    <row r="196" spans="1:41" s="21" customFormat="1" ht="15" customHeight="1" x14ac:dyDescent="0.25">
      <c r="A196" s="74"/>
      <c r="B196" s="80"/>
      <c r="C196" s="80"/>
      <c r="D196" s="80"/>
      <c r="E196" s="80"/>
      <c r="F196" s="80"/>
      <c r="G196" s="80"/>
      <c r="H196" s="94"/>
      <c r="I196" s="76"/>
      <c r="J196" s="78"/>
      <c r="K19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6" s="96" t="str">
        <f>IF(Tabla1[[#This Row],[Resultado (mg/g)]]="","",Tabla1[[#This Row],[Resultado (mg/g)]]*100/1000)</f>
        <v/>
      </c>
      <c r="M196" s="76"/>
      <c r="N196" s="76"/>
      <c r="O196" s="76"/>
      <c r="P196" s="76"/>
      <c r="Q196" s="82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</row>
    <row r="197" spans="1:41" s="21" customFormat="1" ht="15" customHeight="1" x14ac:dyDescent="0.25">
      <c r="A197" s="74"/>
      <c r="B197" s="80"/>
      <c r="C197" s="80"/>
      <c r="D197" s="80"/>
      <c r="E197" s="80"/>
      <c r="F197" s="80"/>
      <c r="G197" s="80"/>
      <c r="H197" s="94"/>
      <c r="I197" s="76"/>
      <c r="J197" s="78"/>
      <c r="K19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7" s="96" t="str">
        <f>IF(Tabla1[[#This Row],[Resultado (mg/g)]]="","",Tabla1[[#This Row],[Resultado (mg/g)]]*100/1000)</f>
        <v/>
      </c>
      <c r="M197" s="76"/>
      <c r="N197" s="76"/>
      <c r="O197" s="76"/>
      <c r="P197" s="76"/>
      <c r="Q197" s="82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</row>
    <row r="198" spans="1:41" s="21" customFormat="1" ht="15" customHeight="1" x14ac:dyDescent="0.25">
      <c r="A198" s="74"/>
      <c r="B198" s="80"/>
      <c r="C198" s="80"/>
      <c r="D198" s="80"/>
      <c r="E198" s="80"/>
      <c r="F198" s="80"/>
      <c r="G198" s="80"/>
      <c r="H198" s="94"/>
      <c r="I198" s="76"/>
      <c r="J198" s="78"/>
      <c r="K19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8" s="96" t="str">
        <f>IF(Tabla1[[#This Row],[Resultado (mg/g)]]="","",Tabla1[[#This Row],[Resultado (mg/g)]]*100/1000)</f>
        <v/>
      </c>
      <c r="M198" s="76"/>
      <c r="N198" s="76"/>
      <c r="O198" s="76"/>
      <c r="P198" s="76"/>
      <c r="Q198" s="82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</row>
    <row r="199" spans="1:41" s="21" customFormat="1" ht="15" customHeight="1" x14ac:dyDescent="0.25">
      <c r="A199" s="74"/>
      <c r="B199" s="80"/>
      <c r="C199" s="80"/>
      <c r="D199" s="80"/>
      <c r="E199" s="80"/>
      <c r="F199" s="80"/>
      <c r="G199" s="80"/>
      <c r="H199" s="94"/>
      <c r="I199" s="76"/>
      <c r="J199" s="78"/>
      <c r="K19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199" s="96" t="str">
        <f>IF(Tabla1[[#This Row],[Resultado (mg/g)]]="","",Tabla1[[#This Row],[Resultado (mg/g)]]*100/1000)</f>
        <v/>
      </c>
      <c r="M199" s="76"/>
      <c r="N199" s="76"/>
      <c r="O199" s="76"/>
      <c r="P199" s="76"/>
      <c r="Q199" s="82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</row>
    <row r="200" spans="1:41" s="21" customFormat="1" ht="15" customHeight="1" x14ac:dyDescent="0.25">
      <c r="A200" s="74"/>
      <c r="B200" s="80"/>
      <c r="C200" s="80"/>
      <c r="D200" s="80"/>
      <c r="E200" s="80"/>
      <c r="F200" s="80"/>
      <c r="G200" s="80"/>
      <c r="H200" s="94"/>
      <c r="I200" s="76"/>
      <c r="J200" s="78"/>
      <c r="K20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0" s="96" t="str">
        <f>IF(Tabla1[[#This Row],[Resultado (mg/g)]]="","",Tabla1[[#This Row],[Resultado (mg/g)]]*100/1000)</f>
        <v/>
      </c>
      <c r="M200" s="76"/>
      <c r="N200" s="76"/>
      <c r="O200" s="76"/>
      <c r="P200" s="76"/>
      <c r="Q200" s="82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</row>
    <row r="201" spans="1:41" s="21" customFormat="1" ht="15" customHeight="1" x14ac:dyDescent="0.25">
      <c r="A201" s="74"/>
      <c r="B201" s="80"/>
      <c r="C201" s="80"/>
      <c r="D201" s="80"/>
      <c r="E201" s="80"/>
      <c r="F201" s="80"/>
      <c r="G201" s="80"/>
      <c r="H201" s="94"/>
      <c r="I201" s="76"/>
      <c r="J201" s="78"/>
      <c r="K20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1" s="96" t="str">
        <f>IF(Tabla1[[#This Row],[Resultado (mg/g)]]="","",Tabla1[[#This Row],[Resultado (mg/g)]]*100/1000)</f>
        <v/>
      </c>
      <c r="M201" s="76"/>
      <c r="N201" s="76"/>
      <c r="O201" s="76"/>
      <c r="P201" s="76"/>
      <c r="Q201" s="82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</row>
    <row r="202" spans="1:41" s="21" customFormat="1" ht="15" customHeight="1" x14ac:dyDescent="0.25">
      <c r="A202" s="74"/>
      <c r="B202" s="80"/>
      <c r="C202" s="80"/>
      <c r="D202" s="80"/>
      <c r="E202" s="80"/>
      <c r="F202" s="80"/>
      <c r="G202" s="80"/>
      <c r="H202" s="94"/>
      <c r="I202" s="76"/>
      <c r="J202" s="78"/>
      <c r="K20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2" s="96" t="str">
        <f>IF(Tabla1[[#This Row],[Resultado (mg/g)]]="","",Tabla1[[#This Row],[Resultado (mg/g)]]*100/1000)</f>
        <v/>
      </c>
      <c r="M202" s="76"/>
      <c r="N202" s="76"/>
      <c r="O202" s="76"/>
      <c r="P202" s="76"/>
      <c r="Q202" s="8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</row>
    <row r="203" spans="1:41" s="21" customFormat="1" ht="15" customHeight="1" x14ac:dyDescent="0.25">
      <c r="A203" s="74"/>
      <c r="B203" s="80"/>
      <c r="C203" s="80"/>
      <c r="D203" s="80"/>
      <c r="E203" s="80"/>
      <c r="F203" s="80"/>
      <c r="G203" s="80"/>
      <c r="H203" s="94"/>
      <c r="I203" s="76"/>
      <c r="J203" s="78"/>
      <c r="K20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3" s="96" t="str">
        <f>IF(Tabla1[[#This Row],[Resultado (mg/g)]]="","",Tabla1[[#This Row],[Resultado (mg/g)]]*100/1000)</f>
        <v/>
      </c>
      <c r="M203" s="76"/>
      <c r="N203" s="76"/>
      <c r="O203" s="76"/>
      <c r="P203" s="76"/>
      <c r="Q203" s="82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</row>
    <row r="204" spans="1:41" s="21" customFormat="1" ht="15" customHeight="1" x14ac:dyDescent="0.25">
      <c r="A204" s="74"/>
      <c r="B204" s="80"/>
      <c r="C204" s="80"/>
      <c r="D204" s="80"/>
      <c r="E204" s="80"/>
      <c r="F204" s="80"/>
      <c r="G204" s="80"/>
      <c r="H204" s="94"/>
      <c r="I204" s="76"/>
      <c r="J204" s="78"/>
      <c r="K20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4" s="96" t="str">
        <f>IF(Tabla1[[#This Row],[Resultado (mg/g)]]="","",Tabla1[[#This Row],[Resultado (mg/g)]]*100/1000)</f>
        <v/>
      </c>
      <c r="M204" s="76"/>
      <c r="N204" s="76"/>
      <c r="O204" s="76"/>
      <c r="P204" s="83"/>
      <c r="Q204" s="82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</row>
    <row r="205" spans="1:41" s="21" customFormat="1" ht="15" customHeight="1" x14ac:dyDescent="0.25">
      <c r="A205" s="74"/>
      <c r="B205" s="80"/>
      <c r="C205" s="80"/>
      <c r="D205" s="80"/>
      <c r="E205" s="80"/>
      <c r="F205" s="80"/>
      <c r="G205" s="80"/>
      <c r="H205" s="94"/>
      <c r="I205" s="76"/>
      <c r="J205" s="78"/>
      <c r="K20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5" s="96" t="str">
        <f>IF(Tabla1[[#This Row],[Resultado (mg/g)]]="","",Tabla1[[#This Row],[Resultado (mg/g)]]*100/1000)</f>
        <v/>
      </c>
      <c r="M205" s="76"/>
      <c r="N205" s="76"/>
      <c r="O205" s="76"/>
      <c r="P205" s="83"/>
      <c r="Q205" s="82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</row>
    <row r="206" spans="1:41" s="21" customFormat="1" ht="15" customHeight="1" x14ac:dyDescent="0.25">
      <c r="A206" s="74"/>
      <c r="B206" s="80"/>
      <c r="C206" s="80"/>
      <c r="D206" s="80"/>
      <c r="E206" s="80"/>
      <c r="F206" s="80"/>
      <c r="G206" s="80"/>
      <c r="H206" s="94"/>
      <c r="I206" s="76"/>
      <c r="J206" s="78"/>
      <c r="K20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6" s="96" t="str">
        <f>IF(Tabla1[[#This Row],[Resultado (mg/g)]]="","",Tabla1[[#This Row],[Resultado (mg/g)]]*100/1000)</f>
        <v/>
      </c>
      <c r="M206" s="76"/>
      <c r="N206" s="76"/>
      <c r="O206" s="76"/>
      <c r="P206" s="83"/>
      <c r="Q206" s="82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1:41" s="21" customFormat="1" ht="15" customHeight="1" x14ac:dyDescent="0.25">
      <c r="A207" s="74"/>
      <c r="B207" s="80"/>
      <c r="C207" s="80"/>
      <c r="D207" s="80"/>
      <c r="E207" s="80"/>
      <c r="F207" s="80"/>
      <c r="G207" s="80"/>
      <c r="H207" s="94"/>
      <c r="I207" s="76"/>
      <c r="J207" s="78"/>
      <c r="K20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7" s="96" t="str">
        <f>IF(Tabla1[[#This Row],[Resultado (mg/g)]]="","",Tabla1[[#This Row],[Resultado (mg/g)]]*100/1000)</f>
        <v/>
      </c>
      <c r="M207" s="76"/>
      <c r="N207" s="76"/>
      <c r="O207" s="76"/>
      <c r="P207" s="83"/>
      <c r="Q207" s="82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</row>
    <row r="208" spans="1:41" s="21" customFormat="1" ht="15" customHeight="1" x14ac:dyDescent="0.25">
      <c r="A208" s="74"/>
      <c r="B208" s="80"/>
      <c r="C208" s="80"/>
      <c r="D208" s="80"/>
      <c r="E208" s="80"/>
      <c r="F208" s="80"/>
      <c r="G208" s="80"/>
      <c r="H208" s="94"/>
      <c r="I208" s="76"/>
      <c r="J208" s="78"/>
      <c r="K20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8" s="96" t="str">
        <f>IF(Tabla1[[#This Row],[Resultado (mg/g)]]="","",Tabla1[[#This Row],[Resultado (mg/g)]]*100/1000)</f>
        <v/>
      </c>
      <c r="M208" s="76"/>
      <c r="N208" s="76"/>
      <c r="O208" s="76"/>
      <c r="P208" s="83"/>
      <c r="Q208" s="82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</row>
    <row r="209" spans="1:41" s="21" customFormat="1" ht="15" customHeight="1" x14ac:dyDescent="0.25">
      <c r="A209" s="74"/>
      <c r="B209" s="80"/>
      <c r="C209" s="80"/>
      <c r="D209" s="80"/>
      <c r="E209" s="80"/>
      <c r="F209" s="80"/>
      <c r="G209" s="80"/>
      <c r="H209" s="94"/>
      <c r="I209" s="76"/>
      <c r="J209" s="78"/>
      <c r="K20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09" s="96" t="str">
        <f>IF(Tabla1[[#This Row],[Resultado (mg/g)]]="","",Tabla1[[#This Row],[Resultado (mg/g)]]*100/1000)</f>
        <v/>
      </c>
      <c r="M209" s="76"/>
      <c r="N209" s="76"/>
      <c r="O209" s="76"/>
      <c r="P209" s="83"/>
      <c r="Q209" s="82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</row>
    <row r="210" spans="1:41" s="21" customFormat="1" ht="15" customHeight="1" x14ac:dyDescent="0.25">
      <c r="A210" s="74"/>
      <c r="B210" s="80"/>
      <c r="C210" s="80"/>
      <c r="D210" s="80"/>
      <c r="E210" s="80"/>
      <c r="F210" s="80"/>
      <c r="G210" s="80"/>
      <c r="H210" s="94"/>
      <c r="I210" s="76"/>
      <c r="J210" s="78"/>
      <c r="K21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0" s="96" t="str">
        <f>IF(Tabla1[[#This Row],[Resultado (mg/g)]]="","",Tabla1[[#This Row],[Resultado (mg/g)]]*100/1000)</f>
        <v/>
      </c>
      <c r="M210" s="76"/>
      <c r="N210" s="76"/>
      <c r="O210" s="76"/>
      <c r="P210" s="83"/>
      <c r="Q210" s="82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</row>
    <row r="211" spans="1:41" s="21" customFormat="1" ht="15" customHeight="1" x14ac:dyDescent="0.25">
      <c r="A211" s="74"/>
      <c r="B211" s="80"/>
      <c r="C211" s="80"/>
      <c r="D211" s="80"/>
      <c r="E211" s="80"/>
      <c r="F211" s="80"/>
      <c r="G211" s="80"/>
      <c r="H211" s="94"/>
      <c r="I211" s="76"/>
      <c r="J211" s="78"/>
      <c r="K21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1" s="96" t="str">
        <f>IF(Tabla1[[#This Row],[Resultado (mg/g)]]="","",Tabla1[[#This Row],[Resultado (mg/g)]]*100/1000)</f>
        <v/>
      </c>
      <c r="M211" s="76"/>
      <c r="N211" s="76"/>
      <c r="O211" s="76"/>
      <c r="P211" s="83"/>
      <c r="Q211" s="82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</row>
    <row r="212" spans="1:41" s="21" customFormat="1" ht="15" customHeight="1" x14ac:dyDescent="0.25">
      <c r="A212" s="74"/>
      <c r="B212" s="80"/>
      <c r="C212" s="80"/>
      <c r="D212" s="80"/>
      <c r="E212" s="80"/>
      <c r="F212" s="80"/>
      <c r="G212" s="80"/>
      <c r="H212" s="94"/>
      <c r="I212" s="76"/>
      <c r="J212" s="78"/>
      <c r="K21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2" s="96" t="str">
        <f>IF(Tabla1[[#This Row],[Resultado (mg/g)]]="","",Tabla1[[#This Row],[Resultado (mg/g)]]*100/1000)</f>
        <v/>
      </c>
      <c r="M212" s="76"/>
      <c r="N212" s="76"/>
      <c r="O212" s="76"/>
      <c r="P212" s="83"/>
      <c r="Q212" s="8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</row>
    <row r="213" spans="1:41" s="21" customFormat="1" ht="15" customHeight="1" x14ac:dyDescent="0.25">
      <c r="A213" s="74"/>
      <c r="B213" s="80"/>
      <c r="C213" s="80"/>
      <c r="D213" s="80"/>
      <c r="E213" s="80"/>
      <c r="F213" s="80"/>
      <c r="G213" s="80"/>
      <c r="H213" s="94"/>
      <c r="I213" s="76"/>
      <c r="J213" s="78"/>
      <c r="K21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3" s="96" t="str">
        <f>IF(Tabla1[[#This Row],[Resultado (mg/g)]]="","",Tabla1[[#This Row],[Resultado (mg/g)]]*100/1000)</f>
        <v/>
      </c>
      <c r="M213" s="76"/>
      <c r="N213" s="76"/>
      <c r="O213" s="76"/>
      <c r="P213" s="83"/>
      <c r="Q213" s="82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</row>
    <row r="214" spans="1:41" s="21" customFormat="1" ht="15" customHeight="1" x14ac:dyDescent="0.25">
      <c r="A214" s="74"/>
      <c r="B214" s="80"/>
      <c r="C214" s="80"/>
      <c r="D214" s="80"/>
      <c r="E214" s="80"/>
      <c r="F214" s="80"/>
      <c r="G214" s="80"/>
      <c r="H214" s="94"/>
      <c r="I214" s="76"/>
      <c r="J214" s="78"/>
      <c r="K21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4" s="96" t="str">
        <f>IF(Tabla1[[#This Row],[Resultado (mg/g)]]="","",Tabla1[[#This Row],[Resultado (mg/g)]]*100/1000)</f>
        <v/>
      </c>
      <c r="M214" s="76"/>
      <c r="N214" s="76"/>
      <c r="O214" s="76"/>
      <c r="P214" s="83"/>
      <c r="Q214" s="82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</row>
    <row r="215" spans="1:41" s="21" customFormat="1" ht="15" customHeight="1" x14ac:dyDescent="0.25">
      <c r="A215" s="74"/>
      <c r="B215" s="80"/>
      <c r="C215" s="80"/>
      <c r="D215" s="80"/>
      <c r="E215" s="80"/>
      <c r="F215" s="80"/>
      <c r="G215" s="80"/>
      <c r="H215" s="94"/>
      <c r="I215" s="76"/>
      <c r="J215" s="78"/>
      <c r="K21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5" s="96" t="str">
        <f>IF(Tabla1[[#This Row],[Resultado (mg/g)]]="","",Tabla1[[#This Row],[Resultado (mg/g)]]*100/1000)</f>
        <v/>
      </c>
      <c r="M215" s="76"/>
      <c r="N215" s="76"/>
      <c r="O215" s="76"/>
      <c r="P215" s="83"/>
      <c r="Q215" s="82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</row>
    <row r="216" spans="1:41" s="21" customFormat="1" ht="15" customHeight="1" x14ac:dyDescent="0.25">
      <c r="A216" s="74"/>
      <c r="B216" s="80"/>
      <c r="C216" s="80"/>
      <c r="D216" s="80"/>
      <c r="E216" s="80"/>
      <c r="F216" s="80"/>
      <c r="G216" s="80"/>
      <c r="H216" s="94"/>
      <c r="I216" s="76"/>
      <c r="J216" s="78"/>
      <c r="K21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6" s="96" t="str">
        <f>IF(Tabla1[[#This Row],[Resultado (mg/g)]]="","",Tabla1[[#This Row],[Resultado (mg/g)]]*100/1000)</f>
        <v/>
      </c>
      <c r="M216" s="76"/>
      <c r="N216" s="76"/>
      <c r="O216" s="76"/>
      <c r="P216" s="83"/>
      <c r="Q216" s="82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</row>
    <row r="217" spans="1:41" s="21" customFormat="1" ht="15" customHeight="1" x14ac:dyDescent="0.25">
      <c r="A217" s="74"/>
      <c r="B217" s="80"/>
      <c r="C217" s="80"/>
      <c r="D217" s="80"/>
      <c r="E217" s="80"/>
      <c r="F217" s="80"/>
      <c r="G217" s="80"/>
      <c r="H217" s="94"/>
      <c r="I217" s="76"/>
      <c r="J217" s="78"/>
      <c r="K21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7" s="96" t="str">
        <f>IF(Tabla1[[#This Row],[Resultado (mg/g)]]="","",Tabla1[[#This Row],[Resultado (mg/g)]]*100/1000)</f>
        <v/>
      </c>
      <c r="M217" s="76"/>
      <c r="N217" s="76"/>
      <c r="O217" s="76"/>
      <c r="P217" s="83"/>
      <c r="Q217" s="82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</row>
    <row r="218" spans="1:41" s="21" customFormat="1" ht="15" customHeight="1" x14ac:dyDescent="0.25">
      <c r="A218" s="74"/>
      <c r="B218" s="80"/>
      <c r="C218" s="80"/>
      <c r="D218" s="80"/>
      <c r="E218" s="80"/>
      <c r="F218" s="80"/>
      <c r="G218" s="80"/>
      <c r="H218" s="94"/>
      <c r="I218" s="76"/>
      <c r="J218" s="78"/>
      <c r="K21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8" s="96" t="str">
        <f>IF(Tabla1[[#This Row],[Resultado (mg/g)]]="","",Tabla1[[#This Row],[Resultado (mg/g)]]*100/1000)</f>
        <v/>
      </c>
      <c r="M218" s="76"/>
      <c r="N218" s="76"/>
      <c r="O218" s="76"/>
      <c r="P218" s="83"/>
      <c r="Q218" s="82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</row>
    <row r="219" spans="1:41" s="21" customFormat="1" ht="15" customHeight="1" x14ac:dyDescent="0.25">
      <c r="A219" s="74"/>
      <c r="B219" s="80"/>
      <c r="C219" s="80"/>
      <c r="D219" s="80"/>
      <c r="E219" s="80"/>
      <c r="F219" s="80"/>
      <c r="G219" s="80"/>
      <c r="H219" s="94"/>
      <c r="I219" s="76"/>
      <c r="J219" s="78"/>
      <c r="K21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19" s="96" t="str">
        <f>IF(Tabla1[[#This Row],[Resultado (mg/g)]]="","",Tabla1[[#This Row],[Resultado (mg/g)]]*100/1000)</f>
        <v/>
      </c>
      <c r="M219" s="76"/>
      <c r="N219" s="76"/>
      <c r="O219" s="76"/>
      <c r="P219" s="83"/>
      <c r="Q219" s="82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</row>
    <row r="220" spans="1:41" s="21" customFormat="1" ht="15" customHeight="1" x14ac:dyDescent="0.25">
      <c r="A220" s="74"/>
      <c r="B220" s="80"/>
      <c r="C220" s="80"/>
      <c r="D220" s="80"/>
      <c r="E220" s="80"/>
      <c r="F220" s="80"/>
      <c r="G220" s="80"/>
      <c r="H220" s="94"/>
      <c r="I220" s="76"/>
      <c r="J220" s="78"/>
      <c r="K22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0" s="96" t="str">
        <f>IF(Tabla1[[#This Row],[Resultado (mg/g)]]="","",Tabla1[[#This Row],[Resultado (mg/g)]]*100/1000)</f>
        <v/>
      </c>
      <c r="M220" s="76"/>
      <c r="N220" s="76"/>
      <c r="O220" s="76"/>
      <c r="P220" s="83"/>
      <c r="Q220" s="82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</row>
    <row r="221" spans="1:41" s="21" customFormat="1" ht="15" customHeight="1" x14ac:dyDescent="0.25">
      <c r="A221" s="74"/>
      <c r="B221" s="80"/>
      <c r="C221" s="80"/>
      <c r="D221" s="80"/>
      <c r="E221" s="80"/>
      <c r="F221" s="80"/>
      <c r="G221" s="80"/>
      <c r="H221" s="94"/>
      <c r="I221" s="76"/>
      <c r="J221" s="78"/>
      <c r="K22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1" s="96" t="str">
        <f>IF(Tabla1[[#This Row],[Resultado (mg/g)]]="","",Tabla1[[#This Row],[Resultado (mg/g)]]*100/1000)</f>
        <v/>
      </c>
      <c r="M221" s="76"/>
      <c r="N221" s="76"/>
      <c r="O221" s="76"/>
      <c r="P221" s="83"/>
      <c r="Q221" s="82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</row>
    <row r="222" spans="1:41" s="21" customFormat="1" ht="15" customHeight="1" x14ac:dyDescent="0.25">
      <c r="A222" s="74"/>
      <c r="B222" s="80"/>
      <c r="C222" s="80"/>
      <c r="D222" s="80"/>
      <c r="E222" s="80"/>
      <c r="F222" s="80"/>
      <c r="G222" s="80"/>
      <c r="H222" s="94"/>
      <c r="I222" s="76"/>
      <c r="J222" s="78"/>
      <c r="K22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2" s="96" t="str">
        <f>IF(Tabla1[[#This Row],[Resultado (mg/g)]]="","",Tabla1[[#This Row],[Resultado (mg/g)]]*100/1000)</f>
        <v/>
      </c>
      <c r="M222" s="76"/>
      <c r="N222" s="76"/>
      <c r="O222" s="76"/>
      <c r="P222" s="83"/>
      <c r="Q222" s="8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</row>
    <row r="223" spans="1:41" s="21" customFormat="1" ht="15" customHeight="1" x14ac:dyDescent="0.25">
      <c r="A223" s="74"/>
      <c r="B223" s="80"/>
      <c r="C223" s="80"/>
      <c r="D223" s="80"/>
      <c r="E223" s="80"/>
      <c r="F223" s="80"/>
      <c r="G223" s="80"/>
      <c r="H223" s="94"/>
      <c r="I223" s="76"/>
      <c r="J223" s="78"/>
      <c r="K22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3" s="96" t="str">
        <f>IF(Tabla1[[#This Row],[Resultado (mg/g)]]="","",Tabla1[[#This Row],[Resultado (mg/g)]]*100/1000)</f>
        <v/>
      </c>
      <c r="M223" s="76"/>
      <c r="N223" s="76"/>
      <c r="O223" s="76"/>
      <c r="P223" s="83"/>
      <c r="Q223" s="82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</row>
    <row r="224" spans="1:41" s="21" customFormat="1" ht="15" customHeight="1" x14ac:dyDescent="0.25">
      <c r="A224" s="74"/>
      <c r="B224" s="80"/>
      <c r="C224" s="80"/>
      <c r="D224" s="80"/>
      <c r="E224" s="80"/>
      <c r="F224" s="80"/>
      <c r="G224" s="80"/>
      <c r="H224" s="94"/>
      <c r="I224" s="76"/>
      <c r="J224" s="78"/>
      <c r="K22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4" s="96" t="str">
        <f>IF(Tabla1[[#This Row],[Resultado (mg/g)]]="","",Tabla1[[#This Row],[Resultado (mg/g)]]*100/1000)</f>
        <v/>
      </c>
      <c r="M224" s="76"/>
      <c r="N224" s="76"/>
      <c r="O224" s="76"/>
      <c r="P224" s="83"/>
      <c r="Q224" s="82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1:41" s="21" customFormat="1" ht="15" customHeight="1" x14ac:dyDescent="0.25">
      <c r="A225" s="74"/>
      <c r="B225" s="80"/>
      <c r="C225" s="80"/>
      <c r="D225" s="80"/>
      <c r="E225" s="80"/>
      <c r="F225" s="80"/>
      <c r="G225" s="80"/>
      <c r="H225" s="94"/>
      <c r="I225" s="76"/>
      <c r="J225" s="78"/>
      <c r="K22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5" s="96" t="str">
        <f>IF(Tabla1[[#This Row],[Resultado (mg/g)]]="","",Tabla1[[#This Row],[Resultado (mg/g)]]*100/1000)</f>
        <v/>
      </c>
      <c r="M225" s="76"/>
      <c r="N225" s="76"/>
      <c r="O225" s="76"/>
      <c r="P225" s="83"/>
      <c r="Q225" s="82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</row>
    <row r="226" spans="1:41" s="21" customFormat="1" ht="15" customHeight="1" x14ac:dyDescent="0.25">
      <c r="A226" s="74"/>
      <c r="B226" s="80"/>
      <c r="C226" s="80"/>
      <c r="D226" s="80"/>
      <c r="E226" s="80"/>
      <c r="F226" s="80"/>
      <c r="G226" s="80"/>
      <c r="H226" s="94"/>
      <c r="I226" s="76"/>
      <c r="J226" s="78"/>
      <c r="K22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6" s="96" t="str">
        <f>IF(Tabla1[[#This Row],[Resultado (mg/g)]]="","",Tabla1[[#This Row],[Resultado (mg/g)]]*100/1000)</f>
        <v/>
      </c>
      <c r="M226" s="76"/>
      <c r="N226" s="76"/>
      <c r="O226" s="76"/>
      <c r="P226" s="83"/>
      <c r="Q226" s="82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1:41" s="21" customFormat="1" ht="15" customHeight="1" x14ac:dyDescent="0.25">
      <c r="A227" s="74"/>
      <c r="B227" s="80"/>
      <c r="C227" s="80"/>
      <c r="D227" s="80"/>
      <c r="E227" s="80"/>
      <c r="F227" s="80"/>
      <c r="G227" s="80"/>
      <c r="H227" s="94"/>
      <c r="I227" s="76"/>
      <c r="J227" s="78"/>
      <c r="K22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7" s="96" t="str">
        <f>IF(Tabla1[[#This Row],[Resultado (mg/g)]]="","",Tabla1[[#This Row],[Resultado (mg/g)]]*100/1000)</f>
        <v/>
      </c>
      <c r="M227" s="76"/>
      <c r="N227" s="76"/>
      <c r="O227" s="76"/>
      <c r="P227" s="83"/>
      <c r="Q227" s="82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1:41" s="21" customFormat="1" ht="15" customHeight="1" x14ac:dyDescent="0.25">
      <c r="A228" s="74"/>
      <c r="B228" s="80"/>
      <c r="C228" s="80"/>
      <c r="D228" s="80"/>
      <c r="E228" s="80"/>
      <c r="F228" s="80"/>
      <c r="G228" s="80"/>
      <c r="H228" s="94"/>
      <c r="I228" s="76"/>
      <c r="J228" s="78"/>
      <c r="K22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8" s="96" t="str">
        <f>IF(Tabla1[[#This Row],[Resultado (mg/g)]]="","",Tabla1[[#This Row],[Resultado (mg/g)]]*100/1000)</f>
        <v/>
      </c>
      <c r="M228" s="76"/>
      <c r="N228" s="76"/>
      <c r="O228" s="76"/>
      <c r="P228" s="83"/>
      <c r="Q228" s="82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1:41" s="21" customFormat="1" ht="15" customHeight="1" x14ac:dyDescent="0.25">
      <c r="A229" s="75"/>
      <c r="B229" s="84"/>
      <c r="C229" s="84"/>
      <c r="D229" s="84"/>
      <c r="E229" s="84"/>
      <c r="F229" s="84"/>
      <c r="G229" s="84"/>
      <c r="H229" s="95"/>
      <c r="I229" s="77"/>
      <c r="J229" s="79"/>
      <c r="K229" s="85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29" s="97" t="str">
        <f>IF(Tabla1[[#This Row],[Resultado (mg/g)]]="","",Tabla1[[#This Row],[Resultado (mg/g)]]*100/1000)</f>
        <v/>
      </c>
      <c r="M229" s="77"/>
      <c r="N229" s="77"/>
      <c r="O229" s="77"/>
      <c r="P229" s="86"/>
      <c r="Q229" s="87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1:41" s="21" customFormat="1" x14ac:dyDescent="0.25">
      <c r="A230" s="74"/>
      <c r="B230" s="80"/>
      <c r="C230" s="80"/>
      <c r="D230" s="80"/>
      <c r="E230" s="80"/>
      <c r="F230" s="80"/>
      <c r="G230" s="80"/>
      <c r="H230" s="94"/>
      <c r="I230" s="76"/>
      <c r="J230" s="78"/>
      <c r="K23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0" s="96" t="str">
        <f>IF(Tabla1[[#This Row],[Resultado (mg/g)]]="","",Tabla1[[#This Row],[Resultado (mg/g)]]*100/1000)</f>
        <v/>
      </c>
      <c r="M230" s="76"/>
      <c r="N230" s="76"/>
      <c r="O230" s="76"/>
      <c r="P230" s="83"/>
      <c r="Q230" s="82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1:41" s="21" customFormat="1" x14ac:dyDescent="0.25">
      <c r="A231" s="74"/>
      <c r="B231" s="80"/>
      <c r="C231" s="80"/>
      <c r="D231" s="80"/>
      <c r="E231" s="80"/>
      <c r="F231" s="80"/>
      <c r="G231" s="80"/>
      <c r="H231" s="94"/>
      <c r="I231" s="76"/>
      <c r="J231" s="78"/>
      <c r="K23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1" s="96" t="str">
        <f>IF(Tabla1[[#This Row],[Resultado (mg/g)]]="","",Tabla1[[#This Row],[Resultado (mg/g)]]*100/1000)</f>
        <v/>
      </c>
      <c r="M231" s="76"/>
      <c r="N231" s="76"/>
      <c r="O231" s="76"/>
      <c r="P231" s="83"/>
      <c r="Q231" s="82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</row>
    <row r="232" spans="1:41" s="21" customFormat="1" x14ac:dyDescent="0.25">
      <c r="A232" s="74"/>
      <c r="B232" s="80"/>
      <c r="C232" s="80"/>
      <c r="D232" s="80"/>
      <c r="E232" s="80"/>
      <c r="F232" s="80"/>
      <c r="G232" s="80"/>
      <c r="H232" s="94"/>
      <c r="I232" s="76"/>
      <c r="J232" s="78"/>
      <c r="K23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2" s="96" t="str">
        <f>IF(Tabla1[[#This Row],[Resultado (mg/g)]]="","",Tabla1[[#This Row],[Resultado (mg/g)]]*100/1000)</f>
        <v/>
      </c>
      <c r="M232" s="76"/>
      <c r="N232" s="76"/>
      <c r="O232" s="76"/>
      <c r="P232" s="83"/>
      <c r="Q232" s="8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</row>
    <row r="233" spans="1:41" s="21" customFormat="1" x14ac:dyDescent="0.25">
      <c r="A233" s="74"/>
      <c r="B233" s="80"/>
      <c r="C233" s="80"/>
      <c r="D233" s="80"/>
      <c r="E233" s="80"/>
      <c r="F233" s="80"/>
      <c r="G233" s="80"/>
      <c r="H233" s="94"/>
      <c r="I233" s="76"/>
      <c r="J233" s="78"/>
      <c r="K23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3" s="96" t="str">
        <f>IF(Tabla1[[#This Row],[Resultado (mg/g)]]="","",Tabla1[[#This Row],[Resultado (mg/g)]]*100/1000)</f>
        <v/>
      </c>
      <c r="M233" s="76"/>
      <c r="N233" s="76"/>
      <c r="O233" s="76"/>
      <c r="P233" s="83"/>
      <c r="Q233" s="82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</row>
    <row r="234" spans="1:41" s="21" customFormat="1" x14ac:dyDescent="0.25">
      <c r="A234" s="74"/>
      <c r="B234" s="80"/>
      <c r="C234" s="80"/>
      <c r="D234" s="80"/>
      <c r="E234" s="80"/>
      <c r="F234" s="80"/>
      <c r="G234" s="80"/>
      <c r="H234" s="94"/>
      <c r="I234" s="76"/>
      <c r="J234" s="78"/>
      <c r="K23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4" s="96" t="str">
        <f>IF(Tabla1[[#This Row],[Resultado (mg/g)]]="","",Tabla1[[#This Row],[Resultado (mg/g)]]*100/1000)</f>
        <v/>
      </c>
      <c r="M234" s="76"/>
      <c r="N234" s="76"/>
      <c r="O234" s="76"/>
      <c r="P234" s="83"/>
      <c r="Q234" s="82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</row>
    <row r="235" spans="1:41" s="21" customFormat="1" x14ac:dyDescent="0.25">
      <c r="A235" s="74"/>
      <c r="B235" s="80"/>
      <c r="C235" s="80"/>
      <c r="D235" s="80"/>
      <c r="E235" s="80"/>
      <c r="F235" s="80"/>
      <c r="G235" s="80"/>
      <c r="H235" s="94"/>
      <c r="I235" s="76"/>
      <c r="J235" s="78"/>
      <c r="K23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5" s="96" t="str">
        <f>IF(Tabla1[[#This Row],[Resultado (mg/g)]]="","",Tabla1[[#This Row],[Resultado (mg/g)]]*100/1000)</f>
        <v/>
      </c>
      <c r="M235" s="76"/>
      <c r="N235" s="76"/>
      <c r="O235" s="76"/>
      <c r="P235" s="83"/>
      <c r="Q235" s="82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</row>
    <row r="236" spans="1:41" s="21" customFormat="1" x14ac:dyDescent="0.25">
      <c r="A236" s="74"/>
      <c r="B236" s="80"/>
      <c r="C236" s="80"/>
      <c r="D236" s="80"/>
      <c r="E236" s="80"/>
      <c r="F236" s="80"/>
      <c r="G236" s="80"/>
      <c r="H236" s="94"/>
      <c r="I236" s="76"/>
      <c r="J236" s="78"/>
      <c r="K23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6" s="96" t="str">
        <f>IF(Tabla1[[#This Row],[Resultado (mg/g)]]="","",Tabla1[[#This Row],[Resultado (mg/g)]]*100/1000)</f>
        <v/>
      </c>
      <c r="M236" s="76"/>
      <c r="N236" s="76"/>
      <c r="O236" s="76"/>
      <c r="P236" s="83"/>
      <c r="Q236" s="82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</row>
    <row r="237" spans="1:41" s="21" customFormat="1" x14ac:dyDescent="0.25">
      <c r="A237" s="74"/>
      <c r="B237" s="80"/>
      <c r="C237" s="80"/>
      <c r="D237" s="80"/>
      <c r="E237" s="80"/>
      <c r="F237" s="80"/>
      <c r="G237" s="80"/>
      <c r="H237" s="94"/>
      <c r="I237" s="76"/>
      <c r="J237" s="78"/>
      <c r="K23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7" s="96" t="str">
        <f>IF(Tabla1[[#This Row],[Resultado (mg/g)]]="","",Tabla1[[#This Row],[Resultado (mg/g)]]*100/1000)</f>
        <v/>
      </c>
      <c r="M237" s="76"/>
      <c r="N237" s="76"/>
      <c r="O237" s="76"/>
      <c r="P237" s="83"/>
      <c r="Q237" s="82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</row>
    <row r="238" spans="1:41" s="21" customFormat="1" x14ac:dyDescent="0.25">
      <c r="A238" s="74"/>
      <c r="B238" s="80"/>
      <c r="C238" s="80"/>
      <c r="D238" s="80"/>
      <c r="E238" s="80"/>
      <c r="F238" s="80"/>
      <c r="G238" s="80"/>
      <c r="H238" s="94"/>
      <c r="I238" s="76"/>
      <c r="J238" s="78"/>
      <c r="K23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8" s="96" t="str">
        <f>IF(Tabla1[[#This Row],[Resultado (mg/g)]]="","",Tabla1[[#This Row],[Resultado (mg/g)]]*100/1000)</f>
        <v/>
      </c>
      <c r="M238" s="76"/>
      <c r="N238" s="76"/>
      <c r="O238" s="76"/>
      <c r="P238" s="83"/>
      <c r="Q238" s="82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</row>
    <row r="239" spans="1:41" s="21" customFormat="1" x14ac:dyDescent="0.25">
      <c r="A239" s="74"/>
      <c r="B239" s="80"/>
      <c r="C239" s="80"/>
      <c r="D239" s="80"/>
      <c r="E239" s="80"/>
      <c r="F239" s="80"/>
      <c r="G239" s="80"/>
      <c r="H239" s="94"/>
      <c r="I239" s="76"/>
      <c r="J239" s="78"/>
      <c r="K23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39" s="96" t="str">
        <f>IF(Tabla1[[#This Row],[Resultado (mg/g)]]="","",Tabla1[[#This Row],[Resultado (mg/g)]]*100/1000)</f>
        <v/>
      </c>
      <c r="M239" s="76"/>
      <c r="N239" s="76"/>
      <c r="O239" s="76"/>
      <c r="P239" s="83"/>
      <c r="Q239" s="82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</row>
    <row r="240" spans="1:41" s="21" customFormat="1" x14ac:dyDescent="0.25">
      <c r="A240" s="74"/>
      <c r="B240" s="80"/>
      <c r="C240" s="80"/>
      <c r="D240" s="80"/>
      <c r="E240" s="80"/>
      <c r="F240" s="80"/>
      <c r="G240" s="80"/>
      <c r="H240" s="94"/>
      <c r="I240" s="76"/>
      <c r="J240" s="78"/>
      <c r="K24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0" s="96" t="str">
        <f>IF(Tabla1[[#This Row],[Resultado (mg/g)]]="","",Tabla1[[#This Row],[Resultado (mg/g)]]*100/1000)</f>
        <v/>
      </c>
      <c r="M240" s="76"/>
      <c r="N240" s="76"/>
      <c r="O240" s="76"/>
      <c r="P240" s="83"/>
      <c r="Q240" s="82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</row>
    <row r="241" spans="1:41" s="21" customFormat="1" x14ac:dyDescent="0.25">
      <c r="A241" s="74"/>
      <c r="B241" s="80"/>
      <c r="C241" s="80"/>
      <c r="D241" s="80"/>
      <c r="E241" s="80"/>
      <c r="F241" s="80"/>
      <c r="G241" s="80"/>
      <c r="H241" s="94"/>
      <c r="I241" s="76"/>
      <c r="J241" s="78"/>
      <c r="K24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1" s="96" t="str">
        <f>IF(Tabla1[[#This Row],[Resultado (mg/g)]]="","",Tabla1[[#This Row],[Resultado (mg/g)]]*100/1000)</f>
        <v/>
      </c>
      <c r="M241" s="76"/>
      <c r="N241" s="76"/>
      <c r="O241" s="76"/>
      <c r="P241" s="83"/>
      <c r="Q241" s="82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</row>
    <row r="242" spans="1:41" s="21" customFormat="1" x14ac:dyDescent="0.25">
      <c r="A242" s="74"/>
      <c r="B242" s="80"/>
      <c r="C242" s="80"/>
      <c r="D242" s="80"/>
      <c r="E242" s="80"/>
      <c r="F242" s="80"/>
      <c r="G242" s="80"/>
      <c r="H242" s="94"/>
      <c r="I242" s="76"/>
      <c r="J242" s="78"/>
      <c r="K24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2" s="96" t="str">
        <f>IF(Tabla1[[#This Row],[Resultado (mg/g)]]="","",Tabla1[[#This Row],[Resultado (mg/g)]]*100/1000)</f>
        <v/>
      </c>
      <c r="M242" s="76"/>
      <c r="N242" s="76"/>
      <c r="O242" s="76"/>
      <c r="P242" s="83"/>
      <c r="Q242" s="8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</row>
    <row r="243" spans="1:41" s="21" customFormat="1" x14ac:dyDescent="0.25">
      <c r="A243" s="74"/>
      <c r="B243" s="80"/>
      <c r="C243" s="80"/>
      <c r="D243" s="80"/>
      <c r="E243" s="80"/>
      <c r="F243" s="80"/>
      <c r="G243" s="80"/>
      <c r="H243" s="94"/>
      <c r="I243" s="76"/>
      <c r="J243" s="78"/>
      <c r="K24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3" s="96" t="str">
        <f>IF(Tabla1[[#This Row],[Resultado (mg/g)]]="","",Tabla1[[#This Row],[Resultado (mg/g)]]*100/1000)</f>
        <v/>
      </c>
      <c r="M243" s="76"/>
      <c r="N243" s="76"/>
      <c r="O243" s="76"/>
      <c r="P243" s="83"/>
      <c r="Q243" s="82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</row>
    <row r="244" spans="1:41" s="21" customFormat="1" x14ac:dyDescent="0.25">
      <c r="A244" s="74"/>
      <c r="B244" s="80"/>
      <c r="C244" s="80"/>
      <c r="D244" s="80"/>
      <c r="E244" s="80"/>
      <c r="F244" s="80"/>
      <c r="G244" s="80"/>
      <c r="H244" s="94"/>
      <c r="I244" s="76"/>
      <c r="J244" s="78"/>
      <c r="K24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4" s="96" t="str">
        <f>IF(Tabla1[[#This Row],[Resultado (mg/g)]]="","",Tabla1[[#This Row],[Resultado (mg/g)]]*100/1000)</f>
        <v/>
      </c>
      <c r="M244" s="76"/>
      <c r="N244" s="76"/>
      <c r="O244" s="76"/>
      <c r="P244" s="83"/>
      <c r="Q244" s="82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</row>
    <row r="245" spans="1:41" s="21" customFormat="1" x14ac:dyDescent="0.25">
      <c r="A245" s="74"/>
      <c r="B245" s="80"/>
      <c r="C245" s="80"/>
      <c r="D245" s="80"/>
      <c r="E245" s="80"/>
      <c r="F245" s="80"/>
      <c r="G245" s="80"/>
      <c r="H245" s="94"/>
      <c r="I245" s="76"/>
      <c r="J245" s="78"/>
      <c r="K24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5" s="96" t="str">
        <f>IF(Tabla1[[#This Row],[Resultado (mg/g)]]="","",Tabla1[[#This Row],[Resultado (mg/g)]]*100/1000)</f>
        <v/>
      </c>
      <c r="M245" s="76"/>
      <c r="N245" s="76"/>
      <c r="O245" s="76"/>
      <c r="P245" s="83"/>
      <c r="Q245" s="82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</row>
    <row r="246" spans="1:41" s="21" customFormat="1" x14ac:dyDescent="0.25">
      <c r="A246" s="74"/>
      <c r="B246" s="80"/>
      <c r="C246" s="80"/>
      <c r="D246" s="80"/>
      <c r="E246" s="80"/>
      <c r="F246" s="80"/>
      <c r="G246" s="80"/>
      <c r="H246" s="94"/>
      <c r="I246" s="76"/>
      <c r="J246" s="78"/>
      <c r="K24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6" s="96" t="str">
        <f>IF(Tabla1[[#This Row],[Resultado (mg/g)]]="","",Tabla1[[#This Row],[Resultado (mg/g)]]*100/1000)</f>
        <v/>
      </c>
      <c r="M246" s="76"/>
      <c r="N246" s="76"/>
      <c r="O246" s="76"/>
      <c r="P246" s="83"/>
      <c r="Q246" s="82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1:41" s="21" customFormat="1" x14ac:dyDescent="0.25">
      <c r="A247" s="74"/>
      <c r="B247" s="80"/>
      <c r="C247" s="80"/>
      <c r="D247" s="80"/>
      <c r="E247" s="80"/>
      <c r="F247" s="80"/>
      <c r="G247" s="80"/>
      <c r="H247" s="94"/>
      <c r="I247" s="76"/>
      <c r="J247" s="78"/>
      <c r="K24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7" s="96" t="str">
        <f>IF(Tabla1[[#This Row],[Resultado (mg/g)]]="","",Tabla1[[#This Row],[Resultado (mg/g)]]*100/1000)</f>
        <v/>
      </c>
      <c r="M247" s="76"/>
      <c r="N247" s="76"/>
      <c r="O247" s="76"/>
      <c r="P247" s="83"/>
      <c r="Q247" s="82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</row>
    <row r="248" spans="1:41" s="21" customFormat="1" x14ac:dyDescent="0.25">
      <c r="A248" s="74"/>
      <c r="B248" s="80"/>
      <c r="C248" s="80"/>
      <c r="D248" s="80"/>
      <c r="E248" s="80"/>
      <c r="F248" s="80"/>
      <c r="G248" s="80"/>
      <c r="H248" s="94"/>
      <c r="I248" s="76"/>
      <c r="J248" s="78"/>
      <c r="K24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8" s="96" t="str">
        <f>IF(Tabla1[[#This Row],[Resultado (mg/g)]]="","",Tabla1[[#This Row],[Resultado (mg/g)]]*100/1000)</f>
        <v/>
      </c>
      <c r="M248" s="76"/>
      <c r="N248" s="76"/>
      <c r="O248" s="76"/>
      <c r="P248" s="83"/>
      <c r="Q248" s="82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</row>
    <row r="249" spans="1:41" s="21" customFormat="1" x14ac:dyDescent="0.25">
      <c r="A249" s="74"/>
      <c r="B249" s="80"/>
      <c r="C249" s="80"/>
      <c r="D249" s="80"/>
      <c r="E249" s="80"/>
      <c r="F249" s="80"/>
      <c r="G249" s="80"/>
      <c r="H249" s="94"/>
      <c r="I249" s="76"/>
      <c r="J249" s="78"/>
      <c r="K24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49" s="96" t="str">
        <f>IF(Tabla1[[#This Row],[Resultado (mg/g)]]="","",Tabla1[[#This Row],[Resultado (mg/g)]]*100/1000)</f>
        <v/>
      </c>
      <c r="M249" s="76"/>
      <c r="N249" s="76"/>
      <c r="O249" s="76"/>
      <c r="P249" s="83"/>
      <c r="Q249" s="82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</row>
    <row r="250" spans="1:41" s="21" customFormat="1" x14ac:dyDescent="0.25">
      <c r="A250" s="74"/>
      <c r="B250" s="80"/>
      <c r="C250" s="80"/>
      <c r="D250" s="80"/>
      <c r="E250" s="80"/>
      <c r="F250" s="80"/>
      <c r="G250" s="80"/>
      <c r="H250" s="94"/>
      <c r="I250" s="76"/>
      <c r="J250" s="78"/>
      <c r="K25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0" s="96" t="str">
        <f>IF(Tabla1[[#This Row],[Resultado (mg/g)]]="","",Tabla1[[#This Row],[Resultado (mg/g)]]*100/1000)</f>
        <v/>
      </c>
      <c r="M250" s="76"/>
      <c r="N250" s="76"/>
      <c r="O250" s="76"/>
      <c r="P250" s="83"/>
      <c r="Q250" s="82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</row>
    <row r="251" spans="1:41" s="21" customFormat="1" x14ac:dyDescent="0.25">
      <c r="A251" s="74"/>
      <c r="B251" s="80"/>
      <c r="C251" s="80"/>
      <c r="D251" s="80"/>
      <c r="E251" s="80"/>
      <c r="F251" s="80"/>
      <c r="G251" s="80"/>
      <c r="H251" s="94"/>
      <c r="I251" s="76"/>
      <c r="J251" s="78"/>
      <c r="K25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1" s="96" t="str">
        <f>IF(Tabla1[[#This Row],[Resultado (mg/g)]]="","",Tabla1[[#This Row],[Resultado (mg/g)]]*100/1000)</f>
        <v/>
      </c>
      <c r="M251" s="76"/>
      <c r="N251" s="76"/>
      <c r="O251" s="76"/>
      <c r="P251" s="83"/>
      <c r="Q251" s="82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</row>
    <row r="252" spans="1:41" s="21" customFormat="1" x14ac:dyDescent="0.25">
      <c r="A252" s="74"/>
      <c r="B252" s="80"/>
      <c r="C252" s="80"/>
      <c r="D252" s="80"/>
      <c r="E252" s="80"/>
      <c r="F252" s="80"/>
      <c r="G252" s="80"/>
      <c r="H252" s="94"/>
      <c r="I252" s="76"/>
      <c r="J252" s="78"/>
      <c r="K25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2" s="96" t="str">
        <f>IF(Tabla1[[#This Row],[Resultado (mg/g)]]="","",Tabla1[[#This Row],[Resultado (mg/g)]]*100/1000)</f>
        <v/>
      </c>
      <c r="M252" s="76"/>
      <c r="N252" s="76"/>
      <c r="O252" s="76"/>
      <c r="P252" s="83"/>
      <c r="Q252" s="8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</row>
    <row r="253" spans="1:41" s="21" customFormat="1" x14ac:dyDescent="0.25">
      <c r="A253" s="74"/>
      <c r="B253" s="80"/>
      <c r="C253" s="80"/>
      <c r="D253" s="80"/>
      <c r="E253" s="80"/>
      <c r="F253" s="80"/>
      <c r="G253" s="80"/>
      <c r="H253" s="94"/>
      <c r="I253" s="76"/>
      <c r="J253" s="78"/>
      <c r="K25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3" s="96" t="str">
        <f>IF(Tabla1[[#This Row],[Resultado (mg/g)]]="","",Tabla1[[#This Row],[Resultado (mg/g)]]*100/1000)</f>
        <v/>
      </c>
      <c r="M253" s="76"/>
      <c r="N253" s="76"/>
      <c r="O253" s="76"/>
      <c r="P253" s="83"/>
      <c r="Q253" s="82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</row>
    <row r="254" spans="1:41" s="21" customFormat="1" x14ac:dyDescent="0.25">
      <c r="A254" s="74"/>
      <c r="B254" s="80"/>
      <c r="C254" s="80"/>
      <c r="D254" s="80"/>
      <c r="E254" s="80"/>
      <c r="F254" s="80"/>
      <c r="G254" s="80"/>
      <c r="H254" s="94"/>
      <c r="I254" s="76"/>
      <c r="J254" s="78"/>
      <c r="K25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4" s="96" t="str">
        <f>IF(Tabla1[[#This Row],[Resultado (mg/g)]]="","",Tabla1[[#This Row],[Resultado (mg/g)]]*100/1000)</f>
        <v/>
      </c>
      <c r="M254" s="76"/>
      <c r="N254" s="76"/>
      <c r="O254" s="76"/>
      <c r="P254" s="83"/>
      <c r="Q254" s="82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1:41" s="21" customFormat="1" x14ac:dyDescent="0.25">
      <c r="A255" s="74"/>
      <c r="B255" s="80"/>
      <c r="C255" s="80"/>
      <c r="D255" s="80"/>
      <c r="E255" s="80"/>
      <c r="F255" s="80"/>
      <c r="G255" s="80"/>
      <c r="H255" s="94"/>
      <c r="I255" s="76"/>
      <c r="J255" s="78"/>
      <c r="K25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5" s="96" t="str">
        <f>IF(Tabla1[[#This Row],[Resultado (mg/g)]]="","",Tabla1[[#This Row],[Resultado (mg/g)]]*100/1000)</f>
        <v/>
      </c>
      <c r="M255" s="76"/>
      <c r="N255" s="76"/>
      <c r="O255" s="76"/>
      <c r="P255" s="83"/>
      <c r="Q255" s="82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</row>
    <row r="256" spans="1:41" s="21" customFormat="1" x14ac:dyDescent="0.25">
      <c r="A256" s="74"/>
      <c r="B256" s="80"/>
      <c r="C256" s="80"/>
      <c r="D256" s="80"/>
      <c r="E256" s="80"/>
      <c r="F256" s="80"/>
      <c r="G256" s="80"/>
      <c r="H256" s="94"/>
      <c r="I256" s="76"/>
      <c r="J256" s="78"/>
      <c r="K25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6" s="96" t="str">
        <f>IF(Tabla1[[#This Row],[Resultado (mg/g)]]="","",Tabla1[[#This Row],[Resultado (mg/g)]]*100/1000)</f>
        <v/>
      </c>
      <c r="M256" s="76"/>
      <c r="N256" s="76"/>
      <c r="O256" s="76"/>
      <c r="P256" s="83"/>
      <c r="Q256" s="82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</row>
    <row r="257" spans="1:41" s="21" customFormat="1" x14ac:dyDescent="0.25">
      <c r="A257" s="74"/>
      <c r="B257" s="80"/>
      <c r="C257" s="80"/>
      <c r="D257" s="80"/>
      <c r="E257" s="80"/>
      <c r="F257" s="80"/>
      <c r="G257" s="80"/>
      <c r="H257" s="94"/>
      <c r="I257" s="76"/>
      <c r="J257" s="78"/>
      <c r="K25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7" s="96" t="str">
        <f>IF(Tabla1[[#This Row],[Resultado (mg/g)]]="","",Tabla1[[#This Row],[Resultado (mg/g)]]*100/1000)</f>
        <v/>
      </c>
      <c r="M257" s="76"/>
      <c r="N257" s="76"/>
      <c r="O257" s="76"/>
      <c r="P257" s="83"/>
      <c r="Q257" s="82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</row>
    <row r="258" spans="1:41" s="21" customFormat="1" x14ac:dyDescent="0.25">
      <c r="A258" s="74"/>
      <c r="B258" s="80"/>
      <c r="C258" s="80"/>
      <c r="D258" s="80"/>
      <c r="E258" s="80"/>
      <c r="F258" s="80"/>
      <c r="G258" s="80"/>
      <c r="H258" s="94"/>
      <c r="I258" s="76"/>
      <c r="J258" s="78"/>
      <c r="K25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8" s="96" t="str">
        <f>IF(Tabla1[[#This Row],[Resultado (mg/g)]]="","",Tabla1[[#This Row],[Resultado (mg/g)]]*100/1000)</f>
        <v/>
      </c>
      <c r="M258" s="76"/>
      <c r="N258" s="76"/>
      <c r="O258" s="76"/>
      <c r="P258" s="83"/>
      <c r="Q258" s="82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</row>
    <row r="259" spans="1:41" s="21" customFormat="1" x14ac:dyDescent="0.25">
      <c r="A259" s="74"/>
      <c r="B259" s="80"/>
      <c r="C259" s="80"/>
      <c r="D259" s="80"/>
      <c r="E259" s="80"/>
      <c r="F259" s="80"/>
      <c r="G259" s="80"/>
      <c r="H259" s="94"/>
      <c r="I259" s="76"/>
      <c r="J259" s="78"/>
      <c r="K25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59" s="96" t="str">
        <f>IF(Tabla1[[#This Row],[Resultado (mg/g)]]="","",Tabla1[[#This Row],[Resultado (mg/g)]]*100/1000)</f>
        <v/>
      </c>
      <c r="M259" s="76"/>
      <c r="N259" s="76"/>
      <c r="O259" s="76"/>
      <c r="P259" s="83"/>
      <c r="Q259" s="82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</row>
    <row r="260" spans="1:41" s="21" customFormat="1" x14ac:dyDescent="0.25">
      <c r="A260" s="74"/>
      <c r="B260" s="80"/>
      <c r="C260" s="80"/>
      <c r="D260" s="80"/>
      <c r="E260" s="80"/>
      <c r="F260" s="80"/>
      <c r="G260" s="80"/>
      <c r="H260" s="94"/>
      <c r="I260" s="76"/>
      <c r="J260" s="78"/>
      <c r="K26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0" s="96" t="str">
        <f>IF(Tabla1[[#This Row],[Resultado (mg/g)]]="","",Tabla1[[#This Row],[Resultado (mg/g)]]*100/1000)</f>
        <v/>
      </c>
      <c r="M260" s="76"/>
      <c r="N260" s="76"/>
      <c r="O260" s="76"/>
      <c r="P260" s="83"/>
      <c r="Q260" s="82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</row>
    <row r="261" spans="1:41" s="21" customFormat="1" x14ac:dyDescent="0.25">
      <c r="A261" s="74"/>
      <c r="B261" s="80"/>
      <c r="C261" s="80"/>
      <c r="D261" s="80"/>
      <c r="E261" s="80"/>
      <c r="F261" s="80"/>
      <c r="G261" s="80"/>
      <c r="H261" s="94"/>
      <c r="I261" s="76"/>
      <c r="J261" s="78"/>
      <c r="K26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1" s="96" t="str">
        <f>IF(Tabla1[[#This Row],[Resultado (mg/g)]]="","",Tabla1[[#This Row],[Resultado (mg/g)]]*100/1000)</f>
        <v/>
      </c>
      <c r="M261" s="76"/>
      <c r="N261" s="76"/>
      <c r="O261" s="76"/>
      <c r="P261" s="83"/>
      <c r="Q261" s="82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</row>
    <row r="262" spans="1:41" s="21" customFormat="1" x14ac:dyDescent="0.25">
      <c r="A262" s="74"/>
      <c r="B262" s="80"/>
      <c r="C262" s="80"/>
      <c r="D262" s="80"/>
      <c r="E262" s="80"/>
      <c r="F262" s="80"/>
      <c r="G262" s="80"/>
      <c r="H262" s="94"/>
      <c r="I262" s="76"/>
      <c r="J262" s="78"/>
      <c r="K26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2" s="96" t="str">
        <f>IF(Tabla1[[#This Row],[Resultado (mg/g)]]="","",Tabla1[[#This Row],[Resultado (mg/g)]]*100/1000)</f>
        <v/>
      </c>
      <c r="M262" s="76"/>
      <c r="N262" s="76"/>
      <c r="O262" s="76"/>
      <c r="P262" s="83"/>
      <c r="Q262" s="8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</row>
    <row r="263" spans="1:41" s="21" customFormat="1" x14ac:dyDescent="0.25">
      <c r="A263" s="74"/>
      <c r="B263" s="80"/>
      <c r="C263" s="80"/>
      <c r="D263" s="80"/>
      <c r="E263" s="80"/>
      <c r="F263" s="80"/>
      <c r="G263" s="80"/>
      <c r="H263" s="94"/>
      <c r="I263" s="76"/>
      <c r="J263" s="78"/>
      <c r="K26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3" s="96" t="str">
        <f>IF(Tabla1[[#This Row],[Resultado (mg/g)]]="","",Tabla1[[#This Row],[Resultado (mg/g)]]*100/1000)</f>
        <v/>
      </c>
      <c r="M263" s="76"/>
      <c r="N263" s="76"/>
      <c r="O263" s="76"/>
      <c r="P263" s="83"/>
      <c r="Q263" s="82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</row>
    <row r="264" spans="1:41" s="21" customFormat="1" x14ac:dyDescent="0.25">
      <c r="A264" s="74"/>
      <c r="B264" s="80"/>
      <c r="C264" s="80"/>
      <c r="D264" s="80"/>
      <c r="E264" s="80"/>
      <c r="F264" s="80"/>
      <c r="G264" s="80"/>
      <c r="H264" s="94"/>
      <c r="I264" s="76"/>
      <c r="J264" s="78"/>
      <c r="K26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4" s="96" t="str">
        <f>IF(Tabla1[[#This Row],[Resultado (mg/g)]]="","",Tabla1[[#This Row],[Resultado (mg/g)]]*100/1000)</f>
        <v/>
      </c>
      <c r="M264" s="76"/>
      <c r="N264" s="76"/>
      <c r="O264" s="76"/>
      <c r="P264" s="83"/>
      <c r="Q264" s="82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</row>
    <row r="265" spans="1:41" s="21" customFormat="1" x14ac:dyDescent="0.25">
      <c r="A265" s="74"/>
      <c r="B265" s="80"/>
      <c r="C265" s="80"/>
      <c r="D265" s="80"/>
      <c r="E265" s="80"/>
      <c r="F265" s="80"/>
      <c r="G265" s="80"/>
      <c r="H265" s="94"/>
      <c r="I265" s="76"/>
      <c r="J265" s="78"/>
      <c r="K26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5" s="96" t="str">
        <f>IF(Tabla1[[#This Row],[Resultado (mg/g)]]="","",Tabla1[[#This Row],[Resultado (mg/g)]]*100/1000)</f>
        <v/>
      </c>
      <c r="M265" s="76"/>
      <c r="N265" s="76"/>
      <c r="O265" s="76"/>
      <c r="P265" s="83"/>
      <c r="Q265" s="82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</row>
    <row r="266" spans="1:41" s="21" customFormat="1" x14ac:dyDescent="0.25">
      <c r="A266" s="74"/>
      <c r="B266" s="80"/>
      <c r="C266" s="80"/>
      <c r="D266" s="80"/>
      <c r="E266" s="80"/>
      <c r="F266" s="80"/>
      <c r="G266" s="80"/>
      <c r="H266" s="94"/>
      <c r="I266" s="76"/>
      <c r="J266" s="78"/>
      <c r="K26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6" s="96" t="str">
        <f>IF(Tabla1[[#This Row],[Resultado (mg/g)]]="","",Tabla1[[#This Row],[Resultado (mg/g)]]*100/1000)</f>
        <v/>
      </c>
      <c r="M266" s="76"/>
      <c r="N266" s="76"/>
      <c r="O266" s="76"/>
      <c r="P266" s="83"/>
      <c r="Q266" s="82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</row>
    <row r="267" spans="1:41" s="21" customFormat="1" x14ac:dyDescent="0.25">
      <c r="A267" s="74"/>
      <c r="B267" s="80"/>
      <c r="C267" s="80"/>
      <c r="D267" s="80"/>
      <c r="E267" s="80"/>
      <c r="F267" s="80"/>
      <c r="G267" s="80"/>
      <c r="H267" s="94"/>
      <c r="I267" s="76"/>
      <c r="J267" s="78"/>
      <c r="K26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7" s="96" t="str">
        <f>IF(Tabla1[[#This Row],[Resultado (mg/g)]]="","",Tabla1[[#This Row],[Resultado (mg/g)]]*100/1000)</f>
        <v/>
      </c>
      <c r="M267" s="76"/>
      <c r="N267" s="76"/>
      <c r="O267" s="76"/>
      <c r="P267" s="83"/>
      <c r="Q267" s="82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</row>
    <row r="268" spans="1:41" s="21" customFormat="1" x14ac:dyDescent="0.25">
      <c r="A268" s="74"/>
      <c r="B268" s="80"/>
      <c r="C268" s="80"/>
      <c r="D268" s="80"/>
      <c r="E268" s="80"/>
      <c r="F268" s="80"/>
      <c r="G268" s="80"/>
      <c r="H268" s="94"/>
      <c r="I268" s="76"/>
      <c r="J268" s="78"/>
      <c r="K26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8" s="96" t="str">
        <f>IF(Tabla1[[#This Row],[Resultado (mg/g)]]="","",Tabla1[[#This Row],[Resultado (mg/g)]]*100/1000)</f>
        <v/>
      </c>
      <c r="M268" s="76"/>
      <c r="N268" s="76"/>
      <c r="O268" s="76"/>
      <c r="P268" s="83"/>
      <c r="Q268" s="82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</row>
    <row r="269" spans="1:41" s="21" customFormat="1" x14ac:dyDescent="0.25">
      <c r="A269" s="74"/>
      <c r="B269" s="80"/>
      <c r="C269" s="80"/>
      <c r="D269" s="80"/>
      <c r="E269" s="80"/>
      <c r="F269" s="80"/>
      <c r="G269" s="80"/>
      <c r="H269" s="94"/>
      <c r="I269" s="76"/>
      <c r="J269" s="78"/>
      <c r="K26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69" s="96" t="str">
        <f>IF(Tabla1[[#This Row],[Resultado (mg/g)]]="","",Tabla1[[#This Row],[Resultado (mg/g)]]*100/1000)</f>
        <v/>
      </c>
      <c r="M269" s="76"/>
      <c r="N269" s="76"/>
      <c r="O269" s="76"/>
      <c r="P269" s="83"/>
      <c r="Q269" s="82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</row>
    <row r="270" spans="1:41" s="21" customFormat="1" x14ac:dyDescent="0.25">
      <c r="A270" s="74"/>
      <c r="B270" s="80"/>
      <c r="C270" s="80"/>
      <c r="D270" s="80"/>
      <c r="E270" s="80"/>
      <c r="F270" s="80"/>
      <c r="G270" s="80"/>
      <c r="H270" s="94"/>
      <c r="I270" s="76"/>
      <c r="J270" s="78"/>
      <c r="K27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0" s="96" t="str">
        <f>IF(Tabla1[[#This Row],[Resultado (mg/g)]]="","",Tabla1[[#This Row],[Resultado (mg/g)]]*100/1000)</f>
        <v/>
      </c>
      <c r="M270" s="76"/>
      <c r="N270" s="76"/>
      <c r="O270" s="76"/>
      <c r="P270" s="83"/>
      <c r="Q270" s="82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</row>
    <row r="271" spans="1:41" s="21" customFormat="1" x14ac:dyDescent="0.25">
      <c r="A271" s="74"/>
      <c r="B271" s="80"/>
      <c r="C271" s="80"/>
      <c r="D271" s="80"/>
      <c r="E271" s="80"/>
      <c r="F271" s="80"/>
      <c r="G271" s="80"/>
      <c r="H271" s="94"/>
      <c r="I271" s="76"/>
      <c r="J271" s="78"/>
      <c r="K27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1" s="96" t="str">
        <f>IF(Tabla1[[#This Row],[Resultado (mg/g)]]="","",Tabla1[[#This Row],[Resultado (mg/g)]]*100/1000)</f>
        <v/>
      </c>
      <c r="M271" s="76"/>
      <c r="N271" s="76"/>
      <c r="O271" s="76"/>
      <c r="P271" s="83"/>
      <c r="Q271" s="82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</row>
    <row r="272" spans="1:41" s="21" customFormat="1" x14ac:dyDescent="0.25">
      <c r="A272" s="74"/>
      <c r="B272" s="80"/>
      <c r="C272" s="80"/>
      <c r="D272" s="80"/>
      <c r="E272" s="80"/>
      <c r="F272" s="80"/>
      <c r="G272" s="80"/>
      <c r="H272" s="94"/>
      <c r="I272" s="76"/>
      <c r="J272" s="78"/>
      <c r="K27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2" s="96" t="str">
        <f>IF(Tabla1[[#This Row],[Resultado (mg/g)]]="","",Tabla1[[#This Row],[Resultado (mg/g)]]*100/1000)</f>
        <v/>
      </c>
      <c r="M272" s="76"/>
      <c r="N272" s="76"/>
      <c r="O272" s="76"/>
      <c r="P272" s="83"/>
      <c r="Q272" s="8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</row>
    <row r="273" spans="1:41" s="21" customFormat="1" x14ac:dyDescent="0.25">
      <c r="A273" s="74"/>
      <c r="B273" s="80"/>
      <c r="C273" s="80"/>
      <c r="D273" s="80"/>
      <c r="E273" s="80"/>
      <c r="F273" s="80"/>
      <c r="G273" s="80"/>
      <c r="H273" s="94"/>
      <c r="I273" s="76"/>
      <c r="J273" s="78"/>
      <c r="K27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3" s="96" t="str">
        <f>IF(Tabla1[[#This Row],[Resultado (mg/g)]]="","",Tabla1[[#This Row],[Resultado (mg/g)]]*100/1000)</f>
        <v/>
      </c>
      <c r="M273" s="76"/>
      <c r="N273" s="76"/>
      <c r="O273" s="76"/>
      <c r="P273" s="83"/>
      <c r="Q273" s="82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</row>
    <row r="274" spans="1:41" s="21" customFormat="1" x14ac:dyDescent="0.25">
      <c r="A274" s="74"/>
      <c r="B274" s="80"/>
      <c r="C274" s="80"/>
      <c r="D274" s="80"/>
      <c r="E274" s="80"/>
      <c r="F274" s="80"/>
      <c r="G274" s="80"/>
      <c r="H274" s="94"/>
      <c r="I274" s="76"/>
      <c r="J274" s="78"/>
      <c r="K27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4" s="96" t="str">
        <f>IF(Tabla1[[#This Row],[Resultado (mg/g)]]="","",Tabla1[[#This Row],[Resultado (mg/g)]]*100/1000)</f>
        <v/>
      </c>
      <c r="M274" s="76"/>
      <c r="N274" s="76"/>
      <c r="O274" s="76"/>
      <c r="P274" s="83"/>
      <c r="Q274" s="82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</row>
    <row r="275" spans="1:41" s="21" customFormat="1" x14ac:dyDescent="0.25">
      <c r="A275" s="74"/>
      <c r="B275" s="80"/>
      <c r="C275" s="80"/>
      <c r="D275" s="80"/>
      <c r="E275" s="80"/>
      <c r="F275" s="80"/>
      <c r="G275" s="80"/>
      <c r="H275" s="94"/>
      <c r="I275" s="76"/>
      <c r="J275" s="78"/>
      <c r="K27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5" s="96" t="str">
        <f>IF(Tabla1[[#This Row],[Resultado (mg/g)]]="","",Tabla1[[#This Row],[Resultado (mg/g)]]*100/1000)</f>
        <v/>
      </c>
      <c r="M275" s="76"/>
      <c r="N275" s="76"/>
      <c r="O275" s="76"/>
      <c r="P275" s="83"/>
      <c r="Q275" s="82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</row>
    <row r="276" spans="1:41" s="21" customFormat="1" x14ac:dyDescent="0.25">
      <c r="A276" s="74"/>
      <c r="B276" s="80"/>
      <c r="C276" s="80"/>
      <c r="D276" s="80"/>
      <c r="E276" s="80"/>
      <c r="F276" s="80"/>
      <c r="G276" s="80"/>
      <c r="H276" s="94"/>
      <c r="I276" s="76"/>
      <c r="J276" s="78"/>
      <c r="K27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6" s="96" t="str">
        <f>IF(Tabla1[[#This Row],[Resultado (mg/g)]]="","",Tabla1[[#This Row],[Resultado (mg/g)]]*100/1000)</f>
        <v/>
      </c>
      <c r="M276" s="76"/>
      <c r="N276" s="76"/>
      <c r="O276" s="76"/>
      <c r="P276" s="83"/>
      <c r="Q276" s="82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</row>
    <row r="277" spans="1:41" s="21" customFormat="1" x14ac:dyDescent="0.25">
      <c r="A277" s="74"/>
      <c r="B277" s="80"/>
      <c r="C277" s="80"/>
      <c r="D277" s="80"/>
      <c r="E277" s="80"/>
      <c r="F277" s="80"/>
      <c r="G277" s="80"/>
      <c r="H277" s="94"/>
      <c r="I277" s="76"/>
      <c r="J277" s="78"/>
      <c r="K27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7" s="96" t="str">
        <f>IF(Tabla1[[#This Row],[Resultado (mg/g)]]="","",Tabla1[[#This Row],[Resultado (mg/g)]]*100/1000)</f>
        <v/>
      </c>
      <c r="M277" s="76"/>
      <c r="N277" s="76"/>
      <c r="O277" s="76"/>
      <c r="P277" s="83"/>
      <c r="Q277" s="82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</row>
    <row r="278" spans="1:41" s="21" customFormat="1" x14ac:dyDescent="0.25">
      <c r="A278" s="74"/>
      <c r="B278" s="80"/>
      <c r="C278" s="80"/>
      <c r="D278" s="80"/>
      <c r="E278" s="80"/>
      <c r="F278" s="80"/>
      <c r="G278" s="80"/>
      <c r="H278" s="94"/>
      <c r="I278" s="76"/>
      <c r="J278" s="78"/>
      <c r="K27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8" s="96" t="str">
        <f>IF(Tabla1[[#This Row],[Resultado (mg/g)]]="","",Tabla1[[#This Row],[Resultado (mg/g)]]*100/1000)</f>
        <v/>
      </c>
      <c r="M278" s="76"/>
      <c r="N278" s="76"/>
      <c r="O278" s="76"/>
      <c r="P278" s="83"/>
      <c r="Q278" s="82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</row>
    <row r="279" spans="1:41" s="21" customFormat="1" x14ac:dyDescent="0.25">
      <c r="A279" s="74"/>
      <c r="B279" s="80"/>
      <c r="C279" s="80"/>
      <c r="D279" s="80"/>
      <c r="E279" s="80"/>
      <c r="F279" s="80"/>
      <c r="G279" s="80"/>
      <c r="H279" s="94"/>
      <c r="I279" s="76"/>
      <c r="J279" s="78"/>
      <c r="K27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79" s="96" t="str">
        <f>IF(Tabla1[[#This Row],[Resultado (mg/g)]]="","",Tabla1[[#This Row],[Resultado (mg/g)]]*100/1000)</f>
        <v/>
      </c>
      <c r="M279" s="76"/>
      <c r="N279" s="76"/>
      <c r="O279" s="76"/>
      <c r="P279" s="83"/>
      <c r="Q279" s="82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</row>
    <row r="280" spans="1:41" s="21" customFormat="1" x14ac:dyDescent="0.25">
      <c r="A280" s="74"/>
      <c r="B280" s="80"/>
      <c r="C280" s="80"/>
      <c r="D280" s="80"/>
      <c r="E280" s="80"/>
      <c r="F280" s="80"/>
      <c r="G280" s="80"/>
      <c r="H280" s="94"/>
      <c r="I280" s="76"/>
      <c r="J280" s="78"/>
      <c r="K28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0" s="96" t="str">
        <f>IF(Tabla1[[#This Row],[Resultado (mg/g)]]="","",Tabla1[[#This Row],[Resultado (mg/g)]]*100/1000)</f>
        <v/>
      </c>
      <c r="M280" s="76"/>
      <c r="N280" s="76"/>
      <c r="O280" s="76"/>
      <c r="P280" s="83"/>
      <c r="Q280" s="82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</row>
    <row r="281" spans="1:41" s="21" customFormat="1" x14ac:dyDescent="0.25">
      <c r="A281" s="74"/>
      <c r="B281" s="80"/>
      <c r="C281" s="80"/>
      <c r="D281" s="80"/>
      <c r="E281" s="80"/>
      <c r="F281" s="80"/>
      <c r="G281" s="80"/>
      <c r="H281" s="94"/>
      <c r="I281" s="76"/>
      <c r="J281" s="78"/>
      <c r="K28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1" s="96" t="str">
        <f>IF(Tabla1[[#This Row],[Resultado (mg/g)]]="","",Tabla1[[#This Row],[Resultado (mg/g)]]*100/1000)</f>
        <v/>
      </c>
      <c r="M281" s="76"/>
      <c r="N281" s="76"/>
      <c r="O281" s="76"/>
      <c r="P281" s="83"/>
      <c r="Q281" s="82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</row>
    <row r="282" spans="1:41" s="21" customFormat="1" x14ac:dyDescent="0.25">
      <c r="A282" s="74"/>
      <c r="B282" s="80"/>
      <c r="C282" s="80"/>
      <c r="D282" s="80"/>
      <c r="E282" s="80"/>
      <c r="F282" s="80"/>
      <c r="G282" s="80"/>
      <c r="H282" s="94"/>
      <c r="I282" s="76"/>
      <c r="J282" s="78"/>
      <c r="K28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2" s="96" t="str">
        <f>IF(Tabla1[[#This Row],[Resultado (mg/g)]]="","",Tabla1[[#This Row],[Resultado (mg/g)]]*100/1000)</f>
        <v/>
      </c>
      <c r="M282" s="76"/>
      <c r="N282" s="76"/>
      <c r="O282" s="76"/>
      <c r="P282" s="83"/>
      <c r="Q282" s="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</row>
    <row r="283" spans="1:41" s="21" customFormat="1" x14ac:dyDescent="0.25">
      <c r="A283" s="74"/>
      <c r="B283" s="80"/>
      <c r="C283" s="80"/>
      <c r="D283" s="80"/>
      <c r="E283" s="80"/>
      <c r="F283" s="80"/>
      <c r="G283" s="80"/>
      <c r="H283" s="94"/>
      <c r="I283" s="76"/>
      <c r="J283" s="78"/>
      <c r="K28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3" s="96" t="str">
        <f>IF(Tabla1[[#This Row],[Resultado (mg/g)]]="","",Tabla1[[#This Row],[Resultado (mg/g)]]*100/1000)</f>
        <v/>
      </c>
      <c r="M283" s="76"/>
      <c r="N283" s="76"/>
      <c r="O283" s="76"/>
      <c r="P283" s="83"/>
      <c r="Q283" s="82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</row>
    <row r="284" spans="1:41" s="21" customFormat="1" x14ac:dyDescent="0.25">
      <c r="A284" s="74"/>
      <c r="B284" s="80"/>
      <c r="C284" s="80"/>
      <c r="D284" s="80"/>
      <c r="E284" s="80"/>
      <c r="F284" s="80"/>
      <c r="G284" s="80"/>
      <c r="H284" s="94"/>
      <c r="I284" s="76"/>
      <c r="J284" s="78"/>
      <c r="K28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4" s="96" t="str">
        <f>IF(Tabla1[[#This Row],[Resultado (mg/g)]]="","",Tabla1[[#This Row],[Resultado (mg/g)]]*100/1000)</f>
        <v/>
      </c>
      <c r="M284" s="76"/>
      <c r="N284" s="76"/>
      <c r="O284" s="76"/>
      <c r="P284" s="83"/>
      <c r="Q284" s="82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</row>
    <row r="285" spans="1:41" s="21" customFormat="1" x14ac:dyDescent="0.25">
      <c r="A285" s="74"/>
      <c r="B285" s="80"/>
      <c r="C285" s="80"/>
      <c r="D285" s="80"/>
      <c r="E285" s="80"/>
      <c r="F285" s="80"/>
      <c r="G285" s="80"/>
      <c r="H285" s="94"/>
      <c r="I285" s="76"/>
      <c r="J285" s="78"/>
      <c r="K28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5" s="96" t="str">
        <f>IF(Tabla1[[#This Row],[Resultado (mg/g)]]="","",Tabla1[[#This Row],[Resultado (mg/g)]]*100/1000)</f>
        <v/>
      </c>
      <c r="M285" s="76"/>
      <c r="N285" s="76"/>
      <c r="O285" s="76"/>
      <c r="P285" s="83"/>
      <c r="Q285" s="82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</row>
    <row r="286" spans="1:41" s="21" customFormat="1" x14ac:dyDescent="0.25">
      <c r="A286" s="74"/>
      <c r="B286" s="80"/>
      <c r="C286" s="80"/>
      <c r="D286" s="80"/>
      <c r="E286" s="80"/>
      <c r="F286" s="80"/>
      <c r="G286" s="80"/>
      <c r="H286" s="94"/>
      <c r="I286" s="76"/>
      <c r="J286" s="78"/>
      <c r="K28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6" s="96" t="str">
        <f>IF(Tabla1[[#This Row],[Resultado (mg/g)]]="","",Tabla1[[#This Row],[Resultado (mg/g)]]*100/1000)</f>
        <v/>
      </c>
      <c r="M286" s="76"/>
      <c r="N286" s="76"/>
      <c r="O286" s="76"/>
      <c r="P286" s="83"/>
      <c r="Q286" s="82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</row>
    <row r="287" spans="1:41" s="21" customFormat="1" x14ac:dyDescent="0.25">
      <c r="A287" s="74"/>
      <c r="B287" s="80"/>
      <c r="C287" s="80"/>
      <c r="D287" s="80"/>
      <c r="E287" s="80"/>
      <c r="F287" s="80"/>
      <c r="G287" s="80"/>
      <c r="H287" s="94"/>
      <c r="I287" s="76"/>
      <c r="J287" s="78"/>
      <c r="K28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7" s="96" t="str">
        <f>IF(Tabla1[[#This Row],[Resultado (mg/g)]]="","",Tabla1[[#This Row],[Resultado (mg/g)]]*100/1000)</f>
        <v/>
      </c>
      <c r="M287" s="76"/>
      <c r="N287" s="76"/>
      <c r="O287" s="76"/>
      <c r="P287" s="83"/>
      <c r="Q287" s="82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</row>
    <row r="288" spans="1:41" s="21" customFormat="1" x14ac:dyDescent="0.25">
      <c r="A288" s="74"/>
      <c r="B288" s="80"/>
      <c r="C288" s="80"/>
      <c r="D288" s="80"/>
      <c r="E288" s="80"/>
      <c r="F288" s="80"/>
      <c r="G288" s="80"/>
      <c r="H288" s="94"/>
      <c r="I288" s="76"/>
      <c r="J288" s="78"/>
      <c r="K28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8" s="96" t="str">
        <f>IF(Tabla1[[#This Row],[Resultado (mg/g)]]="","",Tabla1[[#This Row],[Resultado (mg/g)]]*100/1000)</f>
        <v/>
      </c>
      <c r="M288" s="76"/>
      <c r="N288" s="76"/>
      <c r="O288" s="76"/>
      <c r="P288" s="83"/>
      <c r="Q288" s="82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</row>
    <row r="289" spans="1:41" s="21" customFormat="1" x14ac:dyDescent="0.25">
      <c r="A289" s="74"/>
      <c r="B289" s="80"/>
      <c r="C289" s="80"/>
      <c r="D289" s="80"/>
      <c r="E289" s="80"/>
      <c r="F289" s="80"/>
      <c r="G289" s="80"/>
      <c r="H289" s="94"/>
      <c r="I289" s="76"/>
      <c r="J289" s="78"/>
      <c r="K28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89" s="96" t="str">
        <f>IF(Tabla1[[#This Row],[Resultado (mg/g)]]="","",Tabla1[[#This Row],[Resultado (mg/g)]]*100/1000)</f>
        <v/>
      </c>
      <c r="M289" s="76"/>
      <c r="N289" s="76"/>
      <c r="O289" s="76"/>
      <c r="P289" s="83"/>
      <c r="Q289" s="82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</row>
    <row r="290" spans="1:41" s="21" customFormat="1" x14ac:dyDescent="0.25">
      <c r="A290" s="74"/>
      <c r="B290" s="80"/>
      <c r="C290" s="80"/>
      <c r="D290" s="80"/>
      <c r="E290" s="80"/>
      <c r="F290" s="80"/>
      <c r="G290" s="80"/>
      <c r="H290" s="94"/>
      <c r="I290" s="76"/>
      <c r="J290" s="78"/>
      <c r="K290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0" s="96" t="str">
        <f>IF(Tabla1[[#This Row],[Resultado (mg/g)]]="","",Tabla1[[#This Row],[Resultado (mg/g)]]*100/1000)</f>
        <v/>
      </c>
      <c r="M290" s="76"/>
      <c r="N290" s="76"/>
      <c r="O290" s="76"/>
      <c r="P290" s="83"/>
      <c r="Q290" s="82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</row>
    <row r="291" spans="1:41" s="21" customFormat="1" x14ac:dyDescent="0.25">
      <c r="A291" s="74"/>
      <c r="B291" s="80"/>
      <c r="C291" s="80"/>
      <c r="D291" s="80"/>
      <c r="E291" s="80"/>
      <c r="F291" s="80"/>
      <c r="G291" s="80"/>
      <c r="H291" s="94"/>
      <c r="I291" s="76"/>
      <c r="J291" s="78"/>
      <c r="K291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1" s="96" t="str">
        <f>IF(Tabla1[[#This Row],[Resultado (mg/g)]]="","",Tabla1[[#This Row],[Resultado (mg/g)]]*100/1000)</f>
        <v/>
      </c>
      <c r="M291" s="76"/>
      <c r="N291" s="76"/>
      <c r="O291" s="76"/>
      <c r="P291" s="83"/>
      <c r="Q291" s="82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</row>
    <row r="292" spans="1:41" s="21" customFormat="1" x14ac:dyDescent="0.25">
      <c r="A292" s="74"/>
      <c r="B292" s="80"/>
      <c r="C292" s="80"/>
      <c r="D292" s="80"/>
      <c r="E292" s="80"/>
      <c r="F292" s="80"/>
      <c r="G292" s="80"/>
      <c r="H292" s="94"/>
      <c r="I292" s="76"/>
      <c r="J292" s="78"/>
      <c r="K292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2" s="96" t="str">
        <f>IF(Tabla1[[#This Row],[Resultado (mg/g)]]="","",Tabla1[[#This Row],[Resultado (mg/g)]]*100/1000)</f>
        <v/>
      </c>
      <c r="M292" s="76"/>
      <c r="N292" s="76"/>
      <c r="O292" s="76"/>
      <c r="P292" s="83"/>
      <c r="Q292" s="8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</row>
    <row r="293" spans="1:41" s="21" customFormat="1" x14ac:dyDescent="0.25">
      <c r="A293" s="74"/>
      <c r="B293" s="80"/>
      <c r="C293" s="80"/>
      <c r="D293" s="80"/>
      <c r="E293" s="80"/>
      <c r="F293" s="80"/>
      <c r="G293" s="80"/>
      <c r="H293" s="94"/>
      <c r="I293" s="76"/>
      <c r="J293" s="78"/>
      <c r="K293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3" s="96" t="str">
        <f>IF(Tabla1[[#This Row],[Resultado (mg/g)]]="","",Tabla1[[#This Row],[Resultado (mg/g)]]*100/1000)</f>
        <v/>
      </c>
      <c r="M293" s="76"/>
      <c r="N293" s="76"/>
      <c r="O293" s="76"/>
      <c r="P293" s="83"/>
      <c r="Q293" s="82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</row>
    <row r="294" spans="1:41" s="21" customFormat="1" x14ac:dyDescent="0.25">
      <c r="A294" s="74"/>
      <c r="B294" s="80"/>
      <c r="C294" s="80"/>
      <c r="D294" s="80"/>
      <c r="E294" s="80"/>
      <c r="F294" s="80"/>
      <c r="G294" s="80"/>
      <c r="H294" s="94"/>
      <c r="I294" s="76"/>
      <c r="J294" s="78"/>
      <c r="K294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4" s="96" t="str">
        <f>IF(Tabla1[[#This Row],[Resultado (mg/g)]]="","",Tabla1[[#This Row],[Resultado (mg/g)]]*100/1000)</f>
        <v/>
      </c>
      <c r="M294" s="76"/>
      <c r="N294" s="76"/>
      <c r="O294" s="76"/>
      <c r="P294" s="83"/>
      <c r="Q294" s="82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</row>
    <row r="295" spans="1:41" s="21" customFormat="1" x14ac:dyDescent="0.25">
      <c r="A295" s="74"/>
      <c r="B295" s="80"/>
      <c r="C295" s="80"/>
      <c r="D295" s="80"/>
      <c r="E295" s="80"/>
      <c r="F295" s="80"/>
      <c r="G295" s="80"/>
      <c r="H295" s="94"/>
      <c r="I295" s="76"/>
      <c r="J295" s="78"/>
      <c r="K295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5" s="96" t="str">
        <f>IF(Tabla1[[#This Row],[Resultado (mg/g)]]="","",Tabla1[[#This Row],[Resultado (mg/g)]]*100/1000)</f>
        <v/>
      </c>
      <c r="M295" s="76"/>
      <c r="N295" s="76"/>
      <c r="O295" s="76"/>
      <c r="P295" s="83"/>
      <c r="Q295" s="82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</row>
    <row r="296" spans="1:41" s="21" customFormat="1" x14ac:dyDescent="0.25">
      <c r="A296" s="74"/>
      <c r="B296" s="80"/>
      <c r="C296" s="80"/>
      <c r="D296" s="80"/>
      <c r="E296" s="80"/>
      <c r="F296" s="80"/>
      <c r="G296" s="80"/>
      <c r="H296" s="94"/>
      <c r="I296" s="76"/>
      <c r="J296" s="78"/>
      <c r="K296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6" s="96" t="str">
        <f>IF(Tabla1[[#This Row],[Resultado (mg/g)]]="","",Tabla1[[#This Row],[Resultado (mg/g)]]*100/1000)</f>
        <v/>
      </c>
      <c r="M296" s="76"/>
      <c r="N296" s="76"/>
      <c r="O296" s="76"/>
      <c r="P296" s="83"/>
      <c r="Q296" s="82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</row>
    <row r="297" spans="1:41" s="21" customFormat="1" x14ac:dyDescent="0.25">
      <c r="A297" s="74"/>
      <c r="B297" s="80"/>
      <c r="C297" s="80"/>
      <c r="D297" s="80"/>
      <c r="E297" s="80"/>
      <c r="F297" s="80"/>
      <c r="G297" s="80"/>
      <c r="H297" s="94"/>
      <c r="I297" s="76"/>
      <c r="J297" s="78"/>
      <c r="K297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7" s="96" t="str">
        <f>IF(Tabla1[[#This Row],[Resultado (mg/g)]]="","",Tabla1[[#This Row],[Resultado (mg/g)]]*100/1000)</f>
        <v/>
      </c>
      <c r="M297" s="76"/>
      <c r="N297" s="76"/>
      <c r="O297" s="76"/>
      <c r="P297" s="83"/>
      <c r="Q297" s="82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</row>
    <row r="298" spans="1:41" s="21" customFormat="1" x14ac:dyDescent="0.25">
      <c r="A298" s="74"/>
      <c r="B298" s="80"/>
      <c r="C298" s="80"/>
      <c r="D298" s="80"/>
      <c r="E298" s="80"/>
      <c r="F298" s="80"/>
      <c r="G298" s="80"/>
      <c r="H298" s="94"/>
      <c r="I298" s="76"/>
      <c r="J298" s="78"/>
      <c r="K298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8" s="96" t="str">
        <f>IF(Tabla1[[#This Row],[Resultado (mg/g)]]="","",Tabla1[[#This Row],[Resultado (mg/g)]]*100/1000)</f>
        <v/>
      </c>
      <c r="M298" s="76"/>
      <c r="N298" s="76"/>
      <c r="O298" s="76"/>
      <c r="P298" s="83"/>
      <c r="Q298" s="82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</row>
    <row r="299" spans="1:41" s="21" customFormat="1" x14ac:dyDescent="0.25">
      <c r="A299" s="74"/>
      <c r="B299" s="80"/>
      <c r="C299" s="80"/>
      <c r="D299" s="80"/>
      <c r="E299" s="80"/>
      <c r="F299" s="80"/>
      <c r="G299" s="80"/>
      <c r="H299" s="94"/>
      <c r="I299" s="76"/>
      <c r="J299" s="78"/>
      <c r="K299" s="81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299" s="96" t="str">
        <f>IF(Tabla1[[#This Row],[Resultado (mg/g)]]="","",Tabla1[[#This Row],[Resultado (mg/g)]]*100/1000)</f>
        <v/>
      </c>
      <c r="M299" s="76"/>
      <c r="N299" s="76"/>
      <c r="O299" s="76"/>
      <c r="P299" s="83"/>
      <c r="Q299" s="82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</row>
    <row r="300" spans="1:41" s="21" customFormat="1" x14ac:dyDescent="0.25">
      <c r="A300" s="75"/>
      <c r="B300" s="84"/>
      <c r="C300" s="84"/>
      <c r="D300" s="84"/>
      <c r="E300" s="84"/>
      <c r="F300" s="84"/>
      <c r="G300" s="84"/>
      <c r="H300" s="95"/>
      <c r="I300" s="77"/>
      <c r="J300" s="79"/>
      <c r="K300" s="85" t="str">
        <f>IF(OR(ISBLANK(Tabla1[[#This Row],[FECHA DE ANALISIS]]),ISBLANK(Tabla1[[#This Row],[ID MUESTRA]]),ISBLANK(Tabla1[[#This Row],[TIPO DE MUESTRA]]),ISBLANK(Tabla1[[#This Row],[MATRIZ]]),ISBLANK(Tabla1[[#This Row],[ANALITO]]),ISBLANK(#REF!),ISBLANK(Tabla1[[#This Row],[Concentración (mg/mg)]]),ISBLANK(Tabla1[[#This Row],[Factor de dilución ]]),ISBLANK(Tabla1[[#This Row],[Humedad %]])),"",Tabla1[[#This Row],[Concentración (mg/mg)]]/(1-Tabla1[[#This Row],[Humedad %]])*1000)</f>
        <v/>
      </c>
      <c r="L300" s="97" t="str">
        <f>IF(Tabla1[[#This Row],[Resultado (mg/g)]]="","",Tabla1[[#This Row],[Resultado (mg/g)]]*100/1000)</f>
        <v/>
      </c>
      <c r="M300" s="77"/>
      <c r="N300" s="77"/>
      <c r="O300" s="77"/>
      <c r="P300" s="86"/>
      <c r="Q300" s="87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</row>
    <row r="412" spans="1:43" s="21" customForma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 s="63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521" spans="1:43" s="21" customFormat="1" ht="15.75" customHeigh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</row>
    <row r="998" spans="1:43" s="21" customFormat="1" ht="15.75" customHeight="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</row>
    <row r="1015" spans="1:43" s="21" customFormat="1" ht="15.75" thickBot="1" x14ac:dyDescent="0.3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</row>
    <row r="1016" spans="1:43" s="21" customFormat="1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 s="64"/>
    </row>
    <row r="1017" spans="1:43" s="21" customFormat="1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 s="65"/>
    </row>
    <row r="1018" spans="1:43" s="21" customFormat="1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 s="66">
        <f>AE18</f>
        <v>0</v>
      </c>
    </row>
    <row r="1019" spans="1:43" s="21" customFormat="1" ht="15" customHeight="1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 s="67" t="str">
        <f>IF(ISNUMBER(#REF!)=TRUE,#REF!*#REF!,"")</f>
        <v/>
      </c>
      <c r="AP1019" s="68"/>
      <c r="AQ1019" s="68"/>
    </row>
    <row r="1020" spans="1:43" s="21" customFormat="1" ht="15" customHeight="1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 s="69"/>
      <c r="AP1020" s="68"/>
      <c r="AQ1020" s="68"/>
    </row>
    <row r="1021" spans="1:43" s="21" customFormat="1" ht="15" customHeight="1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 s="65"/>
    </row>
    <row r="1022" spans="1:43" s="21" customFormat="1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 s="66" t="s">
        <v>65</v>
      </c>
    </row>
    <row r="1023" spans="1:43" s="21" customFormat="1" ht="15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 s="70" t="str">
        <f>IF(AND(ISNUMBER(#REF!),ISNUMBER(#REF!))=TRUE,ABS(#REF!-#REF!/#REF!),"")</f>
        <v/>
      </c>
      <c r="AP1023" s="71"/>
      <c r="AQ1023" s="71"/>
    </row>
    <row r="1024" spans="1:43" s="21" customFormat="1" ht="15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 s="70" t="str">
        <f>IF(AND(ISNUMBER(#REF!),ISNUMBER(#REF!))=TRUE,ABS(#REF!-#REF!/#REF!),"")</f>
        <v/>
      </c>
      <c r="AP1024" s="68"/>
      <c r="AQ1024" s="68"/>
    </row>
    <row r="1025" spans="1:43" s="21" customFormat="1" ht="15" hidden="1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</row>
    <row r="1026" spans="1:43" s="21" customFormat="1" hidden="1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</row>
    <row r="1027" spans="1:43" s="21" customFormat="1" hidden="1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</row>
    <row r="1028" spans="1:43" s="21" customFormat="1" ht="15" hidden="1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AO1028" s="72"/>
    </row>
    <row r="1029" spans="1:43" s="21" customFormat="1" ht="15" hidden="1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AO1029" s="73"/>
      <c r="AP1029" s="68"/>
    </row>
    <row r="1030" spans="1:43" s="21" customFormat="1" ht="15" hidden="1" customHeight="1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</row>
    <row r="1031" spans="1:43" s="21" customFormat="1" hidden="1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</row>
    <row r="1032" spans="1:43" s="21" customFormat="1" hidden="1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</row>
    <row r="1033" spans="1:43" s="21" customFormat="1" ht="15" hidden="1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AO1033" s="72"/>
    </row>
    <row r="1034" spans="1:43" s="21" customFormat="1" ht="15" hidden="1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AO1034" s="73"/>
      <c r="AP1034" s="68"/>
    </row>
    <row r="1035" spans="1:43" s="21" customFormat="1" ht="15" hidden="1" customHeight="1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</row>
    <row r="1036" spans="1:43" s="21" customFormat="1" hidden="1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</row>
    <row r="1037" spans="1:43" s="21" customFormat="1" hidden="1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</row>
    <row r="1038" spans="1:43" s="21" customFormat="1" ht="15" hidden="1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</row>
    <row r="1039" spans="1:43" s="21" customFormat="1" ht="15" hidden="1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</row>
    <row r="1040" spans="1:43" s="21" customFormat="1" ht="15.75" hidden="1" customHeight="1" thickBot="1" x14ac:dyDescent="0.3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</row>
    <row r="1041" spans="1:43" s="21" customFormat="1" ht="15" hidden="1" customHeight="1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</row>
    <row r="1042" spans="1:43" s="21" customFormat="1" ht="15" hidden="1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</row>
    <row r="1043" spans="1:43" s="21" customFormat="1" ht="27.75" hidden="1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</row>
    <row r="1044" spans="1:43" s="21" customFormat="1" hidden="1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</row>
    <row r="1045" spans="1:43" s="21" customFormat="1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</row>
  </sheetData>
  <sheetProtection formatColumns="0" sort="0" autoFilter="0"/>
  <mergeCells count="8">
    <mergeCell ref="A17:N17"/>
    <mergeCell ref="A18:G18"/>
    <mergeCell ref="H18:O18"/>
    <mergeCell ref="A1:B3"/>
    <mergeCell ref="C1:N2"/>
    <mergeCell ref="C3:N3"/>
    <mergeCell ref="A4:P4"/>
    <mergeCell ref="E5:F5"/>
  </mergeCells>
  <phoneticPr fontId="36" type="noConversion"/>
  <dataValidations count="8">
    <dataValidation type="date" operator="greaterThan" allowBlank="1" showInputMessage="1" showErrorMessage="1" sqref="A20:A300" xr:uid="{6E9A4592-15EF-4483-A9B0-5D68485B259F}">
      <formula1>43101</formula1>
    </dataValidation>
    <dataValidation type="textLength" allowBlank="1" showInputMessage="1" showErrorMessage="1" sqref="B20:B300" xr:uid="{AC07F962-87B8-48FE-8322-46B2B83210D5}">
      <formula1>3</formula1>
      <formula2>9</formula2>
    </dataValidation>
    <dataValidation type="list" allowBlank="1" showInputMessage="1" showErrorMessage="1" sqref="C20:C300" xr:uid="{A1058A85-08DA-4001-91A5-A4AD67A64154}">
      <formula1>TIPOMUESTRA</formula1>
    </dataValidation>
    <dataValidation type="list" allowBlank="1" showInputMessage="1" showErrorMessage="1" sqref="E20:E300" xr:uid="{C1E63A36-0E71-4CC0-A753-19692FBB8789}">
      <formula1>NOMBREANALITO</formula1>
    </dataValidation>
    <dataValidation type="decimal" allowBlank="1" showInputMessage="1" showErrorMessage="1" sqref="H20:H300" xr:uid="{1D02E509-52D1-4652-8FCC-985E5168B5FF}">
      <formula1>0</formula1>
      <formula2>100</formula2>
    </dataValidation>
    <dataValidation type="decimal" allowBlank="1" showInputMessage="1" showErrorMessage="1" sqref="J20:J300" xr:uid="{3F93C4A6-BB7B-4FC5-8770-5A757B430FAC}">
      <formula1>0</formula1>
      <formula2>1</formula2>
    </dataValidation>
    <dataValidation type="list" allowBlank="1" showInputMessage="1" showErrorMessage="1" sqref="D20:D300" xr:uid="{C88A515D-CA08-40DD-A116-8F1BA36FBB28}">
      <formula1>TIPOMATRIZ</formula1>
    </dataValidation>
    <dataValidation type="list" allowBlank="1" showInputMessage="1" showErrorMessage="1" sqref="N20:N300" xr:uid="{27FF9333-4D28-4DC1-8AC4-5BFB79628A53}">
      <formula1>NOMBREESTADO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A78F-473E-406F-A2DF-4497369DC8D9}">
  <dimension ref="A1:G4"/>
  <sheetViews>
    <sheetView workbookViewId="0"/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19.42578125" bestFit="1" customWidth="1"/>
    <col min="4" max="4" width="18.140625" bestFit="1" customWidth="1"/>
    <col min="5" max="5" width="13.140625" bestFit="1" customWidth="1"/>
    <col min="6" max="6" width="14.140625" bestFit="1" customWidth="1"/>
    <col min="7" max="7" width="15.42578125" bestFit="1" customWidth="1"/>
    <col min="8" max="8" width="17.42578125" bestFit="1" customWidth="1"/>
    <col min="9" max="9" width="18.85546875" bestFit="1" customWidth="1"/>
    <col min="10" max="10" width="25" bestFit="1" customWidth="1"/>
    <col min="11" max="11" width="13.140625" bestFit="1" customWidth="1"/>
    <col min="12" max="12" width="20" bestFit="1" customWidth="1"/>
    <col min="13" max="13" width="21.28515625" bestFit="1" customWidth="1"/>
    <col min="14" max="14" width="17.42578125" bestFit="1" customWidth="1"/>
    <col min="15" max="15" width="18.85546875" bestFit="1" customWidth="1"/>
    <col min="16" max="16" width="13.140625" bestFit="1" customWidth="1"/>
    <col min="17" max="17" width="18.7109375" bestFit="1" customWidth="1"/>
    <col min="18" max="18" width="20" bestFit="1" customWidth="1"/>
    <col min="19" max="19" width="18.7109375" bestFit="1" customWidth="1"/>
    <col min="20" max="20" width="20" bestFit="1" customWidth="1"/>
    <col min="21" max="21" width="12" bestFit="1" customWidth="1"/>
    <col min="22" max="22" width="25" bestFit="1" customWidth="1"/>
    <col min="23" max="23" width="9.7109375" bestFit="1" customWidth="1"/>
    <col min="24" max="24" width="18.140625" bestFit="1" customWidth="1"/>
    <col min="25" max="25" width="16" bestFit="1" customWidth="1"/>
  </cols>
  <sheetData>
    <row r="1" spans="1:7" x14ac:dyDescent="0.25">
      <c r="A1" t="s">
        <v>52</v>
      </c>
      <c r="B1" t="s">
        <v>53</v>
      </c>
      <c r="C1" t="s">
        <v>54</v>
      </c>
      <c r="D1" t="s">
        <v>71</v>
      </c>
      <c r="E1" t="s">
        <v>119</v>
      </c>
      <c r="F1" t="s">
        <v>122</v>
      </c>
      <c r="G1" t="s">
        <v>123</v>
      </c>
    </row>
    <row r="2" spans="1:7" x14ac:dyDescent="0.25">
      <c r="A2" s="91">
        <v>44022</v>
      </c>
      <c r="B2" t="s">
        <v>125</v>
      </c>
      <c r="C2" t="s">
        <v>62</v>
      </c>
      <c r="D2" t="s">
        <v>112</v>
      </c>
      <c r="E2" t="s">
        <v>120</v>
      </c>
      <c r="F2">
        <v>0</v>
      </c>
      <c r="G2">
        <v>0</v>
      </c>
    </row>
    <row r="3" spans="1:7" x14ac:dyDescent="0.25">
      <c r="A3" s="91">
        <v>44022</v>
      </c>
      <c r="B3" t="s">
        <v>125</v>
      </c>
      <c r="C3" t="s">
        <v>62</v>
      </c>
      <c r="D3" t="s">
        <v>112</v>
      </c>
      <c r="E3" t="s">
        <v>105</v>
      </c>
      <c r="F3">
        <v>0</v>
      </c>
      <c r="G3">
        <v>0</v>
      </c>
    </row>
    <row r="4" spans="1:7" x14ac:dyDescent="0.25">
      <c r="A4" s="91">
        <v>44022</v>
      </c>
      <c r="B4" t="s">
        <v>125</v>
      </c>
      <c r="C4" t="s">
        <v>62</v>
      </c>
      <c r="D4" t="s">
        <v>112</v>
      </c>
      <c r="E4" t="s">
        <v>103</v>
      </c>
      <c r="F4">
        <v>116.75992119999998</v>
      </c>
      <c r="G4">
        <v>11.675992119999998</v>
      </c>
    </row>
  </sheetData>
  <phoneticPr fontId="36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7633-26EF-4695-97BB-0B6E7CBC0E9A}">
  <dimension ref="A1:O14"/>
  <sheetViews>
    <sheetView topLeftCell="C1" workbookViewId="0">
      <selection activeCell="H5" sqref="H5"/>
    </sheetView>
  </sheetViews>
  <sheetFormatPr baseColWidth="10" defaultRowHeight="15" x14ac:dyDescent="0.25"/>
  <cols>
    <col min="1" max="1" width="47.85546875" bestFit="1" customWidth="1"/>
    <col min="2" max="2" width="19" style="89" bestFit="1" customWidth="1"/>
    <col min="3" max="3" width="20.85546875" style="89" bestFit="1" customWidth="1"/>
    <col min="6" max="6" width="22.42578125" bestFit="1" customWidth="1"/>
    <col min="7" max="7" width="20.7109375" bestFit="1" customWidth="1"/>
    <col min="8" max="8" width="23.28515625" customWidth="1"/>
    <col min="10" max="10" width="29.5703125" customWidth="1"/>
    <col min="11" max="11" width="12.85546875" customWidth="1"/>
  </cols>
  <sheetData>
    <row r="1" spans="1:15" ht="18.75" x14ac:dyDescent="0.3">
      <c r="A1" s="143" t="s">
        <v>73</v>
      </c>
      <c r="B1" s="143"/>
      <c r="C1" s="143"/>
      <c r="F1" s="143" t="s">
        <v>74</v>
      </c>
      <c r="G1" s="143"/>
      <c r="H1" s="143"/>
      <c r="I1" s="143"/>
      <c r="J1" s="143"/>
      <c r="K1" s="143"/>
      <c r="L1" s="143"/>
      <c r="M1" s="143"/>
    </row>
    <row r="2" spans="1:15" x14ac:dyDescent="0.25">
      <c r="A2" s="142" t="s">
        <v>85</v>
      </c>
      <c r="B2" s="142"/>
      <c r="C2" s="142"/>
      <c r="F2" s="142" t="s">
        <v>84</v>
      </c>
      <c r="G2" s="142"/>
      <c r="H2" s="142"/>
      <c r="I2" s="142" t="s">
        <v>81</v>
      </c>
      <c r="J2" s="142"/>
      <c r="K2" s="142"/>
      <c r="L2" s="142"/>
      <c r="M2" s="142"/>
    </row>
    <row r="3" spans="1:15" x14ac:dyDescent="0.25">
      <c r="A3" t="s">
        <v>71</v>
      </c>
      <c r="B3" t="s">
        <v>55</v>
      </c>
      <c r="C3" s="89" t="s">
        <v>75</v>
      </c>
      <c r="D3" s="89" t="s">
        <v>76</v>
      </c>
      <c r="G3" t="s">
        <v>77</v>
      </c>
      <c r="H3" t="s">
        <v>61</v>
      </c>
      <c r="I3" t="s">
        <v>55</v>
      </c>
      <c r="J3" t="s">
        <v>117</v>
      </c>
      <c r="K3" t="s">
        <v>82</v>
      </c>
      <c r="L3" t="s">
        <v>83</v>
      </c>
      <c r="M3" t="s">
        <v>78</v>
      </c>
      <c r="N3" t="s">
        <v>79</v>
      </c>
      <c r="O3" t="s">
        <v>80</v>
      </c>
    </row>
    <row r="4" spans="1:15" x14ac:dyDescent="0.25">
      <c r="A4" t="s">
        <v>110</v>
      </c>
      <c r="B4" t="s">
        <v>108</v>
      </c>
      <c r="C4" s="89">
        <v>0.05</v>
      </c>
      <c r="D4" s="89">
        <v>0.1</v>
      </c>
      <c r="G4" t="s">
        <v>124</v>
      </c>
      <c r="I4" t="s">
        <v>99</v>
      </c>
      <c r="J4">
        <v>9.937E-2</v>
      </c>
      <c r="K4" s="90">
        <v>-0.3</v>
      </c>
      <c r="L4" s="90">
        <v>-0.15</v>
      </c>
      <c r="M4" s="90">
        <v>0</v>
      </c>
      <c r="N4" s="90">
        <v>0.15</v>
      </c>
      <c r="O4" s="90">
        <v>0.3</v>
      </c>
    </row>
    <row r="5" spans="1:15" x14ac:dyDescent="0.25">
      <c r="A5" t="s">
        <v>111</v>
      </c>
      <c r="B5" t="s">
        <v>108</v>
      </c>
      <c r="C5" s="89">
        <v>8.0727906549027784E-2</v>
      </c>
      <c r="D5" s="89">
        <v>0.11306059233567191</v>
      </c>
      <c r="G5" t="s">
        <v>124</v>
      </c>
      <c r="I5" t="s">
        <v>100</v>
      </c>
      <c r="J5">
        <v>9.8599999999999993E-2</v>
      </c>
      <c r="K5" s="90">
        <v>-0.3</v>
      </c>
      <c r="L5" s="90">
        <v>-0.15</v>
      </c>
      <c r="M5" s="90">
        <v>0</v>
      </c>
      <c r="N5" s="90">
        <v>0.15</v>
      </c>
      <c r="O5" s="90">
        <v>0.3</v>
      </c>
    </row>
    <row r="6" spans="1:15" x14ac:dyDescent="0.25">
      <c r="A6" t="s">
        <v>112</v>
      </c>
      <c r="B6" t="s">
        <v>108</v>
      </c>
      <c r="C6" s="89">
        <v>0.05</v>
      </c>
      <c r="D6" s="89">
        <v>0.1</v>
      </c>
      <c r="G6" t="s">
        <v>124</v>
      </c>
      <c r="I6" t="s">
        <v>101</v>
      </c>
      <c r="J6">
        <v>9.6860000000000002E-2</v>
      </c>
      <c r="K6" s="90">
        <v>-0.3</v>
      </c>
      <c r="L6" s="90">
        <v>-0.15</v>
      </c>
      <c r="M6" s="90">
        <v>0</v>
      </c>
      <c r="N6" s="90">
        <v>0.15</v>
      </c>
      <c r="O6" s="90">
        <v>0.3</v>
      </c>
    </row>
    <row r="7" spans="1:15" x14ac:dyDescent="0.25">
      <c r="A7" t="s">
        <v>72</v>
      </c>
      <c r="B7" t="s">
        <v>108</v>
      </c>
      <c r="C7" s="89">
        <v>0.01</v>
      </c>
      <c r="D7" s="89">
        <v>0.02</v>
      </c>
      <c r="G7" t="s">
        <v>124</v>
      </c>
      <c r="I7" t="s">
        <v>102</v>
      </c>
      <c r="J7">
        <v>9.9699999999999997E-2</v>
      </c>
      <c r="K7" s="90">
        <v>-0.3</v>
      </c>
      <c r="L7" s="90">
        <v>-0.15</v>
      </c>
      <c r="M7" s="90">
        <v>0</v>
      </c>
      <c r="N7" s="90">
        <v>0.15</v>
      </c>
      <c r="O7" s="90">
        <v>0.3</v>
      </c>
    </row>
    <row r="8" spans="1:15" x14ac:dyDescent="0.25">
      <c r="G8" t="s">
        <v>124</v>
      </c>
      <c r="I8" t="s">
        <v>103</v>
      </c>
      <c r="J8">
        <v>9.9699999999999997E-2</v>
      </c>
      <c r="K8" s="90">
        <v>-0.3</v>
      </c>
      <c r="L8" s="90">
        <v>-0.15</v>
      </c>
      <c r="M8" s="90">
        <v>0</v>
      </c>
      <c r="N8" s="90">
        <v>0.15</v>
      </c>
      <c r="O8" s="90">
        <v>0.3</v>
      </c>
    </row>
    <row r="9" spans="1:15" x14ac:dyDescent="0.25">
      <c r="G9" t="s">
        <v>124</v>
      </c>
      <c r="I9" t="s">
        <v>104</v>
      </c>
      <c r="J9">
        <v>9.5049999999999996E-2</v>
      </c>
      <c r="K9" s="90">
        <v>-0.3</v>
      </c>
      <c r="L9" s="90">
        <v>-0.15</v>
      </c>
      <c r="M9" s="90">
        <v>0</v>
      </c>
      <c r="N9" s="90">
        <v>0.15</v>
      </c>
      <c r="O9" s="90">
        <v>0.3</v>
      </c>
    </row>
    <row r="10" spans="1:15" x14ac:dyDescent="0.25">
      <c r="G10" t="s">
        <v>124</v>
      </c>
      <c r="I10" t="s">
        <v>105</v>
      </c>
      <c r="J10">
        <v>9.6320000000000003E-2</v>
      </c>
      <c r="K10" s="90">
        <v>-0.3</v>
      </c>
      <c r="L10" s="90">
        <v>-0.15</v>
      </c>
      <c r="M10" s="90">
        <v>0</v>
      </c>
      <c r="N10" s="90">
        <v>0.15</v>
      </c>
      <c r="O10" s="90">
        <v>0.3</v>
      </c>
    </row>
    <row r="11" spans="1:15" x14ac:dyDescent="0.25">
      <c r="G11" t="s">
        <v>124</v>
      </c>
      <c r="I11" t="s">
        <v>106</v>
      </c>
      <c r="J11">
        <v>9.1009999999999994E-2</v>
      </c>
      <c r="K11" s="90">
        <v>-0.3</v>
      </c>
      <c r="L11" s="90">
        <v>-0.15</v>
      </c>
      <c r="M11" s="90">
        <v>0</v>
      </c>
      <c r="N11" s="90">
        <v>0.15</v>
      </c>
      <c r="O11" s="90">
        <v>0.3</v>
      </c>
    </row>
    <row r="12" spans="1:15" x14ac:dyDescent="0.25">
      <c r="G12" t="s">
        <v>124</v>
      </c>
      <c r="I12" t="s">
        <v>107</v>
      </c>
      <c r="J12">
        <v>9.6549999999999997E-2</v>
      </c>
      <c r="K12" s="90">
        <v>-0.3</v>
      </c>
      <c r="L12" s="90">
        <v>-0.15</v>
      </c>
      <c r="M12" s="90">
        <v>0</v>
      </c>
      <c r="N12" s="90">
        <v>0.15</v>
      </c>
      <c r="O12" s="90">
        <v>0.3</v>
      </c>
    </row>
    <row r="13" spans="1:15" x14ac:dyDescent="0.25">
      <c r="G13" t="s">
        <v>124</v>
      </c>
      <c r="I13" t="s">
        <v>108</v>
      </c>
      <c r="J13">
        <v>9.4570000000000001E-2</v>
      </c>
      <c r="K13" s="90">
        <v>-0.3</v>
      </c>
      <c r="L13" s="90">
        <v>-0.15</v>
      </c>
      <c r="M13" s="90">
        <v>0</v>
      </c>
      <c r="N13" s="90">
        <v>0.15</v>
      </c>
      <c r="O13" s="90">
        <v>0.3</v>
      </c>
    </row>
    <row r="14" spans="1:15" x14ac:dyDescent="0.25">
      <c r="G14" t="s">
        <v>124</v>
      </c>
      <c r="I14" t="s">
        <v>109</v>
      </c>
      <c r="J14">
        <v>9.9599999999999994E-2</v>
      </c>
      <c r="K14" s="90">
        <v>-0.3</v>
      </c>
      <c r="L14" s="90">
        <v>-0.15</v>
      </c>
      <c r="M14" s="90">
        <v>0</v>
      </c>
      <c r="N14" s="90">
        <v>0.15</v>
      </c>
      <c r="O14" s="90">
        <v>0.3</v>
      </c>
    </row>
  </sheetData>
  <mergeCells count="5">
    <mergeCell ref="I2:M2"/>
    <mergeCell ref="F2:H2"/>
    <mergeCell ref="F1:M1"/>
    <mergeCell ref="A1:C1"/>
    <mergeCell ref="A2:C2"/>
  </mergeCells>
  <dataValidations count="5">
    <dataValidation type="list" allowBlank="1" showInputMessage="1" showErrorMessage="1" sqref="I4:I14 B4:B7" xr:uid="{D8AE1192-01C1-4A81-B8E5-7AE2DD64DBA2}">
      <formula1>NOMBREANALITO</formula1>
    </dataValidation>
    <dataValidation type="decimal" allowBlank="1" showInputMessage="1" showErrorMessage="1" sqref="J4:J14" xr:uid="{57979CA4-6242-4B82-9B92-FA124978CE22}">
      <formula1>0</formula1>
      <formula2>100</formula2>
    </dataValidation>
    <dataValidation type="decimal" allowBlank="1" showInputMessage="1" showErrorMessage="1" sqref="C4:D7" xr:uid="{7335AA4D-AC95-4B88-AE40-621A72ED3F91}">
      <formula1>0</formula1>
      <formula2>1</formula2>
    </dataValidation>
    <dataValidation type="decimal" allowBlank="1" showInputMessage="1" showErrorMessage="1" sqref="K4:K14" xr:uid="{1C0356A1-7BE3-41D5-BE80-A13E17C1FD26}">
      <formula1>-0.3</formula1>
      <formula2>0</formula2>
    </dataValidation>
    <dataValidation type="decimal" allowBlank="1" showInputMessage="1" showErrorMessage="1" sqref="M4:O14" xr:uid="{0B086131-6F0C-438F-8EF8-9EE0C5AD1DDC}">
      <formula1>0</formula1>
      <formula2>0.3</formula2>
    </dataValidation>
  </dataValidations>
  <pageMargins left="0.7" right="0.7" top="0.75" bottom="0.75" header="0.3" footer="0.3"/>
  <legacy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9B99-7DD3-4C9E-8436-488D3C81D57A}">
  <dimension ref="B1:F12"/>
  <sheetViews>
    <sheetView workbookViewId="0">
      <selection activeCell="D8" sqref="D8"/>
    </sheetView>
  </sheetViews>
  <sheetFormatPr baseColWidth="10" defaultRowHeight="15" x14ac:dyDescent="0.25"/>
  <cols>
    <col min="2" max="2" width="22.42578125" bestFit="1" customWidth="1"/>
    <col min="4" max="4" width="18.85546875" customWidth="1"/>
    <col min="6" max="6" width="18.42578125" customWidth="1"/>
  </cols>
  <sheetData>
    <row r="1" spans="2:6" x14ac:dyDescent="0.25">
      <c r="B1" t="s">
        <v>55</v>
      </c>
      <c r="D1" t="s">
        <v>66</v>
      </c>
      <c r="F1" t="s">
        <v>54</v>
      </c>
    </row>
    <row r="2" spans="2:6" x14ac:dyDescent="0.25">
      <c r="B2" t="s">
        <v>108</v>
      </c>
      <c r="D2" t="s">
        <v>63</v>
      </c>
      <c r="F2" t="s">
        <v>69</v>
      </c>
    </row>
    <row r="3" spans="2:6" x14ac:dyDescent="0.25">
      <c r="B3" t="s">
        <v>103</v>
      </c>
      <c r="D3" t="s">
        <v>67</v>
      </c>
      <c r="F3" t="s">
        <v>70</v>
      </c>
    </row>
    <row r="4" spans="2:6" x14ac:dyDescent="0.25">
      <c r="B4" t="s">
        <v>100</v>
      </c>
      <c r="F4" t="s">
        <v>64</v>
      </c>
    </row>
    <row r="5" spans="2:6" x14ac:dyDescent="0.25">
      <c r="B5" t="s">
        <v>99</v>
      </c>
      <c r="F5" t="s">
        <v>68</v>
      </c>
    </row>
    <row r="6" spans="2:6" x14ac:dyDescent="0.25">
      <c r="B6" t="s">
        <v>102</v>
      </c>
      <c r="F6" t="s">
        <v>62</v>
      </c>
    </row>
    <row r="7" spans="2:6" x14ac:dyDescent="0.25">
      <c r="B7" t="s">
        <v>101</v>
      </c>
    </row>
    <row r="8" spans="2:6" x14ac:dyDescent="0.25">
      <c r="B8" t="s">
        <v>105</v>
      </c>
    </row>
    <row r="9" spans="2:6" x14ac:dyDescent="0.25">
      <c r="B9" t="s">
        <v>106</v>
      </c>
    </row>
    <row r="10" spans="2:6" x14ac:dyDescent="0.25">
      <c r="B10" t="s">
        <v>107</v>
      </c>
    </row>
    <row r="11" spans="2:6" x14ac:dyDescent="0.25">
      <c r="B11" t="s">
        <v>109</v>
      </c>
    </row>
    <row r="12" spans="2:6" x14ac:dyDescent="0.25">
      <c r="B12" t="s">
        <v>104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C8B1-EA72-4232-9344-3F0F49FD99AE}">
  <dimension ref="A1:M4"/>
  <sheetViews>
    <sheetView topLeftCell="A2" workbookViewId="0">
      <selection activeCell="A2" sqref="A2:G3"/>
    </sheetView>
  </sheetViews>
  <sheetFormatPr baseColWidth="10" defaultRowHeight="11.25" customHeight="1" x14ac:dyDescent="0.25"/>
  <cols>
    <col min="1" max="1" width="20.28515625" bestFit="1" customWidth="1"/>
    <col min="2" max="2" width="14.28515625" bestFit="1" customWidth="1"/>
    <col min="3" max="3" width="10.140625" bestFit="1" customWidth="1"/>
    <col min="4" max="4" width="11.140625" bestFit="1" customWidth="1"/>
    <col min="5" max="5" width="6.85546875" bestFit="1" customWidth="1"/>
    <col min="6" max="6" width="19" style="90" bestFit="1" customWidth="1"/>
    <col min="7" max="7" width="20.85546875" style="90" bestFit="1" customWidth="1"/>
    <col min="8" max="8" width="20" style="90" bestFit="1" customWidth="1"/>
    <col min="9" max="9" width="7.140625" style="90" bestFit="1" customWidth="1"/>
    <col min="10" max="10" width="19" style="90" bestFit="1" customWidth="1"/>
    <col min="11" max="11" width="20.85546875" style="90" customWidth="1"/>
    <col min="12" max="12" width="21.7109375" bestFit="1" customWidth="1"/>
    <col min="13" max="13" width="12.140625" style="90" bestFit="1" customWidth="1"/>
  </cols>
  <sheetData>
    <row r="1" spans="1:13" ht="31.5" hidden="1" customHeight="1" x14ac:dyDescent="0.25">
      <c r="A1" t="e">
        <f>"CARTA CONTROL DE PRECISIÓN DE "&amp;G1&amp;" EN "&amp;E1&amp;" ENTRE "&amp;TEXT(L1,"aaaa-mm-dd")&amp; " Y "&amp;TEXT(M1,"aaaa-mm-dd")</f>
        <v>#REF!</v>
      </c>
      <c r="E1" t="e">
        <f>#REF!</f>
        <v>#REF!</v>
      </c>
      <c r="G1" s="90" t="e">
        <f>#REF!</f>
        <v>#REF!</v>
      </c>
      <c r="L1">
        <f>SUBTOTAL(105,PRECISION[[#All],[FECHA DE ANALISIS]])</f>
        <v>0</v>
      </c>
      <c r="M1" s="93">
        <f>SUBTOTAL(104,PRECISION[[#All],[FECHA DE ANALISIS]])</f>
        <v>0</v>
      </c>
    </row>
    <row r="2" spans="1:13" ht="15" x14ac:dyDescent="0.25">
      <c r="A2" t="s">
        <v>52</v>
      </c>
      <c r="B2" t="s">
        <v>53</v>
      </c>
      <c r="C2" t="s">
        <v>71</v>
      </c>
      <c r="D2" t="s">
        <v>55</v>
      </c>
      <c r="E2" s="90" t="s">
        <v>86</v>
      </c>
      <c r="F2" s="90" t="s">
        <v>75</v>
      </c>
      <c r="G2" s="90" t="s">
        <v>76</v>
      </c>
      <c r="H2"/>
      <c r="I2"/>
      <c r="J2"/>
      <c r="K2"/>
      <c r="M2"/>
    </row>
    <row r="3" spans="1:13" ht="15" x14ac:dyDescent="0.25">
      <c r="A3" s="91"/>
      <c r="B3" s="92"/>
      <c r="C3" s="92"/>
      <c r="D3" s="92"/>
      <c r="E3" s="90"/>
      <c r="H3"/>
      <c r="I3"/>
      <c r="J3"/>
      <c r="K3"/>
      <c r="M3"/>
    </row>
    <row r="4" spans="1:13" ht="15" x14ac:dyDescent="0.25">
      <c r="H4"/>
      <c r="I4"/>
      <c r="J4"/>
      <c r="K4"/>
      <c r="M4"/>
    </row>
  </sheetData>
  <phoneticPr fontId="3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2DEA-950D-4495-BBD5-4B4E35D13195}">
  <dimension ref="A1:J6"/>
  <sheetViews>
    <sheetView topLeftCell="A2" workbookViewId="0">
      <selection activeCell="A2" sqref="A2:I8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1.140625" bestFit="1" customWidth="1"/>
    <col min="4" max="4" width="5.85546875" style="90" bestFit="1" customWidth="1"/>
    <col min="5" max="5" width="6" style="90" bestFit="1" customWidth="1"/>
    <col min="6" max="6" width="13.140625" style="90" bestFit="1" customWidth="1"/>
    <col min="7" max="7" width="6.42578125" style="90" bestFit="1" customWidth="1"/>
    <col min="8" max="8" width="6.28515625" style="90" bestFit="1" customWidth="1"/>
    <col min="9" max="10" width="9" style="90" bestFit="1" customWidth="1"/>
    <col min="11" max="11" width="6" bestFit="1" customWidth="1"/>
    <col min="12" max="12" width="13.140625" bestFit="1" customWidth="1"/>
    <col min="13" max="13" width="6.42578125" bestFit="1" customWidth="1"/>
    <col min="14" max="15" width="6.28515625" bestFit="1" customWidth="1"/>
  </cols>
  <sheetData>
    <row r="1" spans="1:10" ht="36" hidden="1" customHeight="1" x14ac:dyDescent="0.25">
      <c r="A1" t="str">
        <f>"GRAFICO DE EXACTITUD PARA "&amp;G1&amp;" ENTRE "&amp;TEXT(H1,"AAAA-MM-DD")&amp;" Y "&amp;TEXT(J1,"AAAA-MM-DD")</f>
        <v>GRAFICO DE EXACTITUD PARA 0 ENTRE 1900-01-00 Y 1900-01-00</v>
      </c>
      <c r="F1" s="90">
        <f>B3</f>
        <v>0</v>
      </c>
      <c r="G1" s="90">
        <f>C3</f>
        <v>0</v>
      </c>
      <c r="H1" s="93">
        <f>SUBTOTAL(105,PRECISION[[#All],[FECHA DE ANALISIS]])</f>
        <v>0</v>
      </c>
      <c r="I1" s="93"/>
      <c r="J1" s="93">
        <f>SUBTOTAL(104,PRECISION[[#All],[FECHA DE ANALISIS]])</f>
        <v>0</v>
      </c>
    </row>
    <row r="2" spans="1:10" x14ac:dyDescent="0.25">
      <c r="A2" t="s">
        <v>52</v>
      </c>
      <c r="B2" t="s">
        <v>54</v>
      </c>
      <c r="C2" t="s">
        <v>55</v>
      </c>
      <c r="D2" s="90" t="s">
        <v>82</v>
      </c>
      <c r="E2" s="90" t="s">
        <v>83</v>
      </c>
      <c r="F2" s="90" t="s">
        <v>78</v>
      </c>
      <c r="G2" s="90" t="s">
        <v>79</v>
      </c>
      <c r="H2" s="90" t="s">
        <v>80</v>
      </c>
      <c r="I2" s="90" t="s">
        <v>87</v>
      </c>
      <c r="J2"/>
    </row>
    <row r="3" spans="1:10" x14ac:dyDescent="0.25">
      <c r="A3" s="91"/>
      <c r="B3" s="92"/>
      <c r="C3" s="92"/>
      <c r="J3"/>
    </row>
    <row r="4" spans="1:10" x14ac:dyDescent="0.25">
      <c r="J4"/>
    </row>
    <row r="5" spans="1:10" x14ac:dyDescent="0.25">
      <c r="J5"/>
    </row>
    <row r="6" spans="1:10" x14ac:dyDescent="0.25">
      <c r="J6"/>
    </row>
  </sheetData>
  <phoneticPr fontId="36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4D61-F4C2-48E4-8F3C-5804D10DB5C0}">
  <dimension ref="A1:E4"/>
  <sheetViews>
    <sheetView topLeftCell="A2" workbookViewId="0">
      <selection sqref="A1:XFD1"/>
    </sheetView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6.7109375" style="90" bestFit="1" customWidth="1"/>
    <col min="4" max="4" width="19" style="90" bestFit="1" customWidth="1"/>
    <col min="5" max="5" width="20.85546875" style="90" bestFit="1" customWidth="1"/>
  </cols>
  <sheetData>
    <row r="1" spans="1:5" ht="21" hidden="1" customHeight="1" x14ac:dyDescent="0.25">
      <c r="A1" t="str">
        <f>"CARTA CONTROL DE APTITUD DEL SISTEMA ENTRE "&amp;TEXT(D1,"AAAA-MM-DD") &amp;" Y "&amp;TEXT(E1,"AAAA-MM-DD")</f>
        <v>CARTA CONTROL DE APTITUD DEL SISTEMA ENTRE jueves-04-30 Y viernes-05-01</v>
      </c>
      <c r="C1" s="93"/>
      <c r="D1" s="93">
        <f>SUBTOTAL(105,APTITUD_SISTEMA[[#All],[FECHA DE ANALISIS]])</f>
        <v>43951</v>
      </c>
      <c r="E1" s="93">
        <f>SUBTOTAL(104,APTITUD_SISTEMA[[#All],[FECHA DE ANALISIS]])</f>
        <v>43952</v>
      </c>
    </row>
    <row r="2" spans="1:5" x14ac:dyDescent="0.25">
      <c r="A2" t="s">
        <v>52</v>
      </c>
      <c r="B2" t="s">
        <v>53</v>
      </c>
      <c r="C2" s="90" t="s">
        <v>90</v>
      </c>
      <c r="D2" s="90" t="s">
        <v>75</v>
      </c>
      <c r="E2" s="90" t="s">
        <v>76</v>
      </c>
    </row>
    <row r="3" spans="1:5" x14ac:dyDescent="0.25">
      <c r="A3" s="91">
        <v>43951</v>
      </c>
      <c r="B3" s="92" t="s">
        <v>88</v>
      </c>
      <c r="C3" s="90">
        <v>5.1963479389760597E-3</v>
      </c>
      <c r="D3" s="90">
        <v>0.01</v>
      </c>
      <c r="E3" s="90">
        <v>0.02</v>
      </c>
    </row>
    <row r="4" spans="1:5" x14ac:dyDescent="0.25">
      <c r="A4" s="91">
        <v>43952</v>
      </c>
      <c r="B4" s="92" t="s">
        <v>89</v>
      </c>
      <c r="C4" s="90">
        <v>1.0767690059115341E-2</v>
      </c>
      <c r="D4" s="90">
        <v>0.01</v>
      </c>
      <c r="E4" s="90">
        <v>0.02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d 6 7 1 b d 7 - a f f 7 - 4 1 4 c - 9 0 a 7 - c 2 a 6 6 a 5 7 c b d a "   x m l n s = " h t t p : / / s c h e m a s . m i c r o s o f t . c o m / D a t a M a s h u p " > A A A A A P A J A A B Q S w M E F A A C A A g A N 4 z 4 U D k L z f S m A A A A + A A A A B I A H A B D b 2 5 m a W c v U G F j a 2 F n Z S 5 4 b W w g o h g A K K A U A A A A A A A A A A A A A A A A A A A A A A A A A A A A h Y 8 x D o I w G E a v Q r r T l i p J Q 3 7 K 4 C q J i Y l h b U r F R i i G F s v d H D y S V 5 B E U T f H 7 + U N 7 3 v c 7 l B M X R t d 9 e B M b 3 O U Y I o i b V V f G 9 v k a P T H m K N C w E 6 q s 2 x 0 N M v W Z Z O r c 3 T y / p I R E k L A Y Y X 7 o S G M 0 o R U 5 X a v T r q T 6 C O b / 3 J s r P P S K o 0 E H F 4 x g m H O c M p T j t k 6 A b J g K I 3 9 K m w u x h T I D 4 T N 2 P p x 0 E K 7 u K y A L B P I + 4 V 4 A l B L A w Q U A A I A C A A 3 j P h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4 z 4 U I B y O u j o B g A A M S c A A B M A H A B G b 3 J t d W x h c y 9 T Z W N 0 a W 9 u M S 5 t I K I Y A C i g F A A A A A A A A A A A A A A A A A A A A A A A A A A A A O 1 Z 6 2 7 b N h T + H y D v Q K g Y I H e K E 2 c Y 2 q H I D 0 Z W G m 2 O 5 E l y N t Q w A s V i X a G y l O n S d j X 8 F H 2 U P U J f b C R 1 l 0 j L d p K 2 w 5 o / s c h z y O / c D 8 k I z W M 3 8 I G Z / h + 8 O D w 4 P I j e 2 C F y w H A y H q k y H O o m O A M e i g 8 P A P 7 T Q 3 e B f D y i f J g j r y 8 n Y Y j 8 + I 8 g f H s b B G / F 3 m q q 2 U t 0 J l j 2 r W c P h N l 6 K g d + j E l m U r r A E 8 F y 7 w I w t 5 e 3 r u 0 E A w G v R Y h R 3 w p t P 3 o d h E s 5 8 J K l b / 1 9 h y I x 3 U 9 a r Y Q L R b 6 E Y K g A q M G R a q q m I I E Y 0 w D H j t F 6 3 S v W v 3 A 9 O w K v X S 8 O b c e O y g 1 M 5 G E 5 j e B 9 J L Z Q S A D Z 8 z d g q p g W F h l v M w K G Y k 5 G 5 G u G V x C g r I z J h w B s 3 w F T S x 0 T K n A 1 w R w G p C S F x o Q S T C o L x v N X 4 s Z 1 O A Z a B u 9 Q S k A Q N X F L K 8 z t z 7 H u Q n v u f v 7 H B + J y c b x c 9 D B Y 4 c K e x 0 E I H C y + 6 y X p N B m / T J b I s R 3 w A / k w U J R 4 e N e A c q a M q f Y s S O e V a 9 X 8 / I n 8 1 M 9 N x b i G s q p r C t G s g I V 6 B c / V k T q E Q 2 H d O z x w f b 5 M V b / J N J J 5 z X 2 d 5 p F 9 5 m u 7 T P a b D B s T S 9 X g / 9 p 1 x o Y i Y y v p G j P j p K J r K I q R 8 2 v g + m L u a R J g W 1 p Q h 7 m y y d c V t A z 1 V S G I p Q t r q Z L l 7 r N K G f q E g 4 D 7 z f W d v u r 7 K G Q Y d I 5 T r h 8 s b 0 N U u F P V t j 4 O h t y 2 p S 9 X L L I 4 H p y c p D Y p R w f l e D U b m g i g D 3 f Y A b G d K 9 K W + y l 0 l v 5 O N x U 7 k D b F Z U J b 8 8 Z L Z G M U R o F v e + 5 H 7 A j A X o R o g X + U w K D j F I B 4 U h A N j I d 5 K G r J 8 h a F f X g b i d M n b N X M j m o z 5 X j v W B Q 5 U z 9 y F + s d n / Z 6 7 M L W k a O 4 4 l N T U 5 E w A Y l g e 4 G X w D x V o + L g p n C I g f B 2 f j 0 7 V E K k C Y p Y h e n B I / V K t R T z p g h B L q X Q I t 3 g 8 j W 7 t R k 7 n J A h J G f / V T Z K Y 3 e k G G m S K s d k X b M M f Z S 6 5 Z a k H M N 2 V Z 9 O o Y m F G R C a 5 q 4 j z V F 1 u M X W F a N Z y 1 Z C o z x x k w s e Z 1 W 8 R t G o U I 9 R F J B q 4 9 l g m W D X D G 0 8 T W e u C R y c 2 / G k j d V I q D y s O l K 0 Y l J 4 v N 5 O 5 a O l 6 n 0 a 1 2 y R 7 s 5 1 6 y a k i C L a e c R Y P p 4 X U g K f J j G u + a s 0 d e X U 0 V U V Q + y l D S G 2 1 X + i K f v q j X y u L 6 r 5 S + X 3 i Y K p c c t 0 r 0 X h 2 F K t y Z A y Y 6 E t 5 Q o 3 e 1 X 7 N c W t W v B J 7 p d A + R P K d C F h 7 2 P Z 8 6 o x S w T p G j W / y f f a r h 8 r 3 Y w 4 b 7 1 t q h Q Q l i y E Q f 7 8 a a i + 1 A t v 5 d S d G t c u d a e u O l 7 d y f y U v d 1 K u D Y A N N W X G n G D S k 8 9 k l X 6 D 9 J / Y 0 O / U o a q n g 6 Z K Y G Z F p 9 7 L f A A z R N L L E H p A 6 N P G 3 8 a P K Q R Y u G k z R P n Y I F 7 I R 7 X X g W K 2 x 5 x + / F H O P G w C 1 r 1 H M Q t h d u e j 0 g Z Z L v E F 6 u b M h z J k 5 F u 3 u Q p 6 n u R 2 D e f N 2 B h t 0 3 u 6 r B e h k F y x z q y b 3 f 8 Z H R p W Q S Q 7 L K q Z g 4 q 4 s i N 4 j 5 8 h 0 L c L 4 q b o r f d f W j 5 G l m A B u / l I P F j 8 Y Z B e 6 G m a Y r S 3 + S t D u E D 0 5 Z U Z 8 S G E i g F O y N N k Q Q a s m W j q X j Z R 1 Y P s i + u O G c p N E L B j P 0 z P / A R m S 0 z Q D H U y g P F Z v W Z N B 1 U c W F n y l Z h + V V G m S W G j L C W G 7 K x a n q g Q z P u e T 5 V + 8 Z T V N M R S T r M j M W 9 J F p v m n u A G p Q D E O Q J H B r Z Q T 6 r P L k D b 6 4 1 T 7 c l 5 E b k o B 2 S v J K z d 2 R q z V p e C 1 V z c g V b C q D x a i Z L c V p M N W O z 0 w I D t g l a C i A X O c X G 2 d 3 J O H i P Q n F a w z Y 7 F q f a 7 G j Q k 0 7 6 P / e 6 d j 9 l 7 8 6 D S k E Y R U Y e 4 t 1 K 0 2 7 o H A a 7 t g 6 n p H d o W a R p B K K R j t o 5 q B X P r A z c Z C V g u 0 6 5 W X E r l y 0 d d z G d F z A j 9 D r W k 5 h 5 7 9 j V d e X l d 1 O V e a i 7 n S a k L 3 m x U z V v h x Q 1 U 8 v q I 7 + G f R P t U Z m L t 3 y x o D 2 S O M 1 q M 6 W S z 4 c w P T J X R 6 1 L u S T v 7 r 1 6 3 8 h b y J 7 v H n v V S W Z g y I E D C X 9 c 2 M b C v U T f s H 3 S 1 O U a l s C J B H 5 i K W 2 H 9 4 b N 9 9 K b j k g w H + R d / T e I K 4 8 V z H T L A l 1 7 L N I t R Z N V + H i n l W / h m f G B g r E d i / K 5 1 h 5 0 j n 4 5 w k H 6 P U Y f L k b R n W f P a 1 F K t U x Y 6 s r b + k X n f m 1 q B S c O 1 L S k 7 c U q p L w d v U e t v G Y c e 7 3 6 F L u t G C m H l 1 p 2 o y 5 R X 9 s e 9 r g Q o S W 2 3 s d G u q Q G x R Q J a p 5 r c o x + 4 n n S i Z S R h j U e i Y V o 0 9 Y D 7 t 5 t l L v s v P W L L O c 4 w Q B K 4 i u I b a 9 U d H G d 2 J Z 5 9 v S k / / z Z s 1 7 9 d T W f f P h T R o a s r E Z M b M X T L h t d + f L 7 0 C e T / K Z 7 p 5 v I z o e 4 H X w + z c l B 6 K B G 8 j G D M G Z l v Q H t C W o p Q s f c Y R 9 G O J M 7 r r 9 Y 8 x J L k 2 7 T G + Z p V x k p I W M 1 P u a l 6 a n w 4 l 9 Q S w E C L Q A U A A I A C A A 3 j P h Q O Q v N 9 K Y A A A D 4 A A A A E g A A A A A A A A A A A A A A A A A A A A A A Q 2 9 u Z m l n L 1 B h Y 2 t h Z 2 U u e G 1 s U E s B A i 0 A F A A C A A g A N 4 z 4 U A / K 6 a u k A A A A 6 Q A A A B M A A A A A A A A A A A A A A A A A 8 g A A A F t D b 2 5 0 Z W 5 0 X 1 R 5 c G V z X S 5 4 b W x Q S w E C L Q A U A A I A C A A 3 j P h Q g H I 6 6 O g G A A A x J w A A E w A A A A A A A A A A A A A A A A D j A Q A A R m 9 y b X V s Y X M v U 2 V j d G l v b j E u b V B L B Q Y A A A A A A w A D A M I A A A A Y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Y f A A A A A A A A D Z 8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V V B M S U N B R E 9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G a W x s Q 2 9 s d W 1 u V H l w Z X M i I F Z h b H V l P S J z Q 1 F Z R 0 J n W U R C Z z 0 9 I i A v P j x F b n R y e S B U e X B l P S J R d W V y e U l E I i B W Y W x 1 Z T 0 i c z d m Y 2 Q 2 Z j l i L T J i M D c t N G I y O S 0 4 Y 2 U x L T F i N j J i M W E w N m R l Z S I g L z 4 8 R W 5 0 c n k g V H l w Z T 0 i R m l s b E x h c 3 R V c G R h d G V k I i B W Y W x 1 Z T 0 i Z D I w M j A t M D Y t M j l U M T Q 6 M j c 6 M T I u N z E w N z c w N 1 o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Z F Q 0 h B I E R F I E F O Q U x J U 0 l T J n F 1 b 3 Q 7 L C Z x d W 9 0 O 0 l E I E 1 V R V N U U k E m c X V v d D s s J n F 1 b 3 Q 7 V E l Q T y B E R S B N V U V T V F J B J n F 1 b 3 Q 7 L C Z x d W 9 0 O 0 1 B V F J J W i Z x d W 9 0 O y w m c X V v d D t B T k F M S V R P J n F 1 b 3 Q 7 L C Z x d W 9 0 O 1 J l c 3 V s d G F k b y A o b W c v M T A w Z y k m c X V v d D s s J n F 1 b 3 Q 7 R V N U Q U R P I E R F T C B S R V N V T F R B R E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V V B M S U N B R E 9 T L 1 R p c G 8 g Y 2 F t Y m l h Z G 8 x L n t G R U N I Q S B E R S B B T k F M S V N J U y w w f S Z x d W 9 0 O y w m c X V v d D t T Z W N 0 a W 9 u M S 9 E V V B M S U N B R E 9 T L 1 R p c G 8 g Y 2 F t Y m l h Z G 8 u e 0 l E I E 1 V R V N U U k E s M X 0 m c X V v d D s s J n F 1 b 3 Q 7 U 2 V j d G l v b j E v R F V Q T E l D Q U R P U y 9 U a X B v I G N h b W J p Y W R v L n t U S V B P I E R F I E 1 V R V N U U k E s M n 0 m c X V v d D s s J n F 1 b 3 Q 7 U 2 V j d G l v b j E v R F V Q T E l D Q U R P U y 9 U a X B v I G N h b W J p Y W R v L n t N Q V R S S V o s M 3 0 m c X V v d D s s J n F 1 b 3 Q 7 U 2 V j d G l v b j E v R F V Q T E l D Q U R P U y 9 U a X B v I G N h b W J p Y W R v L n t B T k F M S V R P L D R 9 J n F 1 b 3 Q 7 L C Z x d W 9 0 O 1 N l Y 3 R p b 2 4 x L 0 R V U E x J Q 0 F E T 1 M v V G l w b y B j Y W 1 i a W F k b y 5 7 U m V z d W x 0 Y W R v I C h t Z y 8 x M D B n K S w x M X 0 m c X V v d D s s J n F 1 b 3 Q 7 U 2 V j d G l v b j E v R F V Q T E l D Q U R P U y 9 U a X B v I G N h b W J p Y W R v L n t F U 1 R B R E 8 g R E V M I F J F U 1 V M V E F E T y w x M 3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F V Q T E l D Q U R P U y 9 U a X B v I G N h b W J p Y W R v M S 5 7 R k V D S E E g R E U g Q U 5 B T E l T S V M s M H 0 m c X V v d D s s J n F 1 b 3 Q 7 U 2 V j d G l v b j E v R F V Q T E l D Q U R P U y 9 U a X B v I G N h b W J p Y W R v L n t J R C B N V U V T V F J B L D F 9 J n F 1 b 3 Q 7 L C Z x d W 9 0 O 1 N l Y 3 R p b 2 4 x L 0 R V U E x J Q 0 F E T 1 M v V G l w b y B j Y W 1 i a W F k b y 5 7 V E l Q T y B E R S B N V U V T V F J B L D J 9 J n F 1 b 3 Q 7 L C Z x d W 9 0 O 1 N l Y 3 R p b 2 4 x L 0 R V U E x J Q 0 F E T 1 M v V G l w b y B j Y W 1 i a W F k b y 5 7 T U F U U k l a L D N 9 J n F 1 b 3 Q 7 L C Z x d W 9 0 O 1 N l Y 3 R p b 2 4 x L 0 R V U E x J Q 0 F E T 1 M v V G l w b y B j Y W 1 i a W F k b y 5 7 Q U 5 B T E l U T y w 0 f S Z x d W 9 0 O y w m c X V v d D t T Z W N 0 a W 9 u M S 9 E V V B M S U N B R E 9 T L 1 R p c G 8 g Y 2 F t Y m l h Z G 8 u e 1 J l c 3 V s d G F k b y A o b W c v M T A w Z y k s M T F 9 J n F 1 b 3 Q 7 L C Z x d W 9 0 O 1 N l Y 3 R p b 2 4 x L 0 R V U E x J Q 0 F E T 1 M v V G l w b y B j Y W 1 i a W F k b y 5 7 R V N U Q U R P I E R F T C B S R V N V T F R B R E 8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V V B M S U N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U X V l c n l J R C I g V m F s d W U 9 I n N k N T k z M z J h Y i 0 w Z m I 0 L T Q w Y T k t O G Q 1 N S 0 5 M m Q z N 2 I 3 Y j d m O T M i I C 8 + P E V u d H J 5 I F R 5 c G U 9 I k Z p b G x D b 2 x 1 b W 5 U e X B l c y I g V m F s d W U 9 I n N D U V l H Q m d Z R E J n P T 0 i I C 8 + P E V u d H J 5 I F R 5 c G U 9 I k Z p b G x M Y X N 0 V X B k Y X R l Z C I g V m F s d W U 9 I m Q y M D I w L T A 2 L T I 5 V D E 0 O j I 3 O j U z L j I y O D Q z N D J a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G R U N I Q S B E R S B B T k F M S V N J U y Z x d W 9 0 O y w m c X V v d D t J R C B N V U V T V F J B J n F 1 b 3 Q 7 L C Z x d W 9 0 O 1 R J U E 8 g R E U g T V V F U 1 R S Q S Z x d W 9 0 O y w m c X V v d D t N Q V R S S V o m c X V v d D s s J n F 1 b 3 Q 7 Q U 5 B T E l U T y Z x d W 9 0 O y w m c X V v d D t S Z X N 1 b H R h Z G 8 g K G 1 n L z E w M G c p J n F 1 b 3 Q 7 L C Z x d W 9 0 O 0 V T V E F E T y B E R U w g U k V T V U x U Q U R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V G l w b y B j Y W 1 i a W F k b z E u e 0 Z F Q 0 h B I E R F I E F O Q U x J U 0 l T L D B 9 J n F 1 b 3 Q 7 L C Z x d W 9 0 O 1 N l Y 3 R p b 2 4 x L 0 1 V R V N U U k F T L 1 R p c G 8 g Y 2 F t Y m l h Z G 8 u e 0 l E I E 1 V R V N U U k E s M X 0 m c X V v d D s s J n F 1 b 3 Q 7 U 2 V j d G l v b j E v T V V F U 1 R S Q V M v V G l w b y B j Y W 1 i a W F k b y 5 7 V E l Q T y B E R S B N V U V T V F J B L D J 9 J n F 1 b 3 Q 7 L C Z x d W 9 0 O 1 N l Y 3 R p b 2 4 x L 0 1 V R V N U U k F T L 1 R p c G 8 g Y 2 F t Y m l h Z G 8 u e 0 1 B V F J J W i w z f S Z x d W 9 0 O y w m c X V v d D t T Z W N 0 a W 9 u M S 9 N V U V T V F J B U y 9 U a X B v I G N h b W J p Y W R v L n t B T k F M S V R P L D R 9 J n F 1 b 3 Q 7 L C Z x d W 9 0 O 1 N l Y 3 R p b 2 4 x L 0 1 V R V N U U k F T L 1 R p c G 8 g Y 2 F t Y m l h Z G 8 u e 1 J l c 3 V s d G F k b y A o b W c v M T A w Z y k s M T F 9 J n F 1 b 3 Q 7 L C Z x d W 9 0 O 1 N l Y 3 R p b 2 4 x L 0 1 V R V N U U k F T L 1 R p c G 8 g Y 2 F t Y m l h Z G 8 u e 0 V T V E F E T y B E R U w g U k V T V U x U Q U R P L D E z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N V U V T V F J B U y 9 U a X B v I G N h b W J p Y W R v M S 5 7 R k V D S E E g R E U g Q U 5 B T E l T S V M s M H 0 m c X V v d D s s J n F 1 b 3 Q 7 U 2 V j d G l v b j E v T V V F U 1 R S Q V M v V G l w b y B j Y W 1 i a W F k b y 5 7 S U Q g T V V F U 1 R S Q S w x f S Z x d W 9 0 O y w m c X V v d D t T Z W N 0 a W 9 u M S 9 N V U V T V F J B U y 9 U a X B v I G N h b W J p Y W R v L n t U S V B P I E R F I E 1 V R V N U U k E s M n 0 m c X V v d D s s J n F 1 b 3 Q 7 U 2 V j d G l v b j E v T V V F U 1 R S Q V M v V G l w b y B j Y W 1 i a W F k b y 5 7 T U F U U k l a L D N 9 J n F 1 b 3 Q 7 L C Z x d W 9 0 O 1 N l Y 3 R p b 2 4 x L 0 1 V R V N U U k F T L 1 R p c G 8 g Y 2 F t Y m l h Z G 8 u e 0 F O Q U x J V E 8 s N H 0 m c X V v d D s s J n F 1 b 3 Q 7 U 2 V j d G l v b j E v T V V F U 1 R S Q V M v V G l w b y B j Y W 1 i a W F k b y 5 7 U m V z d W x 0 Y W R v I C h t Z y 8 x M D B n K S w x M X 0 m c X V v d D s s J n F 1 b 3 Q 7 U 2 V j d G l v b j E v T V V F U 1 R S Q V M v V G l w b y B j Y W 1 i a W F k b y 5 7 R V N U Q U R P I E R F T C B S R V N V T F R B R E 8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V T V F J B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B S R U N J U 0 l P T i I g L z 4 8 R W 5 0 c n k g V H l w Z T 0 i R m l s b G V k Q 2 9 t c G x l d G V S Z X N 1 b H R U b 1 d v c m t z a G V l d C I g V m F s d W U 9 I m w x I i A v P j x F b n R y e S B U e X B l P S J R d W V y e U l E I i B W Y W x 1 Z T 0 i c z A 3 N 2 Z i M z V l L T Y x Z T g t N D g w Z i 1 i N j Q x L W U 2 N j d l M G F h Y j l l Y i I g L z 4 8 R W 5 0 c n k g V H l w Z T 0 i R m l s b E x h c 3 R V c G R h d G V k I i B W Y W x 1 Z T 0 i Z D I w M j A t M D c t M j R U M j I 6 M z M 6 N D Y u O D M x N D k z M F o i I C 8 + P E V u d H J 5 I F R 5 c G U 9 I k Z p b G x F c n J v c k N v d W 5 0 I i B W Y W x 1 Z T 0 i b D A i I C 8 + P E V u d H J 5 I F R 5 c G U 9 I k Z p b G x D b 2 x 1 b W 5 U e X B l c y I g V m F s d W U 9 I n N D U U F B Q U F R R U J B P T 0 i I C 8 + P E V u d H J 5 I F R 5 c G U 9 I k Z p b G x F c n J v c k N v Z G U i I F Z h b H V l P S J z V W 5 r b m 9 3 b i I g L z 4 8 R W 5 0 c n k g V H l w Z T 0 i R m l s b E N v b H V t b k 5 h b W V z I i B W Y W x 1 Z T 0 i c 1 s m c X V v d D t G R U N I Q S B E R S B B T k F M S V N J U y Z x d W 9 0 O y w m c X V v d D t J R C B N V U V T V F J B J n F 1 b 3 Q 7 L C Z x d W 9 0 O 0 1 B V F J J W i Z x d W 9 0 O y w m c X V v d D t B T k F M S V R P J n F 1 b 3 Q 7 L C Z x d W 9 0 O 1 J Q R C Z x d W 9 0 O y w m c X V v d D t M S U 1 J V E U g R E U g Q U x F U l R B J n F 1 b 3 Q 7 L C Z x d W 9 0 O 0 x J T U l U R S B E R S B D T 0 5 U U k 9 M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V G l w b y B j Y W 1 i a W F k b z E u e 0 Z F Q 0 h B I E R F I E F O Q U x J U 0 l T L D B 9 J n F 1 b 3 Q 7 L C Z x d W 9 0 O 1 N l Y 3 R p b 2 4 x L 0 1 V R V N U U k F T L 0 9 y a W d l b i 5 7 S U Q g T V V F U 1 R S Q S w x f S Z x d W 9 0 O y w m c X V v d D t T Z W N 0 a W 9 u M S 9 N V U V T V F J B U y 9 P c m l n Z W 4 u e 0 1 B V F J J W i w z f S Z x d W 9 0 O y w m c X V v d D t T Z W N 0 a W 9 u M S 9 N V U V T V F J B U y 9 P c m l n Z W 4 u e 0 F O Q U x J V E 8 s N H 0 m c X V v d D s s J n F 1 b 3 Q 7 U 2 V j d G l v b j E v U F J F Q 0 l T S U 9 O L 1 R p c G 8 g Y 2 F t Y m l h Z G 8 u e 1 J Q R C w x M H 0 m c X V v d D s s J n F 1 b 3 Q 7 U 2 V j d G l v b j E v U F J F Q 0 l T S U 9 O L 1 R p c G 8 g Y 2 F t Y m l h Z G 8 x L n t M S U 1 J V E U g R E U g Q U x F U l R B L D E x f S Z x d W 9 0 O y w m c X V v d D t T Z W N 0 a W 9 u M S 9 Q U k V D S V N J T 0 4 v V G l w b y B j Y W 1 i a W F k b z E u e 0 x J T U l U R S B E R S B D T 0 5 U U k 9 M L D E y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N V U V T V F J B U y 9 U a X B v I G N h b W J p Y W R v M S 5 7 R k V D S E E g R E U g Q U 5 B T E l T S V M s M H 0 m c X V v d D s s J n F 1 b 3 Q 7 U 2 V j d G l v b j E v T V V F U 1 R S Q V M v T 3 J p Z 2 V u L n t J R C B N V U V T V F J B L D F 9 J n F 1 b 3 Q 7 L C Z x d W 9 0 O 1 N l Y 3 R p b 2 4 x L 0 1 V R V N U U k F T L 0 9 y a W d l b i 5 7 T U F U U k l a L D N 9 J n F 1 b 3 Q 7 L C Z x d W 9 0 O 1 N l Y 3 R p b 2 4 x L 0 1 V R V N U U k F T L 0 9 y a W d l b i 5 7 Q U 5 B T E l U T y w 0 f S Z x d W 9 0 O y w m c X V v d D t T Z W N 0 a W 9 u M S 9 Q U k V D S V N J T 0 4 v V G l w b y B j Y W 1 i a W F k b y 5 7 U l B E L D E w f S Z x d W 9 0 O y w m c X V v d D t T Z W N 0 a W 9 u M S 9 Q U k V D S V N J T 0 4 v V G l w b y B j Y W 1 i a W F k b z E u e 0 x J T U l U R S B E R S B B T E V S V E E s M T F 9 J n F 1 b 3 Q 7 L C Z x d W 9 0 O 1 N l Y 3 R p b 2 4 x L 1 B S R U N J U 0 l P T i 9 U a X B v I G N h b W J p Y W R v M S 5 7 T E l N S V R F I E R F I E N P T l R S T 0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U k V D S V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R V U E x J Q 0 F E T 1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N f U F J F Q 0 l T S U 9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x V D I y O j A 3 O j E z L j I 4 N T I 2 O D F a I i A v P j x F b n R y e S B U e X B l P S J G a W x s Q 2 9 s d W 1 u V H l w Z X M i I F Z h b H V l P S J z Q m d V R i I g L z 4 8 R W 5 0 c n k g V H l w Z T 0 i R m l s b E N v b H V t b k 5 h b W V z I i B W Y W x 1 Z T 0 i c 1 s m c X V v d D t N Q V R S S V o m c X V v d D s s J n F 1 b 3 Q 7 T E l N S V R F I E R F I E F M R V J U Q S Z x d W 9 0 O y w m c X V v d D t M S U 1 J V E U g R E U g Q 0 9 O V F J P T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J T U l U R V N f U F J F Q 0 l T S U 9 O L 1 R p c G 8 g Y 2 F t Y m l h Z G 8 u e 0 1 B V F J J W i w w f S Z x d W 9 0 O y w m c X V v d D t T Z W N 0 a W 9 u M S 9 M S U 1 J V E V T X 1 B S R U N J U 0 l P T i 9 U a X B v I G N h b W J p Y W R v L n t M S U 1 J V E U g R E U g Q U x F U l R B L D F 9 J n F 1 b 3 Q 7 L C Z x d W 9 0 O 1 N l Y 3 R p b 2 4 x L 0 x J T U l U R V N f U F J F Q 0 l T S U 9 O L 1 R p c G 8 g Y 2 F t Y m l h Z G 8 u e 0 x J T U l U R S B E R S B D T 0 5 U U k 9 M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x J T U l U R V N f U F J F Q 0 l T S U 9 O L 1 R p c G 8 g Y 2 F t Y m l h Z G 8 u e 0 1 B V F J J W i w w f S Z x d W 9 0 O y w m c X V v d D t T Z W N 0 a W 9 u M S 9 M S U 1 J V E V T X 1 B S R U N J U 0 l P T i 9 U a X B v I G N h b W J p Y W R v L n t M S U 1 J V E U g R E U g Q U x F U l R B L D F 9 J n F 1 b 3 Q 7 L C Z x d W 9 0 O 1 N l Y 3 R p b 2 4 x L 0 x J T U l U R V N f U F J F Q 0 l T S U 9 O L 1 R p c G 8 g Y 2 F t Y m l h Z G 8 u e 0 x J T U l U R S B E R S B D T 0 5 U U k 9 M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S U 1 J V E V T X 1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X 1 B S R U N J U 0 l P T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M S U 1 J V E V T X 1 B S R U N J U 0 l P T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U Q U 5 E Q V J F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A t M D Y t M j l U M T Q 6 N D Q 6 M z k u N T c 0 M z k 3 M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V T V E F O R E F S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U Q U 5 E Q V J F U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U Q U 5 E Q V J F U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l M j B F W E F D V E l U V U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8 O T R E l H T y B F U 1 R B T k R B U i Z x d W 9 0 O y w m c X V v d D t U U k F a Q U J J T E l E Q U Q m c X V v d D s s J n F 1 b 3 Q 7 Q U 5 B T E l U T y Z x d W 9 0 O y w m c X V v d D t W U i B B U 0 l H T k F E T y A o b W c v b W w p J n F 1 b 3 Q 7 L C Z x d W 9 0 O 0 x D S S Z x d W 9 0 O y w m c X V v d D t M Q U k m c X V v d D s s J n F 1 b 3 Q 7 U F J P T U V E S U 8 m c X V v d D s s J n F 1 b 3 Q 7 T E F T J n F 1 b 3 Q 7 L C Z x d W 9 0 O 0 x D U y Z x d W 9 0 O 1 0 i I C 8 + P E V u d H J 5 I F R 5 c G U 9 I k Z p b G x D b 2 x 1 b W 5 U e X B l c y I g V m F s d W U 9 I n N C Z 0 F H Q l F V R k F 3 V U Y i I C 8 + P E V u d H J 5 I F R 5 c G U 9 I k Z p b G x M Y X N 0 V X B k Y X R l Z C I g V m F s d W U 9 I m Q y M D I w L T A 1 L T A 2 V D E 2 O j E 0 O j M w L j M 0 M D k 4 N T R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l N S V R F U y B F W E F D V E l U V U Q v V G l w b y B j Y W 1 i a W F k b y 5 7 Q 8 O T R E l H T y B F U 1 R B T k R B U i w w f S Z x d W 9 0 O y w m c X V v d D t T Z W N 0 a W 9 u M S 9 M S U 1 J V E V T I E V Y Q U N U S V R V R C 9 U a X B v I G N h b W J p Y W R v L n t U U k F a Q U J J T E l E Q U Q s M X 0 m c X V v d D s s J n F 1 b 3 Q 7 U 2 V j d G l v b j E v T E l N S V R F U y B F W E F D V E l U V U Q v V G l w b y B j Y W 1 i a W F k b y 5 7 Q U 5 B T E l U T y w y f S Z x d W 9 0 O y w m c X V v d D t T Z W N 0 a W 9 u M S 9 M S U 1 J V E V T I E V Y Q U N U S V R V R C 9 U a X B v I G N h b W J p Y W R v L n t W U i B B U 0 l H T k F E T y A o b W c v b W w p L D N 9 J n F 1 b 3 Q 7 L C Z x d W 9 0 O 1 N l Y 3 R p b 2 4 x L 0 x J T U l U R V M g R V h B Q 1 R J V F V E L 1 R p c G 8 g Y 2 F t Y m l h Z G 8 u e 0 x D S S w 0 f S Z x d W 9 0 O y w m c X V v d D t T Z W N 0 a W 9 u M S 9 M S U 1 J V E V T I E V Y Q U N U S V R V R C 9 U a X B v I G N h b W J p Y W R v L n t M Q U k s N X 0 m c X V v d D s s J n F 1 b 3 Q 7 U 2 V j d G l v b j E v T E l N S V R F U y B F W E F D V E l U V U Q v V G l w b y B j Y W 1 i a W F k b y 5 7 U F J P T U V E S U 8 s N n 0 m c X V v d D s s J n F 1 b 3 Q 7 U 2 V j d G l v b j E v T E l N S V R F U y B F W E F D V E l U V U Q v V G l w b y B j Y W 1 i a W F k b y 5 7 T E F T L D d 9 J n F 1 b 3 Q 7 L C Z x d W 9 0 O 1 N l Y 3 R p b 2 4 x L 0 x J T U l U R V M g R V h B Q 1 R J V F V E L 1 R p c G 8 g Y 2 F t Y m l h Z G 8 u e 0 x D U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M S U 1 J V E V T I E V Y Q U N U S V R V R C 9 U a X B v I G N h b W J p Y W R v L n t D w 5 N E S U d P I E V T V E F O R E F S L D B 9 J n F 1 b 3 Q 7 L C Z x d W 9 0 O 1 N l Y 3 R p b 2 4 x L 0 x J T U l U R V M g R V h B Q 1 R J V F V E L 1 R p c G 8 g Y 2 F t Y m l h Z G 8 u e 1 R S Q V p B Q k l M S U R B R C w x f S Z x d W 9 0 O y w m c X V v d D t T Z W N 0 a W 9 u M S 9 M S U 1 J V E V T I E V Y Q U N U S V R V R C 9 U a X B v I G N h b W J p Y W R v L n t B T k F M S V R P L D J 9 J n F 1 b 3 Q 7 L C Z x d W 9 0 O 1 N l Y 3 R p b 2 4 x L 0 x J T U l U R V M g R V h B Q 1 R J V F V E L 1 R p c G 8 g Y 2 F t Y m l h Z G 8 u e 1 Z S I E F T S U d O Q U R P I C h t Z y 9 t b C k s M 3 0 m c X V v d D s s J n F 1 b 3 Q 7 U 2 V j d G l v b j E v T E l N S V R F U y B F W E F D V E l U V U Q v V G l w b y B j Y W 1 i a W F k b y 5 7 T E N J L D R 9 J n F 1 b 3 Q 7 L C Z x d W 9 0 O 1 N l Y 3 R p b 2 4 x L 0 x J T U l U R V M g R V h B Q 1 R J V F V E L 1 R p c G 8 g Y 2 F t Y m l h Z G 8 u e 0 x B S S w 1 f S Z x d W 9 0 O y w m c X V v d D t T Z W N 0 a W 9 u M S 9 M S U 1 J V E V T I E V Y Q U N U S V R V R C 9 U a X B v I G N h b W J p Y W R v L n t Q U k 9 N R U R J T y w 2 f S Z x d W 9 0 O y w m c X V v d D t T Z W N 0 a W 9 u M S 9 M S U 1 J V E V T I E V Y Q U N U S V R V R C 9 U a X B v I G N h b W J p Y W R v L n t M Q V M s N 3 0 m c X V v d D s s J n F 1 b 3 Q 7 U 2 V j d G l v b j E v T E l N S V R F U y B F W E F D V E l U V U Q v V G l w b y B j Y W 1 i a W F k b y 5 7 T E N T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S U 1 J V E V T J T I w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V h B Q 1 R J V F V E I i A v P j x F b n R y e S B U e X B l P S J G a W x s Z W R D b 2 1 w b G V 0 Z V J l c 3 V s d F R v V 2 9 y a 3 N o Z W V 0 I i B W Y W x 1 Z T 0 i b D E i I C 8 + P E V u d H J 5 I F R 5 c G U 9 I k Z p b G x D b 2 x 1 b W 5 U e X B l c y I g V m F s d W U 9 I n N D U U F B Q U F B Q U F B Q U E i I C 8 + P E V u d H J 5 I F R 5 c G U 9 I k Z p b G x M Y X N 0 V X B k Y X R l Z C I g V m F s d W U 9 I m Q y M D I w L T A 3 L T I 0 V D I y O j I 4 O j A x L j U x N T U 2 N T F a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D b 3 V u d C I g V m F s d W U 9 I m w w I i A v P j x F b n R y e S B U e X B l P S J R d W V y e U l E I i B W Y W x 1 Z T 0 i c 2 N j N W J i Z W Q y L W E 3 O T M t N G M 4 O S 1 h N z c 5 L T M 1 Y W Z m O D U 2 Z W U w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U 1 R B T k R B U k V T L 1 R p c G 8 g Y 2 F t Y m l h Z G 8 x L n t G R U N I Q S B E R S B B T k F M S V N J U y w w f S Z x d W 9 0 O y w m c X V v d D t T Z W N 0 a W 9 u M S 9 F U 1 R B T k R B U k V T L 0 9 y a W d l b i 5 7 V E l Q T y B E R S B N V U V T V F J B L D J 9 J n F 1 b 3 Q 7 L C Z x d W 9 0 O 1 N l Y 3 R p b 2 4 x L 0 V T V E F O R E F S R V M v T 3 J p Z 2 V u L n t B T k F M S V R P L D R 9 J n F 1 b 3 Q 7 L C Z x d W 9 0 O 1 N l Y 3 R p b 2 4 x L 0 x J T U l U R V M g R V h B Q 1 R J V F V E L 0 9 y a W d l b i 5 7 T E N J L D R 9 J n F 1 b 3 Q 7 L C Z x d W 9 0 O 1 N l Y 3 R p b 2 4 x L 0 x J T U l U R V M g R V h B Q 1 R J V F V E L 0 9 y a W d l b i 5 7 T E F J L D V 9 J n F 1 b 3 Q 7 L C Z x d W 9 0 O 1 N l Y 3 R p b 2 4 x L 0 x J T U l U R V M g R V h B Q 1 R J V F V E L 0 9 y a W d l b i 5 7 U F J P T U V E S U 8 s N n 0 m c X V v d D s s J n F 1 b 3 Q 7 U 2 V j d G l v b j E v T E l N S V R F U y B F W E F D V E l U V U Q v T 3 J p Z 2 V u L n t M Q V M s N 3 0 m c X V v d D s s J n F 1 b 3 Q 7 U 2 V j d G l v b j E v T E l N S V R F U y B F W E F D V E l U V U Q v T 3 J p Z 2 V u L n t M Q 1 M s O H 0 m c X V v d D s s J n F 1 b 3 Q 7 U 2 V j d G l v b j E v R V h B Q 1 R J V F V E L 1 B l c n N v b m F s a X p h Z G E g Y W d y Z W d h Z G E u e 0 U u I F I u I C U s M j N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V T V E F O R E F S R V M v V G l w b y B j Y W 1 i a W F k b z E u e 0 Z F Q 0 h B I E R F I E F O Q U x J U 0 l T L D B 9 J n F 1 b 3 Q 7 L C Z x d W 9 0 O 1 N l Y 3 R p b 2 4 x L 0 V T V E F O R E F S R V M v T 3 J p Z 2 V u L n t U S V B P I E R F I E 1 V R V N U U k E s M n 0 m c X V v d D s s J n F 1 b 3 Q 7 U 2 V j d G l v b j E v R V N U Q U 5 E Q V J F U y 9 P c m l n Z W 4 u e 0 F O Q U x J V E 8 s N H 0 m c X V v d D s s J n F 1 b 3 Q 7 U 2 V j d G l v b j E v T E l N S V R F U y B F W E F D V E l U V U Q v T 3 J p Z 2 V u L n t M Q 0 k s N H 0 m c X V v d D s s J n F 1 b 3 Q 7 U 2 V j d G l v b j E v T E l N S V R F U y B F W E F D V E l U V U Q v T 3 J p Z 2 V u L n t M Q U k s N X 0 m c X V v d D s s J n F 1 b 3 Q 7 U 2 V j d G l v b j E v T E l N S V R F U y B F W E F D V E l U V U Q v T 3 J p Z 2 V u L n t Q U k 9 N R U R J T y w 2 f S Z x d W 9 0 O y w m c X V v d D t T Z W N 0 a W 9 u M S 9 M S U 1 J V E V T I E V Y Q U N U S V R V R C 9 P c m l n Z W 4 u e 0 x B U y w 3 f S Z x d W 9 0 O y w m c X V v d D t T Z W N 0 a W 9 u M S 9 M S U 1 J V E V T I E V Y Q U N U S V R V R C 9 P c m l n Z W 4 u e 0 x D U y w 4 f S Z x d W 9 0 O y w m c X V v d D t T Z W N 0 a W 9 u M S 9 F W E F D V E l U V U Q v U G V y c 2 9 u Y W x p e m F k Y S B h Z 3 J l Z 2 F k Y S 5 7 R S 4 g U i 4 g J S w y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Z F Q 0 h B I E R F I E F O Q U x J U 0 l T J n F 1 b 3 Q 7 L C Z x d W 9 0 O 1 R J U E 8 g R E U g T V V F U 1 R S Q S Z x d W 9 0 O y w m c X V v d D t B T k F M S V R P J n F 1 b 3 Q 7 L C Z x d W 9 0 O 0 x D S S Z x d W 9 0 O y w m c X V v d D t M Q U k m c X V v d D s s J n F 1 b 3 Q 7 U F J P T U V E S U 8 m c X V v d D s s J n F 1 b 3 Q 7 T E F T J n F 1 b 3 Q 7 L C Z x d W 9 0 O 0 x D U y Z x d W 9 0 O y w m c X V v d D t F L i B S L i A l J n F 1 b 3 Q 7 X S I g L z 4 8 L 1 N 0 Y W J s Z U V u d H J p Z X M + P C 9 J d G V t P j x J d G V t P j x J d G V t T G 9 j Y X R p b 2 4 + P E l 0 Z W 1 U e X B l P k Z v c m 1 1 b G E 8 L 0 l 0 Z W 1 U e X B l P j x J d G V t U G F 0 a D 5 T Z W N 0 a W 9 u M S 9 F W E F D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N l J T I w Z X h w Y W 5 k a S V D M y V C M y U y M E x J T U l U R V M l M j B F W E F D V E l U V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w L T A 1 L T E y V D A w O j M 1 O j I 4 L j I w M D Q 0 O T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N B T E N V T E 9 T X 0 F Q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1 N l J T I w Z X h w Y W 5 k a S V D M y V C M y U y M E Z J T E F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C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0 Z p b G F z J T I w Y W d y d X B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U G V y c 2 9 u Y W x p e m F k Y S U y M G F n c m V n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U G V y c 2 9 u Y W x p e m F k Y S U y M G F n c m V n Y W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F R J V F V E X 1 N J U 1 R F T U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F Q V E l U V U R f U 0 l T V E V N Q S I g L z 4 8 R W 5 0 c n k g V H l w Z T 0 i R m l s b G V k Q 2 9 t c G x l d G V S Z X N 1 b H R U b 1 d v c m t z a G V l d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y O V Q x N z o x O D o w M C 4 0 N D g 5 M j g 5 W i I g L z 4 8 R W 5 0 c n k g V H l w Z T 0 i R m l s b E N v b H V t b l R 5 c G V z I i B W Y W x 1 Z T 0 i c 0 N R Q U F C U V U 9 I i A v P j x F b n R y e S B U e X B l P S J G a W x s Q 2 9 s d W 1 u T m F t Z X M i I F Z h b H V l P S J z W y Z x d W 9 0 O 0 Z F Q 0 h B I E R F I E F O Q U x J U 0 l T J n F 1 b 3 Q 7 L C Z x d W 9 0 O 0 l E I E 1 V R V N U U k E m c X V v d D s s J n F 1 b 3 Q 7 R F N S J n F 1 b 3 Q 7 L C Z x d W 9 0 O 0 x J T U l U R S B E R S B B T E V S V E E m c X V v d D s s J n F 1 b 3 Q 7 T E l N S V R F I E R F I E N P T l R S T 0 w m c X V v d D t d I i A v P j x F b n R y e S B U e X B l P S J G a W x s U 3 R h d H V z I i B W Y W x 1 Z T 0 i c 0 N v b X B s Z X R l I i A v P j x F b n R y e S B U e X B l P S J R d W V y e U l E I i B W Y W x 1 Z T 0 i c z I 1 Y 2 Q w M 2 I 5 L T Z h N m I t N G M x Y S 1 h O D A 1 L T V j N W U 4 Z D J h Z j R k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Q U x D V U x P U 1 9 B U F R J V F V E L 0 Z p b G F z I G F n c n V w Y W R h c z E u e 0 Z F Q 0 h B I E R F I E F O Q U x J U 0 l T L D B 9 J n F 1 b 3 Q 7 L C Z x d W 9 0 O 1 N l Y 3 R p b 2 4 x L 0 N B T E N V T E 9 T X 0 F Q V E l U V U Q v R m l s Y X M g Y W d y d X B h Z G F z M S 5 7 S U Q g T V V F U 1 R S Q S w x f S Z x d W 9 0 O y w m c X V v d D t T Z W N 0 a W 9 u M S 9 D Q U x D V U x P U 1 9 B U F R J V F V E L 1 B l c n N v b m F s a X p h Z G E g Y W d y Z W d h Z G E y L n t E U 1 I s O H 0 m c X V v d D s s J n F 1 b 3 Q 7 U 2 V j d G l v b j E v T E l N S V R F U 1 9 Q U k V D S V N J T 0 4 v V G l w b y B j Y W 1 i a W F k b y 5 7 T E l N S V R F I E R F I E F M R V J U Q S w y f S Z x d W 9 0 O y w m c X V v d D t T Z W N 0 a W 9 u M S 9 M S U 1 J V E V T X 1 B S R U N J U 0 l P T i 9 U a X B v I G N h b W J p Y W R v L n t M S U 1 J V E U g R E U g Q 0 9 O V F J P T C w z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Q U x D V U x P U 1 9 B U F R J V F V E L 0 Z p b G F z I G F n c n V w Y W R h c z E u e 0 Z F Q 0 h B I E R F I E F O Q U x J U 0 l T L D B 9 J n F 1 b 3 Q 7 L C Z x d W 9 0 O 1 N l Y 3 R p b 2 4 x L 0 N B T E N V T E 9 T X 0 F Q V E l U V U Q v R m l s Y X M g Y W d y d X B h Z G F z M S 5 7 S U Q g T V V F U 1 R S Q S w x f S Z x d W 9 0 O y w m c X V v d D t T Z W N 0 a W 9 u M S 9 D Q U x D V U x P U 1 9 B U F R J V F V E L 1 B l c n N v b m F s a X p h Z G E g Y W d y Z W d h Z G E y L n t E U 1 I s O H 0 m c X V v d D s s J n F 1 b 3 Q 7 U 2 V j d G l v b j E v T E l N S V R F U 1 9 Q U k V D S V N J T 0 4 v V G l w b y B j Y W 1 i a W F k b y 5 7 T E l N S V R F I E R F I E F M R V J U Q S w y f S Z x d W 9 0 O y w m c X V v d D t T Z W N 0 a W 9 u M S 9 M S U 1 J V E V T X 1 B S R U N J U 0 l P T i 9 U a X B v I G N h b W J p Y W R v L n t M S U 1 J V E U g R E U g Q 0 9 O V F J P T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U S V R V R F 9 T S V N U R U 1 B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V E l U V U R f U 0 l T V E V N Q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U S V R V R F 9 T S V N U R U 1 B L 1 N l J T I w Z X h w Y W 5 k a S V D M y V C M y U y M E x J T U l U R V N f U F J F Q 0 l T S U 9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0 l E T 1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D S U R P U y 9 U a X B v I G N h b W J p Y W R v L n t G R U N I Q S B E R S B B T k F M S V N J U y w w f S Z x d W 9 0 O y w m c X V v d D t T Z W N 0 a W 9 u M S 9 B Q 0 l E T 1 M v T 3 J p Z 2 V u L n t J R C B N V U V T V F J B L D F 9 J n F 1 b 3 Q 7 L C Z x d W 9 0 O 1 N l Y 3 R p b 2 4 x L 0 F D S U R P U y 9 P c m l n Z W 4 u e 1 R J U E 8 g R E U g T V V F U 1 R S Q S w y f S Z x d W 9 0 O y w m c X V v d D t T Z W N 0 a W 9 u M S 9 B Q 0 l E T 1 M v T 3 J p Z 2 V u L n t N Q V R S S V o s M 3 0 m c X V v d D s s J n F 1 b 3 Q 7 U 2 V j d G l v b j E v Q U N J R E 9 T L 0 9 y a W d l b i 5 7 Q U 5 B T E l U T y w 0 f S Z x d W 9 0 O y w m c X V v d D t T Z W N 0 a W 9 u M S 9 B Q 0 l E T 1 M v T 3 J p Z 2 V u L n t S Z X N 1 b H R h Z G 8 g K G 1 n L 2 c p L D h 9 J n F 1 b 3 Q 7 L C Z x d W 9 0 O 1 N l Y 3 R p b 2 4 x L 0 F D S U R P U y 9 P c m l n Z W 4 u e 1 J l c 3 V s d G F k b y A o Z y 8 x M D B n K S w 5 f S Z x d W 9 0 O y w m c X V v d D t T Z W N 0 a W 9 u M S 9 B Q 0 l E T 1 M v T 3 J p Z 2 V u L n t F U 1 R B R E 8 g R E V M I F J F U 1 V M V E F E T y w x M X 0 m c X V v d D s s J n F 1 b 3 Q 7 U 2 V j d G l v b j E v Q U N J R E 9 T L 1 B l c n N v b m F s a X p h Z G E g Y W d y Z W d h Z G E u e 0 N v Z E F u Y W x p d G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U N J R E 9 T L 1 R p c G 8 g Y 2 F t Y m l h Z G 8 u e 0 Z F Q 0 h B I E R F I E F O Q U x J U 0 l T L D B 9 J n F 1 b 3 Q 7 L C Z x d W 9 0 O 1 N l Y 3 R p b 2 4 x L 0 F D S U R P U y 9 P c m l n Z W 4 u e 0 l E I E 1 V R V N U U k E s M X 0 m c X V v d D s s J n F 1 b 3 Q 7 U 2 V j d G l v b j E v Q U N J R E 9 T L 0 9 y a W d l b i 5 7 V E l Q T y B E R S B N V U V T V F J B L D J 9 J n F 1 b 3 Q 7 L C Z x d W 9 0 O 1 N l Y 3 R p b 2 4 x L 0 F D S U R P U y 9 P c m l n Z W 4 u e 0 1 B V F J J W i w z f S Z x d W 9 0 O y w m c X V v d D t T Z W N 0 a W 9 u M S 9 B Q 0 l E T 1 M v T 3 J p Z 2 V u L n t B T k F M S V R P L D R 9 J n F 1 b 3 Q 7 L C Z x d W 9 0 O 1 N l Y 3 R p b 2 4 x L 0 F D S U R P U y 9 P c m l n Z W 4 u e 1 J l c 3 V s d G F k b y A o b W c v Z y k s O H 0 m c X V v d D s s J n F 1 b 3 Q 7 U 2 V j d G l v b j E v Q U N J R E 9 T L 0 9 y a W d l b i 5 7 U m V z d W x 0 Y W R v I C h n L z E w M G c p L D l 9 J n F 1 b 3 Q 7 L C Z x d W 9 0 O 1 N l Y 3 R p b 2 4 x L 0 F D S U R P U y 9 P c m l n Z W 4 u e 0 V T V E F E T y B E R U w g U k V T V U x U Q U R P L D E x f S Z x d W 9 0 O y w m c X V v d D t T Z W N 0 a W 9 u M S 9 B Q 0 l E T 1 M v U G V y c 2 9 u Y W x p e m F k Y S B h Z 3 J l Z 2 F k Y S 5 7 Q 2 9 k Q W 5 h b G l 0 b y w 4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k V D S E E g R E U g Q U 5 B T E l T S V M m c X V v d D s s J n F 1 b 3 Q 7 S U Q g T V V F U 1 R S Q S Z x d W 9 0 O y w m c X V v d D t U S V B P I E R F I E 1 V R V N U U k E m c X V v d D s s J n F 1 b 3 Q 7 T U F U U k l a J n F 1 b 3 Q 7 L C Z x d W 9 0 O 0 F O Q U x J V E 8 m c X V v d D s s J n F 1 b 3 Q 7 U m V z d W x 0 Y W R v Q S A o b W c v Z y k m c X V v d D s s J n F 1 b 3 Q 7 U m V z d W x 0 Y W R v Q S A o Z y 8 x M D B n K S Z x d W 9 0 O y w m c X V v d D t F U 1 R B R E 8 g R E V M I F J F U 1 V M V E F E T y Z x d W 9 0 O y w m c X V v d D t D b 2 R B b m F s a X R v J n F 1 b 3 Q 7 X S I g L z 4 8 R W 5 0 c n k g V H l w Z T 0 i R m l s b E N v b H V t b l R 5 c G V z I i B W Y W x 1 Z T 0 i c 0 N R Q U F B Q U F B Q U F B Q S I g L z 4 8 R W 5 0 c n k g V H l w Z T 0 i R m l s b E x h c 3 R V c G R h d G V k I i B W Y W x 1 Z T 0 i Z D I w M j A t M D Y t M j l U M T Y 6 M T U 6 M D g u N T U x N T M w N V o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U X V l c n l J R C I g V m F s d W U 9 I n N l N 2 I 3 Z D g z M S 1 k Z G Z l L T Q 4 M T Y t O D B i N S 0 2 N m I 5 Z j l l O G V k M m I i I C 8 + P C 9 T d G F i b G V F b n R y a W V z P j w v S X R l b T 4 8 S X R l b T 4 8 S X R l b U x v Y 2 F 0 a W 9 u P j x J d G V t V H l w Z T 5 G b 3 J t d W x h P C 9 J d G V t V H l w Z T 4 8 S X R l b V B h d G g + U 2 V j d G l v b j E v Q U N J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D S U R P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0 l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0 l E T 1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D S U R P U y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0 l E T 1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V E V O Q 0 l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Q T 1 R F T k N J Q S I g L z 4 8 R W 5 0 c n k g V H l w Z T 0 i R m l s b G V k Q 2 9 t c G x l d G V S Z X N 1 b H R U b 1 d v c m t z a G V l d C I g V m F s d W U 9 I m w x I i A v P j x F b n R y e S B U e X B l P S J G a W x s Q 2 9 s d W 1 u V H l w Z X M i I F Z h b H V l P S J z Q 1 F B Q U F B Q U F B Q T 0 9 I i A v P j x F b n R y e S B U e X B l P S J G a W x s Q 2 9 s d W 1 u T m F t Z X M i I F Z h b H V l P S J z W y Z x d W 9 0 O 0 Z F Q 0 h B I E R F I E F O Q U x J U 0 l T J n F 1 b 3 Q 7 L C Z x d W 9 0 O 0 l E I E 1 V R V N U U k E m c X V v d D s s J n F 1 b 3 Q 7 V E l Q T y B E R S B N V U V T V F J B J n F 1 b 3 Q 7 L C Z x d W 9 0 O 0 1 B V F J J W i Z x d W 9 0 O y w m c X V v d D t D b 2 R B b m F s a X R v J n F 1 b 3 Q 7 L C Z x d W 9 0 O 1 R v d G F s I C h t Z y 9 n K S Z x d W 9 0 O y w m c X V v d D t U b 3 R h b C A o Z y 8 x M D B n K S Z x d W 9 0 O 1 0 i I C 8 + P E V u d H J 5 I F R 5 c G U 9 I k Z p b G x T d G F 0 d X M i I F Z h b H V l P S J z Q 2 9 t c G x l d G U i I C 8 + P E V u d H J 5 I F R 5 c G U 9 I k Z p b G x M Y X N 0 V X B k Y X R l Z C I g V m F s d W U 9 I m Q y M D I w L T A 3 L T I 0 V D I y O j M y O j E 0 L j E 4 M j A 5 N j d a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O G Y 4 N j V j N m U t Y W Z i M i 0 0 N z B h L W E x Z T Q t Z T U 3 M j Q 1 Z T I 2 Z m Y 1 I i A v P j x F b n R y e S B U e X B l P S J G a W x s Q 2 9 1 b n Q i I F Z h b H V l P S J s M y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U R U 5 D S U E v V G l w b y B j Y W 1 i a W F k b y 5 7 R k V D S E E g R E U g Q U 5 B T E l T S V M s M H 0 m c X V v d D s s J n F 1 b 3 Q 7 U 2 V j d G l v b j E v U E 9 U R U 5 D S U E v T 3 J p Z 2 V u L n t J R C B N V U V T V F J B L D F 9 J n F 1 b 3 Q 7 L C Z x d W 9 0 O 1 N l Y 3 R p b 2 4 x L 1 B P V E V O Q 0 l B L 0 9 y a W d l b i 5 7 V E l Q T y B E R S B N V U V T V F J B L D J 9 J n F 1 b 3 Q 7 L C Z x d W 9 0 O 1 N l Y 3 R p b 2 4 x L 1 B P V E V O Q 0 l B L 0 9 y a W d l b i 5 7 T U F U U k l a L D N 9 J n F 1 b 3 Q 7 L C Z x d W 9 0 O 1 N l Y 3 R p b 2 4 x L 1 B P V E V O Q 0 l B L 1 B l c n N v b m F s a X p h Z G E g Y W d y Z W d h Z G E u e 0 N v Z E F u Y W x p d G 8 s M T B 9 J n F 1 b 3 Q 7 L C Z x d W 9 0 O 1 N l Y 3 R p b 2 4 x L 1 B P V E V O Q 0 l B L 1 B l c n N v b m F s a X p h Z G E g Y W d y Z W d h Z G E x L n t U b 3 R h b C A o b W c v Z y k s M T N 9 J n F 1 b 3 Q 7 L C Z x d W 9 0 O 1 N l Y 3 R p b 2 4 x L 1 B P V E V O Q 0 l B L 1 B l c n N v b m F s a X p h Z G E g Y W d y Z W d h Z G E y L n t U b 3 R h b C A o Z y 8 x M D B n K S w x N H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E 9 U R U 5 D S U E v V G l w b y B j Y W 1 i a W F k b y 5 7 R k V D S E E g R E U g Q U 5 B T E l T S V M s M H 0 m c X V v d D s s J n F 1 b 3 Q 7 U 2 V j d G l v b j E v U E 9 U R U 5 D S U E v T 3 J p Z 2 V u L n t J R C B N V U V T V F J B L D F 9 J n F 1 b 3 Q 7 L C Z x d W 9 0 O 1 N l Y 3 R p b 2 4 x L 1 B P V E V O Q 0 l B L 0 9 y a W d l b i 5 7 V E l Q T y B E R S B N V U V T V F J B L D J 9 J n F 1 b 3 Q 7 L C Z x d W 9 0 O 1 N l Y 3 R p b 2 4 x L 1 B P V E V O Q 0 l B L 0 9 y a W d l b i 5 7 T U F U U k l a L D N 9 J n F 1 b 3 Q 7 L C Z x d W 9 0 O 1 N l Y 3 R p b 2 4 x L 1 B P V E V O Q 0 l B L 1 B l c n N v b m F s a X p h Z G E g Y W d y Z W d h Z G E u e 0 N v Z E F u Y W x p d G 8 s M T B 9 J n F 1 b 3 Q 7 L C Z x d W 9 0 O 1 N l Y 3 R p b 2 4 x L 1 B P V E V O Q 0 l B L 1 B l c n N v b m F s a X p h Z G E g Y W d y Z W d h Z G E x L n t U b 3 R h b C A o b W c v Z y k s M T N 9 J n F 1 b 3 Q 7 L C Z x d W 9 0 O 1 N l Y 3 R p b 2 4 x L 1 B P V E V O Q 0 l B L 1 B l c n N v b m F s a X p h Z G E g Y W d y Z W d h Z G E y L n t U b 3 R h b C A o Z y 8 x M D B n K S w x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E 9 U R U 5 D S U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U R U 5 D S U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U R U 5 D S U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1 R F T k N J Q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U R U 5 D S U E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U R U 5 D S U E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V E V O Q 0 l B L 1 N l J T I w Z X h w Y W 5 k a S V D M y V C M y U y M E F D S U R P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V E V O Q 0 l B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1 R F T k N J Q S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V E V O Q 0 l B L 1 B l c n N v b m F s a X p h Z G E l M j B h Z 3 J l Z 2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1 R F T k N J Q S 9 Q Z X J z b 2 5 h b G l 6 Y W R h J T I w Y W d y Z W d h Z G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U R U 5 D S U E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V E V O Q 0 l B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U R U 5 D S U E v Q 2 9 s d W 1 u Y X M l M j B x d W l 0 Y W R h c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e d g c A K F K U K y n u z 5 A I + y G A A A A A A C A A A A A A A Q Z g A A A A E A A C A A A A B N K h t G O P Y G 8 S U 8 n g s r M m 6 I x V v v W V r d N 8 Q / A X 3 c k A K Y U w A A A A A O g A A A A A I A A C A A A A C 8 p S H w 2 K / V W r J X m 5 E E b 3 0 W S F t f U P Z 7 B 8 g 8 e v i L d g 1 U 8 1 A A A A D O t D q S 8 X E s p o x + g a 0 K j 5 6 w X R V W 6 B U 4 4 D j W P A s R B D + j Z V s D 8 f C 9 1 N c R I K w i i q E 8 + q A H g D N 6 S a Y X h S u d V 8 Y p 5 y N T c H 0 e q G k U u p 2 f s Z V V N b z u v U A A A A C g c D q G L D h E 6 4 E R M H J 9 j / Y 6 k F / 9 / S j R l + F K F S 0 B + 7 U N J d l o Q j A C J T J P 3 E h f P 5 L t w q W Z i M P s / l Y J 0 U v v S p b n + W j 0 < / D a t a M a s h u p > 
</file>

<file path=customXml/itemProps1.xml><?xml version="1.0" encoding="utf-8"?>
<ds:datastoreItem xmlns:ds="http://schemas.openxmlformats.org/officeDocument/2006/customXml" ds:itemID="{685C9728-9677-498B-9AB5-85C6F75042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control</vt:lpstr>
      <vt:lpstr>SOFT-TC-046</vt:lpstr>
      <vt:lpstr>Totales</vt:lpstr>
      <vt:lpstr>Límites</vt:lpstr>
      <vt:lpstr>Parametros</vt:lpstr>
      <vt:lpstr>Precision</vt:lpstr>
      <vt:lpstr>Exactitud</vt:lpstr>
      <vt:lpstr>Aptitud del sistema</vt:lpstr>
      <vt:lpstr>Gráfico Precision</vt:lpstr>
      <vt:lpstr>Gráfico Exactitud</vt:lpstr>
      <vt:lpstr>Gráfico Aptitud</vt:lpstr>
      <vt:lpstr>CCPRECISION</vt:lpstr>
      <vt:lpstr>NOMBREANALITO</vt:lpstr>
      <vt:lpstr>NOMBREESTADO</vt:lpstr>
      <vt:lpstr>TIPOMATRIZ</vt:lpstr>
      <vt:lpstr>TIPOMUESTRA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Darío Pardo</cp:lastModifiedBy>
  <cp:lastPrinted>2020-07-24T22:38:11Z</cp:lastPrinted>
  <dcterms:created xsi:type="dcterms:W3CDTF">2020-05-01T20:02:44Z</dcterms:created>
  <dcterms:modified xsi:type="dcterms:W3CDTF">2020-07-24T22:40:31Z</dcterms:modified>
</cp:coreProperties>
</file>