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7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8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9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s\Profesional\2018\Asesoria\Aoxlab\7. PROCESO\FORMATOS AOXLAB (FG Y FT) CONTROL DOC\FORMATOS SOFTWARE\"/>
    </mc:Choice>
  </mc:AlternateContent>
  <xr:revisionPtr revIDLastSave="0" documentId="8_{C50D28FB-0ECD-4606-AC37-C79EAA51636A}" xr6:coauthVersionLast="45" xr6:coauthVersionMax="45" xr10:uidLastSave="{00000000-0000-0000-0000-000000000000}"/>
  <bookViews>
    <workbookView xWindow="-120" yWindow="-120" windowWidth="20730" windowHeight="11160" tabRatio="767" activeTab="3" xr2:uid="{E4834E37-4832-40A6-BE16-11B1FD0532BC}"/>
  </bookViews>
  <sheets>
    <sheet name="control" sheetId="1" r:id="rId1"/>
    <sheet name="Límites" sheetId="5" r:id="rId2"/>
    <sheet name="Parametros" sheetId="3" r:id="rId3"/>
    <sheet name="SOFT-TC-037" sheetId="2" r:id="rId4"/>
    <sheet name="Gráfico Precision" sheetId="10" r:id="rId5"/>
    <sheet name="Precision" sheetId="8" r:id="rId6"/>
    <sheet name="Gráfico Exactitud" sheetId="13" r:id="rId7"/>
    <sheet name="Exactitud" sheetId="12" r:id="rId8"/>
    <sheet name="Gráfico Aptitud" sheetId="15" r:id="rId9"/>
    <sheet name="Aptitud del sistema" sheetId="14" r:id="rId10"/>
  </sheets>
  <externalReferences>
    <externalReference r:id="rId11"/>
  </externalReferences>
  <definedNames>
    <definedName name="_xlnm._FilterDatabase" localSheetId="2" hidden="1">Parametros!#REF!</definedName>
    <definedName name="_xlnm._FilterDatabase" localSheetId="3" hidden="1">'SOFT-TC-037'!$A$19:$Q$19</definedName>
    <definedName name="CCPRECISION">PRECISION[#All]</definedName>
    <definedName name="DatosExternos_1" localSheetId="9" hidden="1">'Aptitud del sistema'!$A$2:$E$4</definedName>
    <definedName name="DatosExternos_1" localSheetId="7" hidden="1">Exactitud!$A$2:$I$6</definedName>
    <definedName name="DatosExternos_1" localSheetId="1" hidden="1">Límites!$A$3:$D$7</definedName>
    <definedName name="DatosExternos_1" localSheetId="5" hidden="1">Precision!$A$2:$G$4</definedName>
    <definedName name="NOMBREANALITO">Tabla11[ANALITO]</definedName>
    <definedName name="NOMBREESTADO">Tabla13[TIPOS DE ESTADO]</definedName>
    <definedName name="TIPOMATRIZ">LIMITES[MATRIZ]</definedName>
    <definedName name="TIPOMUESTRA">Tabla12[TIPO DE MUESTRA]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14" l="1"/>
  <c r="E1" i="14"/>
  <c r="D1" i="14"/>
  <c r="F1" i="12"/>
  <c r="G1" i="12"/>
  <c r="H1" i="12"/>
  <c r="J1" i="12"/>
  <c r="G1" i="8"/>
  <c r="I1" i="8"/>
  <c r="H1" i="8"/>
  <c r="E1" i="8"/>
  <c r="A1" i="12" l="1"/>
  <c r="A1" i="8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P3" i="2" l="1"/>
  <c r="P2" i="2"/>
  <c r="P1" i="2"/>
  <c r="C1" i="2"/>
  <c r="T1024" i="2"/>
  <c r="T1023" i="2"/>
  <c r="T1019" i="2"/>
  <c r="T1018" i="2"/>
  <c r="B15" i="2"/>
  <c r="B14" i="2"/>
  <c r="B9" i="2"/>
  <c r="C26" i="1"/>
  <c r="H17" i="1"/>
  <c r="H16" i="1"/>
  <c r="H15" i="1"/>
  <c r="B9" i="1"/>
  <c r="A9" i="1"/>
  <c r="A10" i="1" l="1"/>
  <c r="G228" i="2"/>
  <c r="G224" i="2"/>
  <c r="G220" i="2"/>
  <c r="G226" i="2"/>
  <c r="G222" i="2"/>
  <c r="G218" i="2"/>
  <c r="G214" i="2"/>
  <c r="G210" i="2"/>
  <c r="G206" i="2"/>
  <c r="G202" i="2"/>
  <c r="G229" i="2"/>
  <c r="G225" i="2"/>
  <c r="G221" i="2"/>
  <c r="G217" i="2"/>
  <c r="G198" i="2"/>
  <c r="G194" i="2"/>
  <c r="G190" i="2"/>
  <c r="G186" i="2"/>
  <c r="G182" i="2"/>
  <c r="G178" i="2"/>
  <c r="G174" i="2"/>
  <c r="G170" i="2"/>
  <c r="G166" i="2"/>
  <c r="G162" i="2"/>
  <c r="G158" i="2"/>
  <c r="G154" i="2"/>
  <c r="G197" i="2"/>
  <c r="G193" i="2"/>
  <c r="G189" i="2"/>
  <c r="G185" i="2"/>
  <c r="G181" i="2"/>
  <c r="G177" i="2"/>
  <c r="G173" i="2"/>
  <c r="G169" i="2"/>
  <c r="G165" i="2"/>
  <c r="G161" i="2"/>
  <c r="G157" i="2"/>
  <c r="G153" i="2"/>
  <c r="G227" i="2"/>
  <c r="G216" i="2"/>
  <c r="G213" i="2"/>
  <c r="G211" i="2"/>
  <c r="G208" i="2"/>
  <c r="G201" i="2"/>
  <c r="G199" i="2"/>
  <c r="G195" i="2"/>
  <c r="G191" i="2"/>
  <c r="G187" i="2"/>
  <c r="G183" i="2"/>
  <c r="G179" i="2"/>
  <c r="G175" i="2"/>
  <c r="G171" i="2"/>
  <c r="G167" i="2"/>
  <c r="G163" i="2"/>
  <c r="G159" i="2"/>
  <c r="G223" i="2"/>
  <c r="G204" i="2"/>
  <c r="G196" i="2"/>
  <c r="G192" i="2"/>
  <c r="G188" i="2"/>
  <c r="G184" i="2"/>
  <c r="G180" i="2"/>
  <c r="G176" i="2"/>
  <c r="G172" i="2"/>
  <c r="G168" i="2"/>
  <c r="G164" i="2"/>
  <c r="G160" i="2"/>
  <c r="G156" i="2"/>
  <c r="G152" i="2"/>
  <c r="G151" i="2"/>
  <c r="G147" i="2"/>
  <c r="G143" i="2"/>
  <c r="G139" i="2"/>
  <c r="G135" i="2"/>
  <c r="G131" i="2"/>
  <c r="G127" i="2"/>
  <c r="G123" i="2"/>
  <c r="G119" i="2"/>
  <c r="G115" i="2"/>
  <c r="G111" i="2"/>
  <c r="G107" i="2"/>
  <c r="G103" i="2"/>
  <c r="G99" i="2"/>
  <c r="G95" i="2"/>
  <c r="G91" i="2"/>
  <c r="G87" i="2"/>
  <c r="G83" i="2"/>
  <c r="G79" i="2"/>
  <c r="G219" i="2"/>
  <c r="G215" i="2"/>
  <c r="G212" i="2"/>
  <c r="G209" i="2"/>
  <c r="G207" i="2"/>
  <c r="G200" i="2"/>
  <c r="G150" i="2"/>
  <c r="G146" i="2"/>
  <c r="G142" i="2"/>
  <c r="G138" i="2"/>
  <c r="G134" i="2"/>
  <c r="G130" i="2"/>
  <c r="G126" i="2"/>
  <c r="G122" i="2"/>
  <c r="G118" i="2"/>
  <c r="G114" i="2"/>
  <c r="G110" i="2"/>
  <c r="G106" i="2"/>
  <c r="G155" i="2"/>
  <c r="G102" i="2"/>
  <c r="G101" i="2"/>
  <c r="G100" i="2"/>
  <c r="G98" i="2"/>
  <c r="G97" i="2"/>
  <c r="G96" i="2"/>
  <c r="G94" i="2"/>
  <c r="G93" i="2"/>
  <c r="G92" i="2"/>
  <c r="G90" i="2"/>
  <c r="G89" i="2"/>
  <c r="G88" i="2"/>
  <c r="G86" i="2"/>
  <c r="G85" i="2"/>
  <c r="G84" i="2"/>
  <c r="G82" i="2"/>
  <c r="G81" i="2"/>
  <c r="G80" i="2"/>
  <c r="G78" i="2"/>
  <c r="G77" i="2"/>
  <c r="G73" i="2"/>
  <c r="G69" i="2"/>
  <c r="G65" i="2"/>
  <c r="G61" i="2"/>
  <c r="G57" i="2"/>
  <c r="G53" i="2"/>
  <c r="G49" i="2"/>
  <c r="G45" i="2"/>
  <c r="G41" i="2"/>
  <c r="G37" i="2"/>
  <c r="G33" i="2"/>
  <c r="G29" i="2"/>
  <c r="G25" i="2"/>
  <c r="G21" i="2"/>
  <c r="G48" i="2"/>
  <c r="G44" i="2"/>
  <c r="G40" i="2"/>
  <c r="G28" i="2"/>
  <c r="G24" i="2"/>
  <c r="G67" i="2"/>
  <c r="G55" i="2"/>
  <c r="G51" i="2"/>
  <c r="G47" i="2"/>
  <c r="G43" i="2"/>
  <c r="G39" i="2"/>
  <c r="G23" i="2"/>
  <c r="G149" i="2"/>
  <c r="G145" i="2"/>
  <c r="G141" i="2"/>
  <c r="G129" i="2"/>
  <c r="G117" i="2"/>
  <c r="G203" i="2"/>
  <c r="G76" i="2"/>
  <c r="G72" i="2"/>
  <c r="G68" i="2"/>
  <c r="G64" i="2"/>
  <c r="G60" i="2"/>
  <c r="G56" i="2"/>
  <c r="G52" i="2"/>
  <c r="G36" i="2"/>
  <c r="G32" i="2"/>
  <c r="G20" i="2"/>
  <c r="G71" i="2"/>
  <c r="G125" i="2"/>
  <c r="G121" i="2"/>
  <c r="G205" i="2"/>
  <c r="G148" i="2"/>
  <c r="G144" i="2"/>
  <c r="G140" i="2"/>
  <c r="G136" i="2"/>
  <c r="G132" i="2"/>
  <c r="G128" i="2"/>
  <c r="G124" i="2"/>
  <c r="G120" i="2"/>
  <c r="G116" i="2"/>
  <c r="G112" i="2"/>
  <c r="G108" i="2"/>
  <c r="G104" i="2"/>
  <c r="G75" i="2"/>
  <c r="G63" i="2"/>
  <c r="G59" i="2"/>
  <c r="G35" i="2"/>
  <c r="G31" i="2"/>
  <c r="G27" i="2"/>
  <c r="G137" i="2"/>
  <c r="G133" i="2"/>
  <c r="G105" i="2"/>
  <c r="G22" i="2"/>
  <c r="G26" i="2"/>
  <c r="G30" i="2"/>
  <c r="G34" i="2"/>
  <c r="G38" i="2"/>
  <c r="G42" i="2"/>
  <c r="G46" i="2"/>
  <c r="G50" i="2"/>
  <c r="G54" i="2"/>
  <c r="G58" i="2"/>
  <c r="G62" i="2"/>
  <c r="G66" i="2"/>
  <c r="G70" i="2"/>
  <c r="G74" i="2"/>
  <c r="G113" i="2"/>
  <c r="G10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Darío Pardo</author>
  </authors>
  <commentList>
    <comment ref="A3" authorId="0" shapeId="0" xr:uid="{C39343F5-F659-4696-9D67-9037781B7F48}">
      <text>
        <r>
          <rPr>
            <b/>
            <sz val="9"/>
            <color indexed="81"/>
            <rFont val="Tahoma"/>
            <family val="2"/>
          </rPr>
          <t>Ingrese el nombre de la matriz. Utukuxw la matriz "N. A." para ingresar la precisión de la aptitud del sistema</t>
        </r>
      </text>
    </comment>
    <comment ref="C3" authorId="0" shapeId="0" xr:uid="{86A34F2B-DB4E-4116-984B-5EC7B9A9FF48}">
      <text>
        <r>
          <rPr>
            <b/>
            <sz val="9"/>
            <color indexed="81"/>
            <rFont val="Tahoma"/>
            <family val="2"/>
          </rPr>
          <t>ingrese el límite de alerta como un valor entre 0% / 100%</t>
        </r>
      </text>
    </comment>
    <comment ref="D3" authorId="0" shapeId="0" xr:uid="{5D70A8C7-DF99-43F2-A264-D8DBF5FC7639}">
      <text>
        <r>
          <rPr>
            <b/>
            <sz val="9"/>
            <color indexed="81"/>
            <rFont val="Tahoma"/>
            <family val="2"/>
          </rPr>
          <t>ingrese el límite de control como un valor entre 0% / 100%</t>
        </r>
      </text>
    </comment>
    <comment ref="G3" authorId="0" shapeId="0" xr:uid="{FA348E57-8585-4FF9-816B-5088FDB58AEB}">
      <text>
        <r>
          <rPr>
            <b/>
            <sz val="9"/>
            <color indexed="81"/>
            <rFont val="Tahoma"/>
            <family val="2"/>
          </rPr>
          <t>Registre el código del estandar, tal cual como lo va a registrar en el cuadro de mando en el campo "ID MUESTRA"</t>
        </r>
      </text>
    </comment>
    <comment ref="I3" authorId="0" shapeId="0" xr:uid="{2542606F-9999-41F3-8E93-C13692E0D009}">
      <text>
        <r>
          <rPr>
            <b/>
            <sz val="9"/>
            <color indexed="81"/>
            <rFont val="Tahoma"/>
            <family val="2"/>
          </rPr>
          <t>Seleccione el analito presente en el estandar para el cual se van a registrar los valores</t>
        </r>
      </text>
    </comment>
    <comment ref="J3" authorId="0" shapeId="0" xr:uid="{E394E76C-04D0-4558-BFFE-D77C34D746C2}">
      <text>
        <r>
          <rPr>
            <b/>
            <sz val="9"/>
            <color indexed="81"/>
            <rFont val="Tahoma"/>
            <family val="2"/>
          </rPr>
          <t>Ingrese el valor asignado de la concentración del analito, corregido por el peso exacto del compuesto y por la pureza de éste.</t>
        </r>
      </text>
    </comment>
    <comment ref="K3" authorId="0" shapeId="0" xr:uid="{6073D933-18C7-4888-BC22-EA6D466FB111}">
      <text>
        <r>
          <rPr>
            <b/>
            <sz val="9"/>
            <color indexed="81"/>
            <rFont val="Tahoma"/>
            <family val="2"/>
          </rPr>
          <t>Ingrese el valor límite para el límite de control inferior de la carta como ER%. Debe ser un valor NEGATIVO mayor que -30%</t>
        </r>
      </text>
    </comment>
    <comment ref="L3" authorId="0" shapeId="0" xr:uid="{EFE06E6B-7B04-4AA9-ACAA-91EC3B625B36}">
      <text>
        <r>
          <rPr>
            <b/>
            <sz val="9"/>
            <color indexed="81"/>
            <rFont val="Tahoma"/>
            <family val="2"/>
          </rPr>
          <t>Ingrese el valor límite para el límite de alerta inferior de la carta como ER%. Debe ser un valor NEGATIVO mayor que -30%</t>
        </r>
      </text>
    </comment>
    <comment ref="N3" authorId="0" shapeId="0" xr:uid="{6F1890C2-0A5B-4718-A938-976E86E37005}">
      <text>
        <r>
          <rPr>
            <b/>
            <sz val="9"/>
            <color indexed="81"/>
            <rFont val="Tahoma"/>
            <family val="2"/>
          </rPr>
          <t>Ingrese el valor límite para el límite de alerta inferior de la carta como ER%. Debe ser un valor POSITIVO menor que 30%</t>
        </r>
      </text>
    </comment>
    <comment ref="O3" authorId="0" shapeId="0" xr:uid="{8105916C-97E6-47D7-84EA-FD83681005B3}">
      <text>
        <r>
          <rPr>
            <b/>
            <sz val="9"/>
            <color indexed="81"/>
            <rFont val="Tahoma"/>
            <family val="2"/>
          </rPr>
          <t>Ingrese el valor límite para el límite de control inferior de la carta como ER%. Debe ser un valor POSITIVO menor que 30%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Darío Pardo</author>
  </authors>
  <commentList>
    <comment ref="A19" authorId="0" shapeId="0" xr:uid="{30512285-5F7B-4A0F-9DFE-D35AECF5F9CA}">
      <text>
        <r>
          <rPr>
            <b/>
            <sz val="9"/>
            <color indexed="81"/>
            <rFont val="Tahoma"/>
            <family val="2"/>
          </rPr>
          <t>Registre la fehca de análisis en formato AAAA-MM-DD</t>
        </r>
      </text>
    </comment>
    <comment ref="B19" authorId="0" shapeId="0" xr:uid="{D43D9080-B721-4956-8410-4B3F8B0CBFEE}">
      <text>
        <r>
          <rPr>
            <b/>
            <sz val="9"/>
            <color indexed="81"/>
            <rFont val="Tahoma"/>
            <family val="2"/>
          </rPr>
          <t>Registre el código de la muestra</t>
        </r>
      </text>
    </comment>
    <comment ref="C19" authorId="0" shapeId="0" xr:uid="{E920BDCC-3493-4740-850D-D6640888AF27}">
      <text>
        <r>
          <rPr>
            <b/>
            <sz val="9"/>
            <color indexed="81"/>
            <rFont val="Tahoma"/>
            <family val="2"/>
          </rPr>
          <t>Seleccione el tipo de muestra</t>
        </r>
      </text>
    </comment>
    <comment ref="E19" authorId="0" shapeId="0" xr:uid="{00D72939-26D8-4AC7-A1A4-C19047A29375}">
      <text>
        <r>
          <rPr>
            <b/>
            <sz val="9"/>
            <color indexed="81"/>
            <rFont val="Tahoma"/>
            <family val="2"/>
          </rPr>
          <t>Seleccione el analito</t>
        </r>
      </text>
    </comment>
    <comment ref="F19" authorId="0" shapeId="0" xr:uid="{5DAABD65-3C00-4C3F-975A-B9C3910AC09A}">
      <text>
        <r>
          <rPr>
            <b/>
            <sz val="9"/>
            <color indexed="81"/>
            <rFont val="Tahoma"/>
            <family val="2"/>
          </rPr>
          <t>Registre el peso de la muestra.</t>
        </r>
      </text>
    </comment>
    <comment ref="H19" authorId="0" shapeId="0" xr:uid="{C4EF9302-C25E-4BF5-99CA-F269B16D5387}">
      <text>
        <r>
          <rPr>
            <b/>
            <sz val="9"/>
            <color indexed="81"/>
            <rFont val="Tahoma"/>
            <family val="2"/>
          </rPr>
          <t>Registre la concentración en ug/mL arrojada por el software cromatográfico para este analito y muestra.</t>
        </r>
      </text>
    </comment>
    <comment ref="I19" authorId="0" shapeId="0" xr:uid="{4E1EAC68-C0D0-4FFE-8959-096A6B906E55}">
      <text>
        <r>
          <rPr>
            <b/>
            <sz val="9"/>
            <color indexed="81"/>
            <rFont val="Tahoma"/>
            <family val="2"/>
          </rPr>
          <t>Ingrese el factor de dilución</t>
        </r>
      </text>
    </comment>
    <comment ref="J19" authorId="0" shapeId="0" xr:uid="{193D4E24-4775-4923-8837-A72B79B555D9}">
      <text>
        <r>
          <rPr>
            <b/>
            <sz val="9"/>
            <color indexed="81"/>
            <rFont val="Tahoma"/>
            <family val="2"/>
          </rPr>
          <t>Registre el factor de dilución</t>
        </r>
      </text>
    </comment>
    <comment ref="M19" authorId="0" shapeId="0" xr:uid="{3D061518-FD5B-4848-8227-D3172DBAF826}">
      <text>
        <r>
          <rPr>
            <b/>
            <sz val="9"/>
            <color indexed="81"/>
            <rFont val="Tahoma"/>
            <family val="2"/>
          </rPr>
          <t>Registre las iniciales del analista a cargo</t>
        </r>
      </text>
    </comment>
    <comment ref="N19" authorId="0" shapeId="0" xr:uid="{87BE6A20-96E1-47AD-AADD-E7313F3499DA}">
      <text>
        <r>
          <rPr>
            <b/>
            <sz val="9"/>
            <color indexed="81"/>
            <rFont val="Tahoma"/>
            <family val="2"/>
          </rPr>
          <t>Seleccione el estado del resultado</t>
        </r>
      </text>
    </comment>
    <comment ref="O19" authorId="0" shapeId="0" xr:uid="{0831CDB9-90E2-4CA8-A7BF-EA739E67F80A}">
      <text>
        <r>
          <rPr>
            <b/>
            <sz val="9"/>
            <color indexed="81"/>
            <rFont val="Tahoma"/>
            <family val="2"/>
          </rPr>
          <t>Registre las iniciales de quien revisa el resultado</t>
        </r>
      </text>
    </comment>
    <comment ref="P19" authorId="0" shapeId="0" xr:uid="{330B46FF-A712-431B-A50B-84651134CF8C}">
      <text>
        <r>
          <rPr>
            <b/>
            <sz val="9"/>
            <color indexed="81"/>
            <rFont val="Tahoma"/>
            <family val="2"/>
          </rPr>
          <t>Registre las observaciones que sean pertinentes al resultado o ensayo</t>
        </r>
      </text>
    </comment>
    <comment ref="Q19" authorId="0" shapeId="0" xr:uid="{63AEA554-4600-47EB-98DD-58CFD2BC1C44}">
      <text>
        <r>
          <rPr>
            <b/>
            <sz val="9"/>
            <color indexed="81"/>
            <rFont val="Tahoma"/>
            <family val="2"/>
          </rPr>
          <t>Registre la trazabilidad del resultado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F21BAE-1647-40A4-90E5-9C0D16841610}" keepAlive="1" name="Consulta - APTITUD_SISTEMA" description="Conexión a la consulta 'APTITUD_SISTEMA' en el libro." type="5" refreshedVersion="6" background="1" saveData="1">
    <dbPr connection="Provider=Microsoft.Mashup.OleDb.1;Data Source=$Workbook$;Location=APTITUD_SISTEMA;Extended Properties=&quot;&quot;" command="SELECT * FROM [APTITUD_SISTEMA]"/>
  </connection>
  <connection id="2" xr16:uid="{8497DEDF-4BB1-45FD-B59D-9FF3C927325A}" keepAlive="1" name="Consulta - CALCULOS_APTITUD" description="Conexión a la consulta 'CALCULOS_APTITUD' en el libro." type="5" refreshedVersion="0" background="1">
    <dbPr connection="Provider=Microsoft.Mashup.OleDb.1;Data Source=$Workbook$;Location=CALCULOS_APTITUD;Extended Properties=&quot;&quot;" command="SELECT * FROM [CALCULOS_APTITUD]"/>
  </connection>
  <connection id="3" xr16:uid="{3AA8F6C8-D027-474D-BB6A-AEC872AF51BD}" keepAlive="1" name="Consulta - DUPLICADOS" description="Conexión a la consulta 'DUPLICADOS' en el libro." type="5" refreshedVersion="6" background="1" saveData="1">
    <dbPr connection="Provider=Microsoft.Mashup.OleDb.1;Data Source=$Workbook$;Location=DUPLICADOS;Extended Properties=&quot;&quot;" command="SELECT * FROM [DUPLICADOS]"/>
  </connection>
  <connection id="4" xr16:uid="{82ED6AD1-4A64-42AE-BD56-46B5620FE417}" keepAlive="1" name="Consulta - ESTANDARES" description="Conexión a la consulta 'ESTANDARES' en el libro." type="5" refreshedVersion="0" background="1">
    <dbPr connection="Provider=Microsoft.Mashup.OleDb.1;Data Source=$Workbook$;Location=ESTANDARES;Extended Properties=&quot;&quot;" command="SELECT * FROM [ESTANDARES]"/>
  </connection>
  <connection id="5" xr16:uid="{302238A7-8849-4D8F-845D-58B2733B7F34}" keepAlive="1" name="Consulta - EXACTITUD" description="Conexión a la consulta 'EXACTITUD' en el libro." type="5" refreshedVersion="6" background="1" saveData="1">
    <dbPr connection="Provider=Microsoft.Mashup.OleDb.1;Data Source=$Workbook$;Location=EXACTITUD;Extended Properties=&quot;&quot;" command="SELECT * FROM [EXACTITUD]"/>
  </connection>
  <connection id="6" xr16:uid="{CC9F6EB6-4549-4089-9BDD-AC17FEDDB4A0}" keepAlive="1" name="Consulta - LIMITES EXACTITUD" description="Conexión a la consulta 'LIMITES EXACTITUD' en el libro." type="5" refreshedVersion="6" background="1">
    <dbPr connection="Provider=Microsoft.Mashup.OleDb.1;Data Source=$Workbook$;Location=&quot;LIMITES EXACTITUD&quot;;Extended Properties=&quot;&quot;" command="SELECT * FROM [LIMITES EXACTITUD]"/>
  </connection>
  <connection id="7" xr16:uid="{3130253B-A31D-4F29-B648-7BD7FB50D728}" keepAlive="1" name="Consulta - LIMITES_PRECISION" description="Conexión a la consulta 'LIMITES_PRECISION' en el libro." type="5" refreshedVersion="6" background="1">
    <dbPr connection="Provider=Microsoft.Mashup.OleDb.1;Data Source=$Workbook$;Location=LIMITES_PRECISION;Extended Properties=&quot;&quot;" command="SELECT * FROM [LIMITES_PRECISION]"/>
  </connection>
  <connection id="8" xr16:uid="{5D7E1376-B0CF-434B-9FB3-DC793C054FF5}" keepAlive="1" name="Consulta - MUESTRAS" description="Conexión a la consulta 'MUESTRAS' en el libro." type="5" refreshedVersion="6" background="1" saveData="1">
    <dbPr connection="Provider=Microsoft.Mashup.OleDb.1;Data Source=$Workbook$;Location=MUESTRAS;Extended Properties=&quot;&quot;" command="SELECT * FROM [MUESTRAS]"/>
  </connection>
  <connection id="9" xr16:uid="{12F270E5-4CCA-47AA-B0C9-CEF1C6BB03E3}" keepAlive="1" name="Consulta - PRECISION" description="Conexión a la consulta 'PRECISION' en el libro." type="5" refreshedVersion="6" background="1" refreshOnLoad="1" saveData="1">
    <dbPr connection="Provider=Microsoft.Mashup.OleDb.1;Data Source=$Workbook$;Location=PRECISION;Extended Properties=&quot;&quot;" command="SELECT * FROM [PRECISION]"/>
  </connection>
</connections>
</file>

<file path=xl/sharedStrings.xml><?xml version="1.0" encoding="utf-8"?>
<sst xmlns="http://schemas.openxmlformats.org/spreadsheetml/2006/main" count="220" uniqueCount="116">
  <si>
    <t>Identificación:</t>
  </si>
  <si>
    <t xml:space="preserve">Revisión: </t>
  </si>
  <si>
    <t>AOXLAB S.A.S</t>
  </si>
  <si>
    <t>Inicio de vigencia: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</si>
  <si>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</si>
  <si>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</si>
  <si>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</si>
  <si>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</si>
  <si>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</si>
  <si>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</si>
  <si>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</si>
  <si>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 xml:space="preserve">Edwin Alexander Arboleda </t>
  </si>
  <si>
    <t>Analista de laboratorio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</si>
  <si>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</si>
  <si>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</si>
  <si>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</si>
  <si>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</si>
  <si>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</si>
  <si>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</si>
  <si>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</si>
  <si>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</si>
  <si>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</si>
  <si>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</si>
  <si>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</si>
  <si>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</si>
  <si>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</si>
  <si>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</si>
  <si>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</si>
  <si>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</si>
  <si>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EAAG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</si>
  <si>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</si>
  <si>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</si>
  <si>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</si>
  <si>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</si>
  <si>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METODO</t>
  </si>
  <si>
    <t>BALANZA</t>
  </si>
  <si>
    <t>006</t>
  </si>
  <si>
    <t>CERTIFICADO DE CALIBRACION</t>
  </si>
  <si>
    <t>2018/11/10</t>
  </si>
  <si>
    <t>VIGENCIA</t>
  </si>
  <si>
    <t>SI</t>
  </si>
  <si>
    <t>Cromatografo Liquido (0207)</t>
  </si>
  <si>
    <t>UNIDADES REPORTE</t>
  </si>
  <si>
    <t>UNIDADES MASA</t>
  </si>
  <si>
    <t>g</t>
  </si>
  <si>
    <t>UNIDADES VOLUMEN</t>
  </si>
  <si>
    <t>ml</t>
  </si>
  <si>
    <t>FACTORES DE CORRECCIONEQUIPOS UTILIZADOS EN EL ENSAYO</t>
  </si>
  <si>
    <t>LECTURA (g)</t>
  </si>
  <si>
    <t>CORRECCION (g)</t>
  </si>
  <si>
    <t>FECHA ACTUALIZACION</t>
  </si>
  <si>
    <t>Pendiente</t>
  </si>
  <si>
    <t>Intercepto</t>
  </si>
  <si>
    <t>ANALISIS DE MUESTRAS</t>
  </si>
  <si>
    <t>DATOS DE LA MUESTRA</t>
  </si>
  <si>
    <t xml:space="preserve">ENSAYO </t>
  </si>
  <si>
    <t>FECHA DE ANALISIS</t>
  </si>
  <si>
    <t>ID MUESTRA</t>
  </si>
  <si>
    <t>TIPO DE MUESTRA</t>
  </si>
  <si>
    <t>ANALITO</t>
  </si>
  <si>
    <t>Peso muestra (g)</t>
  </si>
  <si>
    <t>Peso Muestra corregido (g)</t>
  </si>
  <si>
    <t xml:space="preserve">Factor de dilución </t>
  </si>
  <si>
    <t>Resultado (mg/100g)</t>
  </si>
  <si>
    <t>ANALISTA</t>
  </si>
  <si>
    <t>ESTADO DEL RESULTADO</t>
  </si>
  <si>
    <t>REVISÓ</t>
  </si>
  <si>
    <t>OBSERVACIONES</t>
  </si>
  <si>
    <t>TRAZABILIDAD</t>
  </si>
  <si>
    <t>MUESTRA DE RUTINA</t>
  </si>
  <si>
    <t>ACEPTADO</t>
  </si>
  <si>
    <t>DUPLICADO</t>
  </si>
  <si>
    <t>EXACTITUD</t>
  </si>
  <si>
    <t>TIPOS DE ESTADO</t>
  </si>
  <si>
    <t>RECHAZADO</t>
  </si>
  <si>
    <t>ESTANDAR DE CHEQUEO</t>
  </si>
  <si>
    <t>PROC-TC-168</t>
  </si>
  <si>
    <t>mg/100g</t>
  </si>
  <si>
    <t>Concentración (mg/ml)</t>
  </si>
  <si>
    <t>B1</t>
  </si>
  <si>
    <t>B2</t>
  </si>
  <si>
    <t>B3</t>
  </si>
  <si>
    <t>B6</t>
  </si>
  <si>
    <t>APTITUD DEL SISTEMA</t>
  </si>
  <si>
    <t>BLANCO</t>
  </si>
  <si>
    <t>Volumen de aforo(mL)</t>
  </si>
  <si>
    <t>Pureza del estandar %</t>
  </si>
  <si>
    <t>STD001</t>
  </si>
  <si>
    <t>MATRIZ</t>
  </si>
  <si>
    <t>MULTIVITAMINICOS</t>
  </si>
  <si>
    <t>COSMÉTICOS</t>
  </si>
  <si>
    <t>ALIMENTOS</t>
  </si>
  <si>
    <t>N. A.</t>
  </si>
  <si>
    <t>LIMITES PARA LA CARTA CONTROL DE PRECISIÓN</t>
  </si>
  <si>
    <t>LIMITES PARA LA CARTA CONTROL DE EXACTITUD</t>
  </si>
  <si>
    <t>LIMITE DE ALERTA</t>
  </si>
  <si>
    <t>LIMITE DE CONTROL</t>
  </si>
  <si>
    <t>CÓDIGO ESTANDAR</t>
  </si>
  <si>
    <t>PROMEDIO</t>
  </si>
  <si>
    <t>LAS</t>
  </si>
  <si>
    <t>LCS</t>
  </si>
  <si>
    <t>VR ASIGNADO (mg/ml)</t>
  </si>
  <si>
    <t>LIMITES PARA LA CARTA CONTROL EXPRESADOS COMO E. R. %</t>
  </si>
  <si>
    <t>LCI</t>
  </si>
  <si>
    <t>LAI</t>
  </si>
  <si>
    <t>DATOS DEL ESTANDAR</t>
  </si>
  <si>
    <t>LIMITES DE PRECISIÓN EXPRESADOS COMO RPD%</t>
  </si>
  <si>
    <t>RPD</t>
  </si>
  <si>
    <t>2020-20</t>
  </si>
  <si>
    <t>2021-20</t>
  </si>
  <si>
    <t>E. R. %</t>
  </si>
  <si>
    <t>AS001</t>
  </si>
  <si>
    <t>AS002</t>
  </si>
  <si>
    <t>DSR</t>
  </si>
  <si>
    <t>SOFT-TC-037</t>
  </si>
  <si>
    <t>Cuadro de mando para el ensayo de Complejo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</si>
</sst>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.0000"/>
    <numFmt numFmtId="167" formatCode="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b/>
      <sz val="24"/>
      <color theme="3"/>
      <name val="Arial"/>
      <family val="2"/>
    </font>
    <font>
      <b/>
      <sz val="16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theme="2" tint="-0.499984740745262"/>
      <name val="Arial"/>
      <family val="2"/>
    </font>
    <font>
      <sz val="11"/>
      <color theme="1" tint="0.34998626667073579"/>
      <name val="Arial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15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164" fontId="7" fillId="0" borderId="5" xfId="0" applyNumberFormat="1" applyFont="1" applyBorder="1" applyAlignment="1" applyProtection="1">
      <alignment horizontal="left" wrapText="1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0" fillId="0" borderId="0" xfId="0" applyNumberFormat="1"/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3" fillId="0" borderId="2" xfId="2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4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vertical="center" wrapText="1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vertical="center" wrapText="1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5" fillId="0" borderId="2" xfId="0" applyFont="1" applyBorder="1" applyAlignment="1">
      <alignment wrapText="1"/>
    </xf>
    <xf numFmtId="164" fontId="26" fillId="0" borderId="5" xfId="0" applyNumberFormat="1" applyFont="1" applyBorder="1" applyAlignment="1" applyProtection="1">
      <alignment horizontal="left" wrapText="1"/>
      <protection locked="0"/>
    </xf>
    <xf numFmtId="0" fontId="28" fillId="0" borderId="1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0" xfId="0" applyFont="1"/>
    <xf numFmtId="0" fontId="14" fillId="0" borderId="1" xfId="0" applyFont="1" applyBorder="1"/>
    <xf numFmtId="0" fontId="19" fillId="0" borderId="1" xfId="0" applyFont="1" applyBorder="1"/>
    <xf numFmtId="0" fontId="14" fillId="0" borderId="1" xfId="0" applyFont="1" applyBorder="1"/>
    <xf numFmtId="49" fontId="14" fillId="0" borderId="1" xfId="0" applyNumberFormat="1" applyFont="1" applyBorder="1"/>
    <xf numFmtId="0" fontId="14" fillId="0" borderId="1" xfId="0" applyFont="1" applyBorder="1" applyProtection="1">
      <protection locked="0"/>
    </xf>
    <xf numFmtId="0" fontId="9" fillId="0" borderId="1" xfId="0" applyFont="1" applyBorder="1" applyAlignment="1">
      <alignment horizontal="center"/>
    </xf>
    <xf numFmtId="0" fontId="14" fillId="0" borderId="14" xfId="0" applyFont="1" applyBorder="1"/>
    <xf numFmtId="49" fontId="14" fillId="0" borderId="14" xfId="0" applyNumberFormat="1" applyFont="1" applyBorder="1"/>
    <xf numFmtId="0" fontId="29" fillId="0" borderId="14" xfId="0" applyFont="1" applyBorder="1"/>
    <xf numFmtId="49" fontId="19" fillId="0" borderId="14" xfId="0" applyNumberFormat="1" applyFont="1" applyBorder="1"/>
    <xf numFmtId="0" fontId="29" fillId="0" borderId="0" xfId="0" applyFont="1"/>
    <xf numFmtId="49" fontId="9" fillId="0" borderId="0" xfId="0" applyNumberFormat="1" applyFont="1"/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9" fillId="0" borderId="18" xfId="0" applyFont="1" applyBorder="1"/>
    <xf numFmtId="0" fontId="9" fillId="0" borderId="1" xfId="0" applyFont="1" applyBorder="1"/>
    <xf numFmtId="14" fontId="9" fillId="0" borderId="12" xfId="0" applyNumberFormat="1" applyFont="1" applyBorder="1"/>
    <xf numFmtId="14" fontId="9" fillId="0" borderId="0" xfId="0" applyNumberFormat="1" applyFont="1"/>
    <xf numFmtId="165" fontId="9" fillId="0" borderId="0" xfId="0" applyNumberFormat="1" applyFont="1"/>
    <xf numFmtId="0" fontId="9" fillId="0" borderId="19" xfId="0" applyFont="1" applyBorder="1"/>
    <xf numFmtId="0" fontId="9" fillId="0" borderId="14" xfId="0" applyFont="1" applyBorder="1"/>
    <xf numFmtId="14" fontId="9" fillId="0" borderId="20" xfId="0" applyNumberFormat="1" applyFont="1" applyBorder="1"/>
    <xf numFmtId="0" fontId="29" fillId="0" borderId="15" xfId="0" applyFont="1" applyBorder="1"/>
    <xf numFmtId="0" fontId="9" fillId="0" borderId="17" xfId="0" applyFont="1" applyBorder="1"/>
    <xf numFmtId="0" fontId="29" fillId="0" borderId="19" xfId="0" applyFont="1" applyBorder="1"/>
    <xf numFmtId="0" fontId="9" fillId="0" borderId="20" xfId="0" applyFont="1" applyBorder="1"/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5" xfId="0" applyFont="1" applyBorder="1" applyAlignment="1">
      <alignment horizontal="center"/>
    </xf>
    <xf numFmtId="0" fontId="30" fillId="2" borderId="26" xfId="0" applyFont="1" applyFill="1" applyBorder="1" applyAlignment="1">
      <alignment horizontal="center" wrapText="1"/>
    </xf>
    <xf numFmtId="0" fontId="30" fillId="2" borderId="28" xfId="0" applyFont="1" applyFill="1" applyBorder="1" applyAlignment="1">
      <alignment horizontal="center" wrapText="1"/>
    </xf>
    <xf numFmtId="0" fontId="30" fillId="2" borderId="4" xfId="0" applyFont="1" applyFill="1" applyBorder="1" applyAlignment="1">
      <alignment horizontal="center" wrapText="1"/>
    </xf>
    <xf numFmtId="0" fontId="30" fillId="2" borderId="29" xfId="0" applyFont="1" applyFill="1" applyBorder="1" applyAlignment="1">
      <alignment horizontal="center" wrapText="1"/>
    </xf>
    <xf numFmtId="0" fontId="30" fillId="2" borderId="3" xfId="0" applyFont="1" applyFill="1" applyBorder="1" applyAlignment="1">
      <alignment horizontal="center" wrapText="1"/>
    </xf>
    <xf numFmtId="0" fontId="30" fillId="2" borderId="30" xfId="0" applyFont="1" applyFill="1" applyBorder="1" applyAlignment="1">
      <alignment horizontal="center" wrapText="1"/>
    </xf>
    <xf numFmtId="0" fontId="31" fillId="2" borderId="3" xfId="0" applyFont="1" applyFill="1" applyBorder="1" applyAlignment="1">
      <alignment horizontal="center"/>
    </xf>
    <xf numFmtId="0" fontId="31" fillId="2" borderId="31" xfId="0" applyFont="1" applyFill="1" applyBorder="1" applyAlignment="1">
      <alignment horizontal="center" wrapText="1"/>
    </xf>
    <xf numFmtId="0" fontId="31" fillId="2" borderId="23" xfId="0" applyFont="1" applyFill="1" applyBorder="1" applyAlignment="1">
      <alignment horizontal="center" wrapText="1"/>
    </xf>
    <xf numFmtId="0" fontId="32" fillId="0" borderId="0" xfId="0" applyFont="1"/>
    <xf numFmtId="165" fontId="9" fillId="0" borderId="1" xfId="0" applyNumberFormat="1" applyFont="1" applyBorder="1" applyAlignment="1" applyProtection="1">
      <alignment vertical="center"/>
      <protection locked="0"/>
    </xf>
    <xf numFmtId="165" fontId="9" fillId="0" borderId="10" xfId="0" applyNumberFormat="1" applyFont="1" applyBorder="1" applyAlignment="1" applyProtection="1">
      <alignment vertical="center"/>
      <protection locked="0"/>
    </xf>
    <xf numFmtId="10" fontId="9" fillId="0" borderId="0" xfId="0" applyNumberFormat="1" applyFont="1"/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2" fontId="9" fillId="0" borderId="12" xfId="0" applyNumberFormat="1" applyFont="1" applyBorder="1"/>
    <xf numFmtId="0" fontId="14" fillId="0" borderId="0" xfId="0" applyFont="1"/>
    <xf numFmtId="0" fontId="9" fillId="0" borderId="33" xfId="0" applyFont="1" applyBorder="1" applyAlignment="1">
      <alignment horizontal="center"/>
    </xf>
    <xf numFmtId="167" fontId="9" fillId="0" borderId="12" xfId="3" applyNumberFormat="1" applyFont="1" applyBorder="1"/>
    <xf numFmtId="0" fontId="9" fillId="0" borderId="0" xfId="0" applyFont="1" applyAlignment="1">
      <alignment horizontal="center"/>
    </xf>
    <xf numFmtId="0" fontId="9" fillId="0" borderId="27" xfId="0" applyFont="1" applyBorder="1"/>
    <xf numFmtId="0" fontId="14" fillId="0" borderId="27" xfId="0" applyFont="1" applyBorder="1"/>
    <xf numFmtId="164" fontId="9" fillId="0" borderId="1" xfId="0" applyNumberFormat="1" applyFont="1" applyBorder="1" applyAlignment="1" applyProtection="1">
      <alignment vertical="center"/>
      <protection locked="0"/>
    </xf>
    <xf numFmtId="164" fontId="9" fillId="0" borderId="10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protection locked="0"/>
    </xf>
    <xf numFmtId="0" fontId="9" fillId="0" borderId="10" xfId="0" applyFont="1" applyBorder="1" applyAlignment="1" applyProtection="1">
      <protection locked="0"/>
    </xf>
    <xf numFmtId="10" fontId="9" fillId="0" borderId="1" xfId="1" applyNumberFormat="1" applyFont="1" applyBorder="1" applyAlignment="1" applyProtection="1">
      <protection locked="0"/>
    </xf>
    <xf numFmtId="10" fontId="9" fillId="0" borderId="10" xfId="1" applyNumberFormat="1" applyFont="1" applyBorder="1" applyAlignment="1" applyProtection="1">
      <protection locked="0"/>
    </xf>
    <xf numFmtId="0" fontId="9" fillId="0" borderId="1" xfId="0" applyFont="1" applyBorder="1" applyAlignment="1" applyProtection="1">
      <alignment vertical="center"/>
      <protection locked="0"/>
    </xf>
    <xf numFmtId="165" fontId="33" fillId="0" borderId="1" xfId="0" applyNumberFormat="1" applyFont="1" applyBorder="1" applyAlignment="1" applyProtection="1">
      <alignment vertical="center"/>
      <protection hidden="1"/>
    </xf>
    <xf numFmtId="2" fontId="34" fillId="0" borderId="1" xfId="0" applyNumberFormat="1" applyFont="1" applyBorder="1" applyAlignment="1"/>
    <xf numFmtId="0" fontId="9" fillId="0" borderId="2" xfId="0" applyFont="1" applyBorder="1" applyAlignment="1" applyProtection="1">
      <alignment vertical="center" wrapText="1"/>
      <protection locked="0"/>
    </xf>
    <xf numFmtId="0" fontId="33" fillId="0" borderId="1" xfId="0" applyFont="1" applyBorder="1" applyAlignment="1" applyProtection="1">
      <alignment vertical="center"/>
      <protection hidden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center"/>
      <protection locked="0"/>
    </xf>
    <xf numFmtId="165" fontId="33" fillId="0" borderId="10" xfId="0" applyNumberFormat="1" applyFont="1" applyBorder="1" applyAlignment="1" applyProtection="1">
      <alignment vertical="center"/>
      <protection hidden="1"/>
    </xf>
    <xf numFmtId="2" fontId="34" fillId="0" borderId="10" xfId="0" applyNumberFormat="1" applyFont="1" applyBorder="1" applyAlignment="1"/>
    <xf numFmtId="0" fontId="9" fillId="0" borderId="10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30" fillId="2" borderId="0" xfId="0" applyFont="1" applyFill="1" applyBorder="1" applyAlignment="1">
      <alignment horizontal="center" wrapText="1"/>
    </xf>
    <xf numFmtId="167" fontId="0" fillId="0" borderId="0" xfId="1" applyNumberFormat="1" applyFont="1"/>
    <xf numFmtId="0" fontId="2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0" fontId="0" fillId="0" borderId="0" xfId="1" applyNumberFormat="1" applyFont="1"/>
    <xf numFmtId="14" fontId="0" fillId="0" borderId="0" xfId="0" applyNumberFormat="1"/>
    <xf numFmtId="0" fontId="0" fillId="0" borderId="0" xfId="0" applyNumberFormat="1"/>
    <xf numFmtId="0" fontId="0" fillId="0" borderId="0" xfId="1" applyNumberFormat="1" applyFont="1"/>
    <xf numFmtId="165" fontId="9" fillId="0" borderId="1" xfId="0" applyNumberFormat="1" applyFont="1" applyBorder="1" applyAlignment="1" applyProtection="1">
      <protection locked="0"/>
    </xf>
    <xf numFmtId="165" fontId="9" fillId="0" borderId="10" xfId="0" applyNumberFormat="1" applyFont="1" applyBorder="1" applyAlignment="1" applyProtection="1">
      <protection locked="0"/>
    </xf>
  </cellXfs>
  <cellStyles count="4">
    <cellStyle name="Hipervínculo" xfId="2" builtinId="8"/>
    <cellStyle name="Normal" xfId="0" builtinId="0"/>
    <cellStyle name="Porcentaje" xfId="1" builtinId="5"/>
    <cellStyle name="Porcentaje 2" xfId="3" xr:uid="{5F5545A7-E6F2-4B36-85F5-C95C8A05FB9D}"/>
  </cellStyles>
  <dxfs count="49"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19" formatCode="yyyy/mm/dd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499984740745262"/>
        <name val="Arial"/>
        <scheme val="none"/>
      </font>
      <numFmt numFmtId="165" formatCode="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19" formatCode="yyyy/mm/dd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67" formatCode="0.0%"/>
    </dxf>
    <dxf>
      <numFmt numFmtId="167" formatCode="0.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family val="2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000"/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yyyy\-mm\-dd;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266926979839393"/>
                  <c:y val="-3.02512686640980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'[1]Cuadro de mando'!$A$12:$A$14</c:f>
              <c:numCache>
                <c:formatCode>General</c:formatCode>
                <c:ptCount val="3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</c:numCache>
            </c:numRef>
          </c:xVal>
          <c:yVal>
            <c:numRef>
              <c:f>'[1]Cuadro de mando'!$B$12:$B$14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378-4A4C-9FFE-A8A01EDE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870568"/>
        <c:axId val="847869912"/>
      </c:scatterChart>
      <c:valAx>
        <c:axId val="847870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INDICACIÓN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7869912"/>
        <c:crosses val="autoZero"/>
        <c:crossBetween val="midCat"/>
      </c:valAx>
      <c:valAx>
        <c:axId val="8478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7870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Precision!$A$1</c:f>
          <c:strCache>
            <c:ptCount val="1"/>
            <c:pt idx="0">
              <c:v>CARTA CONTROL DE PRECISIÓN DE B1 EN MULTIVITAMINICOS ENTRE 2020-04-30 Y 2020-05-01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Precision!$E$2</c:f>
              <c:strCache>
                <c:ptCount val="1"/>
                <c:pt idx="0">
                  <c:v>RPD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Precision!$A$3:$D$4</c15:sqref>
                  </c15:fullRef>
                  <c15:levelRef>
                    <c15:sqref>Precision!$A$3:$A$4</c15:sqref>
                  </c15:levelRef>
                </c:ext>
              </c:extLst>
              <c:f>Precision!$A$3:$A$4</c:f>
              <c:numCache>
                <c:formatCode>m/d/yyyy</c:formatCode>
                <c:ptCount val="2"/>
                <c:pt idx="0">
                  <c:v>43951</c:v>
                </c:pt>
                <c:pt idx="1">
                  <c:v>43952</c:v>
                </c:pt>
              </c:numCache>
            </c:numRef>
          </c:cat>
          <c:val>
            <c:numRef>
              <c:f>Precision!$E$3:$E$4</c:f>
              <c:numCache>
                <c:formatCode>0.00%</c:formatCode>
                <c:ptCount val="2"/>
                <c:pt idx="0">
                  <c:v>0.105263157894737</c:v>
                </c:pt>
                <c:pt idx="1">
                  <c:v>2.5531914893616999E-2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5-4CD6-B0A2-0C13B9D5247F}"/>
            </c:ext>
          </c:extLst>
        </c:ser>
        <c:ser>
          <c:idx val="1"/>
          <c:order val="1"/>
          <c:tx>
            <c:strRef>
              <c:f>Precision!$F$2</c:f>
              <c:strCache>
                <c:ptCount val="1"/>
                <c:pt idx="0">
                  <c:v>LIMITE DE ALERTA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Precision!$A$3:$D$4</c15:sqref>
                  </c15:fullRef>
                  <c15:levelRef>
                    <c15:sqref>Precision!$A$3:$A$4</c15:sqref>
                  </c15:levelRef>
                </c:ext>
              </c:extLst>
              <c:f>Precision!$A$3:$A$4</c:f>
              <c:numCache>
                <c:formatCode>m/d/yyyy</c:formatCode>
                <c:ptCount val="2"/>
                <c:pt idx="0">
                  <c:v>43951</c:v>
                </c:pt>
                <c:pt idx="1">
                  <c:v>43952</c:v>
                </c:pt>
              </c:numCache>
            </c:numRef>
          </c:cat>
          <c:val>
            <c:numRef>
              <c:f>Precision!$F$3:$F$4</c:f>
              <c:numCache>
                <c:formatCode>0.00%</c:formatCode>
                <c:ptCount val="2"/>
                <c:pt idx="0">
                  <c:v>0.05</c:v>
                </c:pt>
                <c:pt idx="1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5-4CD6-B0A2-0C13B9D5247F}"/>
            </c:ext>
          </c:extLst>
        </c:ser>
        <c:ser>
          <c:idx val="2"/>
          <c:order val="2"/>
          <c:tx>
            <c:strRef>
              <c:f>Precision!$G$2</c:f>
              <c:strCache>
                <c:ptCount val="1"/>
                <c:pt idx="0">
                  <c:v>LIMITE DE CONTROL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Precision!$A$3:$D$4</c15:sqref>
                  </c15:fullRef>
                  <c15:levelRef>
                    <c15:sqref>Precision!$A$3:$A$4</c15:sqref>
                  </c15:levelRef>
                </c:ext>
              </c:extLst>
              <c:f>Precision!$A$3:$A$4</c:f>
              <c:numCache>
                <c:formatCode>m/d/yyyy</c:formatCode>
                <c:ptCount val="2"/>
                <c:pt idx="0">
                  <c:v>43951</c:v>
                </c:pt>
                <c:pt idx="1">
                  <c:v>43952</c:v>
                </c:pt>
              </c:numCache>
            </c:numRef>
          </c:cat>
          <c:val>
            <c:numRef>
              <c:f>Precision!$G$3:$G$4</c:f>
              <c:numCache>
                <c:formatCode>0.00%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5-4CD6-B0A2-0C13B9D52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90496"/>
        <c:axId val="901589632"/>
      </c:lineChart>
      <c:dateAx>
        <c:axId val="27690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FECHA/ID 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1589632"/>
        <c:crosses val="autoZero"/>
        <c:auto val="1"/>
        <c:lblOffset val="100"/>
        <c:baseTimeUnit val="days"/>
      </c:dateAx>
      <c:valAx>
        <c:axId val="90158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RPD%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9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Exactitud!$A$1</c:f>
          <c:strCache>
            <c:ptCount val="1"/>
            <c:pt idx="0">
              <c:v>GRAFICO DE EXACTITUD PARA B1 ENTRE 2020-04-30 Y 2020-05-01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Exactitud!$D$2</c:f>
              <c:strCache>
                <c:ptCount val="1"/>
                <c:pt idx="0">
                  <c:v>LCI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Exactitud!$A$3:$C$6</c15:sqref>
                  </c15:fullRef>
                  <c15:levelRef>
                    <c15:sqref>Exactitud!$A$3:$A$6</c15:sqref>
                  </c15:levelRef>
                </c:ext>
              </c:extLst>
              <c:f>Exactitud!$A$3:$A$6</c:f>
              <c:numCache>
                <c:formatCode>m/d/yyyy</c:formatCode>
                <c:ptCount val="4"/>
                <c:pt idx="0">
                  <c:v>43951</c:v>
                </c:pt>
                <c:pt idx="1">
                  <c:v>43952</c:v>
                </c:pt>
                <c:pt idx="2">
                  <c:v>43951</c:v>
                </c:pt>
                <c:pt idx="3">
                  <c:v>43952</c:v>
                </c:pt>
              </c:numCache>
            </c:numRef>
          </c:cat>
          <c:val>
            <c:numRef>
              <c:f>Exactitud!$D$3:$D$6</c:f>
              <c:numCache>
                <c:formatCode>0.00%</c:formatCode>
                <c:ptCount val="4"/>
                <c:pt idx="0">
                  <c:v>-0.3</c:v>
                </c:pt>
                <c:pt idx="1">
                  <c:v>-0.3</c:v>
                </c:pt>
                <c:pt idx="2">
                  <c:v>-0.05</c:v>
                </c:pt>
                <c:pt idx="3">
                  <c:v>-0.05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F-430C-866F-7414FD03DF8E}"/>
            </c:ext>
          </c:extLst>
        </c:ser>
        <c:ser>
          <c:idx val="1"/>
          <c:order val="1"/>
          <c:tx>
            <c:strRef>
              <c:f>Exactitud!$E$2</c:f>
              <c:strCache>
                <c:ptCount val="1"/>
                <c:pt idx="0">
                  <c:v>LAI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Exactitud!$A$3:$C$6</c15:sqref>
                  </c15:fullRef>
                  <c15:levelRef>
                    <c15:sqref>Exactitud!$A$3:$A$6</c15:sqref>
                  </c15:levelRef>
                </c:ext>
              </c:extLst>
              <c:f>Exactitud!$A$3:$A$6</c:f>
              <c:numCache>
                <c:formatCode>m/d/yyyy</c:formatCode>
                <c:ptCount val="4"/>
                <c:pt idx="0">
                  <c:v>43951</c:v>
                </c:pt>
                <c:pt idx="1">
                  <c:v>43952</c:v>
                </c:pt>
                <c:pt idx="2">
                  <c:v>43951</c:v>
                </c:pt>
                <c:pt idx="3">
                  <c:v>43952</c:v>
                </c:pt>
              </c:numCache>
            </c:numRef>
          </c:cat>
          <c:val>
            <c:numRef>
              <c:f>Exactitud!$E$3:$E$6</c:f>
              <c:numCache>
                <c:formatCode>0.00%</c:formatCode>
                <c:ptCount val="4"/>
                <c:pt idx="0">
                  <c:v>-0.15</c:v>
                </c:pt>
                <c:pt idx="1">
                  <c:v>-0.15</c:v>
                </c:pt>
                <c:pt idx="2">
                  <c:v>-0.02</c:v>
                </c:pt>
                <c:pt idx="3">
                  <c:v>-0.02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F-430C-866F-7414FD03DF8E}"/>
            </c:ext>
          </c:extLst>
        </c:ser>
        <c:ser>
          <c:idx val="2"/>
          <c:order val="2"/>
          <c:tx>
            <c:strRef>
              <c:f>Exactitud!$F$2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Exactitud!$A$3:$C$6</c15:sqref>
                  </c15:fullRef>
                  <c15:levelRef>
                    <c15:sqref>Exactitud!$A$3:$A$6</c15:sqref>
                  </c15:levelRef>
                </c:ext>
              </c:extLst>
              <c:f>Exactitud!$A$3:$A$6</c:f>
              <c:numCache>
                <c:formatCode>m/d/yyyy</c:formatCode>
                <c:ptCount val="4"/>
                <c:pt idx="0">
                  <c:v>43951</c:v>
                </c:pt>
                <c:pt idx="1">
                  <c:v>43952</c:v>
                </c:pt>
                <c:pt idx="2">
                  <c:v>43951</c:v>
                </c:pt>
                <c:pt idx="3">
                  <c:v>43952</c:v>
                </c:pt>
              </c:numCache>
            </c:numRef>
          </c:cat>
          <c:val>
            <c:numRef>
              <c:f>Exactitud!$F$3:$F$6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CF-430C-866F-7414FD03DF8E}"/>
            </c:ext>
          </c:extLst>
        </c:ser>
        <c:ser>
          <c:idx val="3"/>
          <c:order val="3"/>
          <c:tx>
            <c:strRef>
              <c:f>Exactitud!$G$2</c:f>
              <c:strCache>
                <c:ptCount val="1"/>
                <c:pt idx="0">
                  <c:v>LAS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Exactitud!$A$3:$C$6</c15:sqref>
                  </c15:fullRef>
                  <c15:levelRef>
                    <c15:sqref>Exactitud!$A$3:$A$6</c15:sqref>
                  </c15:levelRef>
                </c:ext>
              </c:extLst>
              <c:f>Exactitud!$A$3:$A$6</c:f>
              <c:numCache>
                <c:formatCode>m/d/yyyy</c:formatCode>
                <c:ptCount val="4"/>
                <c:pt idx="0">
                  <c:v>43951</c:v>
                </c:pt>
                <c:pt idx="1">
                  <c:v>43952</c:v>
                </c:pt>
                <c:pt idx="2">
                  <c:v>43951</c:v>
                </c:pt>
                <c:pt idx="3">
                  <c:v>43952</c:v>
                </c:pt>
              </c:numCache>
            </c:numRef>
          </c:cat>
          <c:val>
            <c:numRef>
              <c:f>Exactitud!$G$3:$G$6</c:f>
              <c:numCache>
                <c:formatCode>0.00%</c:formatCode>
                <c:ptCount val="4"/>
                <c:pt idx="0">
                  <c:v>0.15</c:v>
                </c:pt>
                <c:pt idx="1">
                  <c:v>0.15</c:v>
                </c:pt>
                <c:pt idx="2">
                  <c:v>0.02</c:v>
                </c:pt>
                <c:pt idx="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CF-430C-866F-7414FD03DF8E}"/>
            </c:ext>
          </c:extLst>
        </c:ser>
        <c:ser>
          <c:idx val="4"/>
          <c:order val="4"/>
          <c:tx>
            <c:strRef>
              <c:f>Exactitud!$H$2</c:f>
              <c:strCache>
                <c:ptCount val="1"/>
                <c:pt idx="0">
                  <c:v>LCS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Exactitud!$A$3:$C$6</c15:sqref>
                  </c15:fullRef>
                  <c15:levelRef>
                    <c15:sqref>Exactitud!$A$3:$A$6</c15:sqref>
                  </c15:levelRef>
                </c:ext>
              </c:extLst>
              <c:f>Exactitud!$A$3:$A$6</c:f>
              <c:numCache>
                <c:formatCode>m/d/yyyy</c:formatCode>
                <c:ptCount val="4"/>
                <c:pt idx="0">
                  <c:v>43951</c:v>
                </c:pt>
                <c:pt idx="1">
                  <c:v>43952</c:v>
                </c:pt>
                <c:pt idx="2">
                  <c:v>43951</c:v>
                </c:pt>
                <c:pt idx="3">
                  <c:v>43952</c:v>
                </c:pt>
              </c:numCache>
            </c:numRef>
          </c:cat>
          <c:val>
            <c:numRef>
              <c:f>Exactitud!$H$3:$H$6</c:f>
              <c:numCache>
                <c:formatCode>0.00%</c:formatCode>
                <c:ptCount val="4"/>
                <c:pt idx="0">
                  <c:v>0.3</c:v>
                </c:pt>
                <c:pt idx="1">
                  <c:v>0.3</c:v>
                </c:pt>
                <c:pt idx="2">
                  <c:v>0.05</c:v>
                </c:pt>
                <c:pt idx="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CF-430C-866F-7414FD03DF8E}"/>
            </c:ext>
          </c:extLst>
        </c:ser>
        <c:ser>
          <c:idx val="5"/>
          <c:order val="5"/>
          <c:tx>
            <c:strRef>
              <c:f>Exactitud!$I$2</c:f>
              <c:strCache>
                <c:ptCount val="1"/>
                <c:pt idx="0">
                  <c:v>E. R. %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Exactitud!$A$3:$C$6</c15:sqref>
                  </c15:fullRef>
                  <c15:levelRef>
                    <c15:sqref>Exactitud!$A$3:$A$6</c15:sqref>
                  </c15:levelRef>
                </c:ext>
              </c:extLst>
              <c:f>Exactitud!$A$3:$A$6</c:f>
              <c:numCache>
                <c:formatCode>m/d/yyyy</c:formatCode>
                <c:ptCount val="4"/>
                <c:pt idx="0">
                  <c:v>43951</c:v>
                </c:pt>
                <c:pt idx="1">
                  <c:v>43952</c:v>
                </c:pt>
                <c:pt idx="2">
                  <c:v>43951</c:v>
                </c:pt>
                <c:pt idx="3">
                  <c:v>43952</c:v>
                </c:pt>
              </c:numCache>
            </c:numRef>
          </c:cat>
          <c:val>
            <c:numRef>
              <c:f>Exactitud!$I$3:$I$6</c:f>
              <c:numCache>
                <c:formatCode>0.00%</c:formatCode>
                <c:ptCount val="4"/>
                <c:pt idx="0">
                  <c:v>-2.6156941649899308E-2</c:v>
                </c:pt>
                <c:pt idx="1">
                  <c:v>1.4084507042253506E-2</c:v>
                </c:pt>
                <c:pt idx="2">
                  <c:v>0</c:v>
                </c:pt>
                <c:pt idx="3">
                  <c:v>-1.0000000000000009E-2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CF-430C-866F-7414FD03D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6998368"/>
        <c:axId val="901587968"/>
      </c:lineChart>
      <c:dateAx>
        <c:axId val="1246998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FECHA/ID 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1587968"/>
        <c:crosses val="autoZero"/>
        <c:auto val="1"/>
        <c:lblOffset val="100"/>
        <c:baseTimeUnit val="days"/>
      </c:dateAx>
      <c:valAx>
        <c:axId val="90158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E. R.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4699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'Aptitud del sistema'!$A$1</c:f>
          <c:strCache>
            <c:ptCount val="1"/>
            <c:pt idx="0">
              <c:v>CARTA CONTROL DE APTITUD DEL SISTEMA ENTRE 2020-04-30 Y 2020-05-01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'Aptitud del sistema'!$C$2</c:f>
              <c:strCache>
                <c:ptCount val="1"/>
                <c:pt idx="0">
                  <c:v>DSR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'Aptitud del sistema'!$A$3:$B$4</c15:sqref>
                  </c15:fullRef>
                  <c15:levelRef>
                    <c15:sqref>'Aptitud del sistema'!$A$3:$A$4</c15:sqref>
                  </c15:levelRef>
                </c:ext>
              </c:extLst>
              <c:f>'Aptitud del sistema'!$A$3:$A$4</c:f>
              <c:numCache>
                <c:formatCode>m/d/yyyy</c:formatCode>
                <c:ptCount val="2"/>
                <c:pt idx="0">
                  <c:v>43951</c:v>
                </c:pt>
                <c:pt idx="1">
                  <c:v>43952</c:v>
                </c:pt>
              </c:numCache>
            </c:numRef>
          </c:cat>
          <c:val>
            <c:numRef>
              <c:f>'Aptitud del sistema'!$C$3:$C$4</c:f>
              <c:numCache>
                <c:formatCode>0.00%</c:formatCode>
                <c:ptCount val="2"/>
                <c:pt idx="0">
                  <c:v>7.0358883700154043E-3</c:v>
                </c:pt>
                <c:pt idx="1">
                  <c:v>1.4579521261578313E-2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6-471F-8B83-CF5C1987581E}"/>
            </c:ext>
          </c:extLst>
        </c:ser>
        <c:ser>
          <c:idx val="1"/>
          <c:order val="1"/>
          <c:tx>
            <c:strRef>
              <c:f>'Aptitud del sistema'!$D$2</c:f>
              <c:strCache>
                <c:ptCount val="1"/>
                <c:pt idx="0">
                  <c:v>LIMITE DE ALERTA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'Aptitud del sistema'!$A$3:$B$4</c15:sqref>
                  </c15:fullRef>
                  <c15:levelRef>
                    <c15:sqref>'Aptitud del sistema'!$A$3:$A$4</c15:sqref>
                  </c15:levelRef>
                </c:ext>
              </c:extLst>
              <c:f>'Aptitud del sistema'!$A$3:$A$4</c:f>
              <c:numCache>
                <c:formatCode>m/d/yyyy</c:formatCode>
                <c:ptCount val="2"/>
                <c:pt idx="0">
                  <c:v>43951</c:v>
                </c:pt>
                <c:pt idx="1">
                  <c:v>43952</c:v>
                </c:pt>
              </c:numCache>
            </c:numRef>
          </c:cat>
          <c:val>
            <c:numRef>
              <c:f>'Aptitud del sistema'!$D$3:$D$4</c:f>
              <c:numCache>
                <c:formatCode>0.00%</c:formatCode>
                <c:ptCount val="2"/>
                <c:pt idx="0">
                  <c:v>0.01</c:v>
                </c:pt>
                <c:pt idx="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6-471F-8B83-CF5C1987581E}"/>
            </c:ext>
          </c:extLst>
        </c:ser>
        <c:ser>
          <c:idx val="2"/>
          <c:order val="2"/>
          <c:tx>
            <c:strRef>
              <c:f>'Aptitud del sistema'!$E$2</c:f>
              <c:strCache>
                <c:ptCount val="1"/>
                <c:pt idx="0">
                  <c:v>LIMITE DE CONTROL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'Aptitud del sistema'!$A$3:$B$4</c15:sqref>
                  </c15:fullRef>
                  <c15:levelRef>
                    <c15:sqref>'Aptitud del sistema'!$A$3:$A$4</c15:sqref>
                  </c15:levelRef>
                </c:ext>
              </c:extLst>
              <c:f>'Aptitud del sistema'!$A$3:$A$4</c:f>
              <c:numCache>
                <c:formatCode>m/d/yyyy</c:formatCode>
                <c:ptCount val="2"/>
                <c:pt idx="0">
                  <c:v>43951</c:v>
                </c:pt>
                <c:pt idx="1">
                  <c:v>43952</c:v>
                </c:pt>
              </c:numCache>
            </c:numRef>
          </c:cat>
          <c:val>
            <c:numRef>
              <c:f>'Aptitud del sistema'!$E$3:$E$4</c:f>
              <c:numCache>
                <c:formatCode>0.00%</c:formatCode>
                <c:ptCount val="2"/>
                <c:pt idx="0">
                  <c:v>0.02</c:v>
                </c:pt>
                <c:pt idx="1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66-471F-8B83-CF5C19875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00992"/>
        <c:axId val="880105936"/>
      </c:lineChart>
      <c:dateAx>
        <c:axId val="872800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FECHA/STD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80105936"/>
        <c:crosses val="autoZero"/>
        <c:auto val="1"/>
        <c:lblOffset val="100"/>
        <c:baseTimeUnit val="days"/>
      </c:dateAx>
      <c:valAx>
        <c:axId val="88010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RSD%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280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41D8F17-3F63-4786-B1F7-6AE43743E79C}">
  <sheetPr/>
  <sheetViews>
    <sheetView zoomScale="6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DA79BFA-B0F1-412A-95F8-CD88B855EDB7}">
  <sheetPr/>
  <sheetViews>
    <sheetView zoomScale="6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4E56FA9-B7B3-4564-B1E0-23C8AA50A587}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1C9158C9-918A-48BB-8414-5A9E77BF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1B25F509-E716-4940-A98C-BE3820CA9D4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600075</xdr:colOff>
      <xdr:row>15</xdr:row>
      <xdr:rowOff>123825</xdr:rowOff>
    </xdr:from>
    <xdr:ext cx="932180" cy="171450"/>
    <xdr:pic>
      <xdr:nvPicPr>
        <xdr:cNvPr id="4" name="Imagen 3">
          <a:extLst>
            <a:ext uri="{FF2B5EF4-FFF2-40B4-BE49-F238E27FC236}">
              <a16:creationId xmlns:a16="http://schemas.microsoft.com/office/drawing/2014/main" id="{268E13A8-AD31-42D6-8114-83CD07E3D07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343275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247650</xdr:colOff>
      <xdr:row>14</xdr:row>
      <xdr:rowOff>104775</xdr:rowOff>
    </xdr:from>
    <xdr:to>
      <xdr:col>6</xdr:col>
      <xdr:colOff>1452245</xdr:colOff>
      <xdr:row>14</xdr:row>
      <xdr:rowOff>323850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99414E6-2831-46D3-8496-CA33690E9BB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952750"/>
          <a:ext cx="1204595" cy="219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327147</xdr:colOff>
      <xdr:row>7</xdr:row>
      <xdr:rowOff>40298</xdr:rowOff>
    </xdr:from>
    <xdr:to>
      <xdr:col>7</xdr:col>
      <xdr:colOff>756139</xdr:colOff>
      <xdr:row>13</xdr:row>
      <xdr:rowOff>187934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DDD8E3-B60B-4AEC-9989-C0A608441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396875</xdr:colOff>
      <xdr:row>0</xdr:row>
      <xdr:rowOff>114301</xdr:rowOff>
    </xdr:from>
    <xdr:ext cx="2263490" cy="724632"/>
    <xdr:pic>
      <xdr:nvPicPr>
        <xdr:cNvPr id="3" name="Imagen 2" descr="logo aoxlab.gif">
          <a:extLst>
            <a:ext uri="{FF2B5EF4-FFF2-40B4-BE49-F238E27FC236}">
              <a16:creationId xmlns:a16="http://schemas.microsoft.com/office/drawing/2014/main" id="{751B8714-8C5C-432E-851C-29DDD7F49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14301"/>
          <a:ext cx="2263490" cy="7246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1754" cy="608462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8C12ED-ED3A-486F-AAC6-253984C75C5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11754" cy="608462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9EA2B7-B044-437B-954B-D51778ECED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11754" cy="608462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3C6A0-E8BD-4CCB-A431-02F6F8F454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FT-TC-034%20Cuadro%20de%20mando%20para%20el%20ensayo%20de%20&#193;cidos%20Clorogen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uadro de mando"/>
      <sheetName val="Parametros"/>
      <sheetName val="Duplicado"/>
      <sheetName val="Límites"/>
      <sheetName val="Duplicado-límites"/>
      <sheetName val="Muestras"/>
      <sheetName val="Gráfico precision"/>
      <sheetName val="Precision"/>
      <sheetName val="Gráfico comportamiento"/>
      <sheetName val="Comportamiento"/>
    </sheetNames>
    <sheetDataSet>
      <sheetData sheetId="0"/>
      <sheetData sheetId="1">
        <row r="12">
          <cell r="A12">
            <v>10</v>
          </cell>
          <cell r="B12">
            <v>0</v>
          </cell>
        </row>
        <row r="13">
          <cell r="A13">
            <v>100</v>
          </cell>
          <cell r="B13">
            <v>0</v>
          </cell>
        </row>
        <row r="14">
          <cell r="A14">
            <v>200</v>
          </cell>
          <cell r="B14">
            <v>0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9" xr16:uid="{AFAA2EF6-3F07-4BF9-855F-34937CD2FA6F}" autoFormatId="16" applyNumberFormats="0" applyBorderFormats="0" applyFontFormats="0" applyPatternFormats="0" applyAlignmentFormats="0" applyWidthHeightFormats="0">
  <queryTableRefresh nextId="10">
    <queryTableFields count="7">
      <queryTableField id="1" name="FECHA DE ANALISIS" tableColumnId="1"/>
      <queryTableField id="2" name="ID MUESTRA" tableColumnId="2"/>
      <queryTableField id="3" name="MATRIZ" tableColumnId="3"/>
      <queryTableField id="4" name="ANALITO" tableColumnId="4"/>
      <queryTableField id="7" name="RPD" tableColumnId="7"/>
      <queryTableField id="8" name="LIMITE DE ALERTA" tableColumnId="8"/>
      <queryTableField id="9" name="LIMITE DE CONTROL" tableColumnId="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140F6FB4-00B3-4465-B496-692E14EA1CA4}" autoFormatId="16" applyNumberFormats="0" applyBorderFormats="0" applyFontFormats="0" applyPatternFormats="0" applyAlignmentFormats="0" applyWidthHeightFormats="0">
  <queryTableRefresh nextId="17">
    <queryTableFields count="9">
      <queryTableField id="1" name="FECHA DE ANALISIS" tableColumnId="1"/>
      <queryTableField id="15" name="TIPO DE MUESTRA" tableColumnId="15"/>
      <queryTableField id="5" name="ANALITO" tableColumnId="5"/>
      <queryTableField id="9" name="LCI" tableColumnId="9"/>
      <queryTableField id="10" name="LAI" tableColumnId="10"/>
      <queryTableField id="11" name="PROMEDIO" tableColumnId="11"/>
      <queryTableField id="12" name="LAS" tableColumnId="12"/>
      <queryTableField id="13" name="LCS" tableColumnId="13"/>
      <queryTableField id="14" name="E. R. %" tableColumnId="1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545A8275-57CA-4498-9139-39AEC9738110}" autoFormatId="16" applyNumberFormats="0" applyBorderFormats="0" applyFontFormats="0" applyPatternFormats="0" applyAlignmentFormats="0" applyWidthHeightFormats="0">
  <queryTableRefresh nextId="6">
    <queryTableFields count="5">
      <queryTableField id="1" name="FECHA DE ANALISIS" tableColumnId="1"/>
      <queryTableField id="2" name="ID MUESTRA" tableColumnId="2"/>
      <queryTableField id="3" name="DSR" tableColumnId="3"/>
      <queryTableField id="4" name="LIMITE DE ALERTA" tableColumnId="4"/>
      <queryTableField id="5" name="LIMITE DE CONTROL" tableColumnId="5"/>
    </queryTableFields>
  </queryTableRefresh>
</queryTable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A5BBAC1-8F8A-4E66-BF79-43E5A74D3C2C}" name="LIMITES" displayName="LIMITES" ref="A3:D7" totalsRowShown="0">
  <autoFilter ref="A3:D7" xr:uid="{00000000-0009-0000-0100-000004000000}"/>
  <tableColumns count="4">
    <tableColumn id="1" xr3:uid="{14C00E3B-45CA-42D1-8017-CDFC361B089B}" name="MATRIZ" dataDxfId="31"/>
    <tableColumn id="4" xr3:uid="{3B134F0F-7CCA-46E5-A3E6-96244767A3F9}" name="ANALITO"/>
    <tableColumn id="2" xr3:uid="{D8C81745-B819-4095-99F9-6770DB9FB663}" name="LIMITE DE ALERTA" dataDxfId="30" dataCellStyle="Porcentaje"/>
    <tableColumn id="3" xr3:uid="{244FBA1B-B1C0-4331-A2DD-4FC3D0A23280}" name="LIMITE DE CONTROL" dataDxfId="29" dataCellStyle="Porcentaje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8248FDB-10A0-4B4A-A099-CB88562F701D}" name="Tabla8" displayName="Tabla8" ref="G3:O7" totalsRowShown="0">
  <autoFilter ref="G3:O7" xr:uid="{849530F9-7DB4-4A37-8D77-CE25728EFB28}"/>
  <tableColumns count="9">
    <tableColumn id="1" xr3:uid="{78FB86B9-9336-4CB3-B0E2-742369809089}" name="CÓDIGO ESTANDAR"/>
    <tableColumn id="9" xr3:uid="{748FBBF5-373E-49A6-B625-5A3D34418D79}" name="TRAZABILIDAD"/>
    <tableColumn id="2" xr3:uid="{C6C83E1E-A025-4DED-8528-C23C2AB631C6}" name="ANALITO"/>
    <tableColumn id="3" xr3:uid="{1CE08D90-BF67-423E-9E7B-53810CA08A37}" name="VR ASIGNADO (mg/ml)"/>
    <tableColumn id="4" xr3:uid="{ED05624E-E406-402A-A0F1-6F648E1D94C4}" name="LCI" dataDxfId="28" dataCellStyle="Porcentaje"/>
    <tableColumn id="5" xr3:uid="{16C0F3ED-7289-485D-A4CF-0C672BE385D2}" name="LAI" dataDxfId="27" dataCellStyle="Porcentaje"/>
    <tableColumn id="6" xr3:uid="{221FDFC2-D8CF-406F-BA24-7116CBD3C84B}" name="PROMEDIO" dataDxfId="26" dataCellStyle="Porcentaje"/>
    <tableColumn id="7" xr3:uid="{FA766005-9617-4B95-9687-25223FA0CC09}" name="LAS" dataDxfId="25" dataCellStyle="Porcentaje"/>
    <tableColumn id="8" xr3:uid="{28E7098F-B828-4DD5-B082-29AEA979FC47}" name="LCS" dataDxfId="24" dataCellStyle="Porcentaj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E41BAF-E3A9-49BB-95B0-22897D8C3CA9}" name="Tabla11" displayName="Tabla11" ref="B1:B5" totalsRowShown="0">
  <autoFilter ref="B1:B5" xr:uid="{331021C7-D1C7-45D7-9DD3-3369FB32EE8A}"/>
  <sortState xmlns:xlrd2="http://schemas.microsoft.com/office/spreadsheetml/2017/richdata2" ref="B2:B5">
    <sortCondition ref="B2"/>
  </sortState>
  <tableColumns count="1">
    <tableColumn id="1" xr3:uid="{F5038013-EEDC-4D72-A275-CF5CBB9C179D}" name="ANALITO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9C8511F-BAE0-433E-840F-11B003FFF831}" name="Tabla12" displayName="Tabla12" ref="F1:F6" totalsRowShown="0">
  <autoFilter ref="F1:F6" xr:uid="{68270EBD-D1A0-4E3F-B283-5D03DD6E2BEE}"/>
  <sortState xmlns:xlrd2="http://schemas.microsoft.com/office/spreadsheetml/2017/richdata2" ref="F2:F6">
    <sortCondition ref="F2"/>
  </sortState>
  <tableColumns count="1">
    <tableColumn id="1" xr3:uid="{E29C4ACF-46E7-4916-8247-09A1CA4D4E13}" name="TIPO DE MUESTRA"/>
  </tableColumns>
  <tableStyleInfo name="TableStyleLight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83DC996-A57C-47C4-9C9B-5D7E24FFE9C7}" name="Tabla13" displayName="Tabla13" ref="D1:D3" totalsRowShown="0">
  <autoFilter ref="D1:D3" xr:uid="{D4066545-21C3-4EF7-B369-BEE08DBA1B97}"/>
  <tableColumns count="1">
    <tableColumn id="1" xr3:uid="{26E2A879-FA73-4F32-AD9A-CD7434AD033E}" name="TIPOS DE ESTADO"/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1CBCC8-8AEF-4390-B817-4F2234624B18}" name="Tabla1" displayName="Tabla1" ref="A19:Q300" totalsRowShown="0" headerRowDxfId="48" dataDxfId="37" tableBorderDxfId="47">
  <autoFilter ref="A19:Q300" xr:uid="{00000000-0009-0000-0100-000001000000}"/>
  <tableColumns count="17">
    <tableColumn id="1" xr3:uid="{7705A00B-2AF4-44B8-994A-98CFC3E64BA5}" name="FECHA DE ANALISIS" dataDxfId="46"/>
    <tableColumn id="2" xr3:uid="{7A87E72A-B3D1-40C2-A8E5-8B529C47D4BC}" name="ID MUESTRA" dataDxfId="45"/>
    <tableColumn id="4" xr3:uid="{B1D7DC5F-C11E-4F6F-A1C7-FB816699D3DF}" name="TIPO DE MUESTRA" dataDxfId="36"/>
    <tableColumn id="11" xr3:uid="{B393380B-A74B-4DBD-91F5-4F4D723D11AD}" name="MATRIZ" dataDxfId="33"/>
    <tableColumn id="6" xr3:uid="{D5EFFA39-86D2-42D7-B9AA-B0BA529E9B75}" name="ANALITO" dataDxfId="34"/>
    <tableColumn id="5" xr3:uid="{B2CE0B72-85C7-4AE6-B574-938BD498EC07}" name="Peso muestra (g)" dataDxfId="35"/>
    <tableColumn id="7" xr3:uid="{A95EC0C8-7385-443C-BF37-594CD69B5BB7}" name="Peso Muestra corregido (g)" dataDxfId="16"/>
    <tableColumn id="8" xr3:uid="{E25440A6-A9D9-4B2B-B425-2EE4D4B6A43D}" name="Concentración (mg/ml)" dataDxfId="14"/>
    <tableColumn id="9" xr3:uid="{EF922162-EC81-4C23-BC22-B796F75DE8AA}" name="Factor de dilución " dataDxfId="15"/>
    <tableColumn id="10" xr3:uid="{2343ED51-9ED8-4EAE-8774-4A272676B751}" name="Volumen de aforo(mL)" dataDxfId="44"/>
    <tableColumn id="3" xr3:uid="{9E119E8A-B007-499E-9666-D79B45BE56C3}" name="Pureza del estandar %" dataDxfId="43" dataCellStyle="Porcentaje"/>
    <tableColumn id="13" xr3:uid="{9DF4E245-E728-4CB1-83A3-FFA720DF5A5A}" name="Resultado (mg/100g)" dataDxfId="32">
      <calculatedColumnFormula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calculatedColumnFormula>
    </tableColumn>
    <tableColumn id="15" xr3:uid="{E26309F8-B323-40D8-AF52-17DCBF0FF7E9}" name="ANALISTA" dataDxfId="42"/>
    <tableColumn id="16" xr3:uid="{0CFBD15B-8D9C-4E9A-A830-9B811A4F9085}" name="ESTADO DEL RESULTADO" dataDxfId="41"/>
    <tableColumn id="17" xr3:uid="{E5D43BFA-4F68-4A18-A90D-1C41CD707854}" name="REVISÓ" dataDxfId="40"/>
    <tableColumn id="18" xr3:uid="{4882C2BD-9185-4745-9684-B146C2FBD029}" name="OBSERVACIONES" dataDxfId="39"/>
    <tableColumn id="19" xr3:uid="{129C90FB-31C7-48C8-AF87-D19CA9A5C75B}" name="TRAZABILIDAD" dataDxfId="38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3622D5-2815-433C-BDC7-9183F752C177}" name="PRECISION" displayName="PRECISION" ref="A2:G4" tableType="queryTable" totalsRowShown="0">
  <autoFilter ref="A2:G4" xr:uid="{93170AE6-51C1-44DA-A587-72DCEA9CFAA5}"/>
  <sortState xmlns:xlrd2="http://schemas.microsoft.com/office/spreadsheetml/2017/richdata2" ref="A3:G4">
    <sortCondition ref="A3"/>
  </sortState>
  <tableColumns count="7">
    <tableColumn id="1" xr3:uid="{2DE12CEF-F2B9-4EDA-99C0-0B0359BEDB10}" uniqueName="1" name="FECHA DE ANALISIS" queryTableFieldId="1" dataDxfId="23"/>
    <tableColumn id="2" xr3:uid="{34C7D275-D9C0-4846-AD37-844249DE2F27}" uniqueName="2" name="ID MUESTRA" queryTableFieldId="2" dataDxfId="22"/>
    <tableColumn id="3" xr3:uid="{1A56927C-5FD2-4630-87FC-B2FE6E24A68F}" uniqueName="3" name="MATRIZ" queryTableFieldId="3" dataDxfId="21"/>
    <tableColumn id="4" xr3:uid="{E74E1EEF-A876-473F-8FAB-67620C701803}" uniqueName="4" name="ANALITO" queryTableFieldId="4" dataDxfId="20"/>
    <tableColumn id="7" xr3:uid="{9478F5A2-8A2D-41F7-A507-1743DA8D9D9E}" uniqueName="7" name="RPD" queryTableFieldId="7" dataDxfId="19" dataCellStyle="Porcentaje"/>
    <tableColumn id="8" xr3:uid="{D6498FD7-CDB8-4454-B4AB-D74D168E4CB2}" uniqueName="8" name="LIMITE DE ALERTA" queryTableFieldId="8" dataDxfId="18" dataCellStyle="Porcentaje"/>
    <tableColumn id="9" xr3:uid="{9A8BB6EA-C37A-4AC9-B6E2-9DDAEAA2BBE0}" uniqueName="9" name="LIMITE DE CONTROL" queryTableFieldId="9" dataDxfId="17" dataCellStyle="Porcentaje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BF57A78-70F5-47B4-B980-BFA421219E8D}" name="EXACTITUD" displayName="EXACTITUD" ref="A2:I6" tableType="queryTable" totalsRowShown="0">
  <autoFilter ref="A2:I6" xr:uid="{3E7787A1-6D31-4684-A019-92BF18C8D1D7}"/>
  <tableColumns count="9">
    <tableColumn id="1" xr3:uid="{2A5C18C8-D80C-45B2-9DC0-8B1430C7E93C}" uniqueName="1" name="FECHA DE ANALISIS" queryTableFieldId="1" dataDxfId="13"/>
    <tableColumn id="15" xr3:uid="{73CCFB43-4F7C-4CD5-91B9-A697FC74BAB0}" uniqueName="15" name="TIPO DE MUESTRA" queryTableFieldId="15" dataDxfId="12" dataCellStyle="Porcentaje"/>
    <tableColumn id="5" xr3:uid="{0CCB6859-66A1-4694-A740-5A10533D9092}" uniqueName="5" name="ANALITO" queryTableFieldId="5" dataDxfId="11"/>
    <tableColumn id="9" xr3:uid="{DA164B5A-DAAB-4AD7-8A36-CED48AF5BF83}" uniqueName="9" name="LCI" queryTableFieldId="9" dataDxfId="10" dataCellStyle="Porcentaje"/>
    <tableColumn id="10" xr3:uid="{9F618C8B-C3F3-4504-8A84-7A33A06312E4}" uniqueName="10" name="LAI" queryTableFieldId="10" dataDxfId="9" dataCellStyle="Porcentaje"/>
    <tableColumn id="11" xr3:uid="{D1F3AA3E-48E5-4E52-B313-A37F53148418}" uniqueName="11" name="PROMEDIO" queryTableFieldId="11" dataDxfId="8" dataCellStyle="Porcentaje"/>
    <tableColumn id="12" xr3:uid="{2D23320D-5461-4CD0-881D-FAC5E3E451E3}" uniqueName="12" name="LAS" queryTableFieldId="12" dataDxfId="7" dataCellStyle="Porcentaje"/>
    <tableColumn id="13" xr3:uid="{72C0CACD-E6AC-48B8-A094-3B8D7C4FFA6B}" uniqueName="13" name="LCS" queryTableFieldId="13" dataDxfId="6" dataCellStyle="Porcentaje"/>
    <tableColumn id="14" xr3:uid="{33C0DDF4-5B1D-42E1-9FF8-229DD84EC5C2}" uniqueName="14" name="E. R. %" queryTableFieldId="14" dataDxfId="5" dataCellStyle="Porcentaje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6492251-AA7D-4B53-A99B-1632F236B3BA}" name="APTITUD_SISTEMA" displayName="APTITUD_SISTEMA" ref="A2:E4" tableType="queryTable" totalsRowShown="0">
  <autoFilter ref="A2:E4" xr:uid="{2C604ADD-E03C-4DA0-A9A4-5BD6C1BF5C53}"/>
  <tableColumns count="5">
    <tableColumn id="1" xr3:uid="{B5BE18CF-4A87-422D-9FA1-934CBAC98793}" uniqueName="1" name="FECHA DE ANALISIS" queryTableFieldId="1" dataDxfId="4"/>
    <tableColumn id="2" xr3:uid="{03CE1A78-A021-4706-9353-F481BC20226A}" uniqueName="2" name="ID MUESTRA" queryTableFieldId="2" dataDxfId="3"/>
    <tableColumn id="3" xr3:uid="{01658D42-4DB7-4F21-9A4A-A593E2034310}" uniqueName="3" name="DSR" queryTableFieldId="3" dataDxfId="2" dataCellStyle="Porcentaje"/>
    <tableColumn id="4" xr3:uid="{AE2ED042-066D-45B8-864B-503D530B2AEE}" uniqueName="4" name="LIMITE DE ALERTA" queryTableFieldId="4" dataDxfId="1" dataCellStyle="Porcentaje"/>
    <tableColumn id="5" xr3:uid="{4107524F-37B2-4A0B-9B3B-5A57C9FD3C97}" uniqueName="5" name="LIMITE DE CONTROL" queryTableFieldId="5" dataDxfId="0" dataCellStyle="Porcentaj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2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4CDDB-4129-4EC3-A34B-403844E2B68E}">
  <dimension ref="A1:K49"/>
  <sheetViews>
    <sheetView workbookViewId="0">
      <selection activeCell="C3" sqref="C3:F3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1"/>
      <c r="B1" s="2"/>
      <c r="C1" s="3" t="s">
        <v>115</v>
      </c>
      <c r="D1" s="4"/>
      <c r="E1" s="4"/>
      <c r="F1" s="5"/>
      <c r="G1" s="6" t="s">
        <v>0</v>
      </c>
      <c r="H1" s="7" t="s">
        <v>114</v>
      </c>
    </row>
    <row r="2" spans="1:11" ht="20.25" customHeight="1" x14ac:dyDescent="0.25">
      <c r="A2" s="1"/>
      <c r="B2" s="2"/>
      <c r="C2" s="8"/>
      <c r="D2" s="9"/>
      <c r="E2" s="9"/>
      <c r="F2" s="10"/>
      <c r="G2" s="6" t="s">
        <v>1</v>
      </c>
      <c r="H2" s="7">
        <v>1</v>
      </c>
    </row>
    <row r="3" spans="1:11" ht="23.25" customHeight="1" x14ac:dyDescent="0.25">
      <c r="A3" s="1"/>
      <c r="B3" s="2"/>
      <c r="C3" s="11" t="s">
        <v>2</v>
      </c>
      <c r="D3" s="12"/>
      <c r="E3" s="12"/>
      <c r="F3" s="13"/>
      <c r="G3" s="14" t="s">
        <v>3</v>
      </c>
      <c r="H3" s="15">
        <v>43448</v>
      </c>
    </row>
    <row r="4" spans="1:11" x14ac:dyDescent="0.25">
      <c r="A4" s="16"/>
      <c r="B4" s="16"/>
      <c r="C4" s="16"/>
      <c r="D4" s="16"/>
      <c r="E4" s="16"/>
      <c r="F4" s="16"/>
      <c r="G4" s="16"/>
      <c r="H4" s="16"/>
    </row>
    <row r="5" spans="1:11" x14ac:dyDescent="0.25">
      <c r="A5" s="16"/>
      <c r="B5" s="16"/>
      <c r="C5" s="16"/>
      <c r="D5" s="16"/>
      <c r="E5" s="16"/>
      <c r="F5" s="16"/>
      <c r="G5" s="16"/>
      <c r="H5" s="16"/>
    </row>
    <row r="6" spans="1:11" x14ac:dyDescent="0.25">
      <c r="A6" s="16"/>
      <c r="B6" s="16"/>
      <c r="C6" s="16"/>
      <c r="D6" s="16"/>
      <c r="E6" s="16"/>
      <c r="F6" s="16"/>
      <c r="G6" s="16"/>
      <c r="H6" s="16"/>
    </row>
    <row r="7" spans="1:11" x14ac:dyDescent="0.25">
      <c r="A7" s="16"/>
      <c r="B7" s="16"/>
      <c r="C7" s="16"/>
      <c r="D7" s="16"/>
      <c r="E7" s="16"/>
      <c r="F7" s="16"/>
      <c r="G7" s="16"/>
      <c r="H7" s="16"/>
    </row>
    <row r="8" spans="1:11" ht="20.25" x14ac:dyDescent="0.25">
      <c r="A8" s="17" t="s">
        <v>4</v>
      </c>
      <c r="B8" s="17"/>
      <c r="C8" s="17"/>
      <c r="D8" s="17"/>
      <c r="E8" s="17"/>
      <c r="F8" s="17"/>
      <c r="G8" s="17"/>
      <c r="H8" s="16"/>
    </row>
    <row r="9" spans="1:11" ht="18" hidden="1" x14ac:dyDescent="0.25">
      <c r="A9" s="18" t="str">
        <f>H1</f>
        <v>SOFT-TC-037</v>
      </c>
      <c r="B9" s="18" t="str">
        <f>C1</f>
        <v>Cuadro de mando para el ensayo de Complejo B</v>
      </c>
      <c r="C9" s="18"/>
      <c r="D9" s="18"/>
      <c r="E9" s="18"/>
      <c r="F9" s="18"/>
      <c r="G9" s="18"/>
      <c r="H9" s="16"/>
    </row>
    <row r="10" spans="1:11" ht="15" customHeight="1" x14ac:dyDescent="0.25">
      <c r="A10" s="19" t="str">
        <f>A9 &amp;" " &amp;B9</f>
        <v>SOFT-TC-037 Cuadro de mando para el ensayo de Complejo B</v>
      </c>
      <c r="B10" s="19"/>
      <c r="C10" s="19"/>
      <c r="D10" s="19"/>
      <c r="E10" s="19"/>
      <c r="F10" s="19"/>
      <c r="G10" s="19"/>
      <c r="H10" s="19"/>
    </row>
    <row r="11" spans="1:11" ht="15" customHeight="1" x14ac:dyDescent="0.25">
      <c r="A11" s="20"/>
      <c r="B11" s="20"/>
      <c r="C11" s="20"/>
      <c r="D11" s="20"/>
      <c r="E11" s="20"/>
      <c r="F11" s="20"/>
      <c r="G11" s="20"/>
      <c r="H11" s="20"/>
    </row>
    <row r="12" spans="1:11" ht="15.75" x14ac:dyDescent="0.25">
      <c r="A12" s="21" t="s">
        <v>5</v>
      </c>
      <c r="B12" s="21"/>
      <c r="C12" s="21"/>
      <c r="D12" s="21"/>
      <c r="E12" s="21"/>
      <c r="F12" s="21"/>
      <c r="G12" s="21"/>
      <c r="H12" s="16"/>
      <c r="K12" s="22"/>
    </row>
    <row r="13" spans="1:11" x14ac:dyDescent="0.25">
      <c r="A13" s="16"/>
      <c r="B13" s="16"/>
      <c r="C13" s="16"/>
      <c r="D13" s="16"/>
      <c r="E13" s="16"/>
      <c r="F13" s="16"/>
      <c r="G13" s="16"/>
      <c r="H13" s="16"/>
    </row>
    <row r="14" spans="1:11" x14ac:dyDescent="0.25">
      <c r="A14" s="16"/>
      <c r="B14" s="23"/>
      <c r="C14" s="24" t="s">
        <v>6</v>
      </c>
      <c r="D14" s="25"/>
      <c r="E14" s="24" t="s">
        <v>7</v>
      </c>
      <c r="F14" s="25"/>
      <c r="G14" s="26" t="s">
        <v>8</v>
      </c>
      <c r="H14" s="26" t="s">
        <v>9</v>
      </c>
    </row>
    <row r="15" spans="1:11" ht="29.25" customHeight="1" x14ac:dyDescent="0.25">
      <c r="B15" s="23" t="s">
        <v>10</v>
      </c>
      <c r="C15" s="27" t="s">
        <v>11</v>
      </c>
      <c r="D15" s="28"/>
      <c r="E15" s="27" t="s">
        <v>12</v>
      </c>
      <c r="F15" s="28"/>
      <c r="G15" s="26"/>
      <c r="H15" s="29">
        <f>H3-7</f>
        <v>43441</v>
      </c>
    </row>
    <row r="16" spans="1:11" ht="28.5" customHeight="1" x14ac:dyDescent="0.25">
      <c r="B16" s="23" t="s">
        <v>13</v>
      </c>
      <c r="C16" s="27" t="s">
        <v>14</v>
      </c>
      <c r="D16" s="28"/>
      <c r="E16" s="27" t="s">
        <v>15</v>
      </c>
      <c r="F16" s="28"/>
      <c r="G16" s="26"/>
      <c r="H16" s="29">
        <f>H3</f>
        <v>43448</v>
      </c>
    </row>
    <row r="17" spans="1:8" ht="32.25" customHeight="1" x14ac:dyDescent="0.25">
      <c r="B17" s="23" t="s">
        <v>16</v>
      </c>
      <c r="C17" s="27" t="s">
        <v>14</v>
      </c>
      <c r="D17" s="28"/>
      <c r="E17" s="27" t="s">
        <v>15</v>
      </c>
      <c r="F17" s="28"/>
      <c r="G17" s="26"/>
      <c r="H17" s="29">
        <f>H3</f>
        <v>43448</v>
      </c>
    </row>
    <row r="18" spans="1:8" x14ac:dyDescent="0.25">
      <c r="B18" s="30" t="s">
        <v>17</v>
      </c>
      <c r="C18" s="31"/>
      <c r="D18" s="32"/>
      <c r="E18" s="33" t="s">
        <v>18</v>
      </c>
      <c r="F18" s="34"/>
      <c r="G18" s="34"/>
      <c r="H18" s="25"/>
    </row>
    <row r="19" spans="1:8" x14ac:dyDescent="0.25">
      <c r="H19" s="16"/>
    </row>
    <row r="20" spans="1:8" x14ac:dyDescent="0.25">
      <c r="A20" s="16"/>
      <c r="B20" s="16"/>
      <c r="C20" s="16"/>
      <c r="D20" s="16"/>
      <c r="E20" s="16"/>
      <c r="F20" s="16"/>
      <c r="G20" s="16"/>
      <c r="H20" s="16"/>
    </row>
    <row r="21" spans="1:8" x14ac:dyDescent="0.25">
      <c r="A21" s="16"/>
      <c r="B21" s="16"/>
      <c r="C21" s="16"/>
      <c r="D21" s="16"/>
      <c r="E21" s="16"/>
      <c r="F21" s="16"/>
      <c r="G21" s="16"/>
      <c r="H21" s="16"/>
    </row>
    <row r="22" spans="1:8" ht="15.75" x14ac:dyDescent="0.25">
      <c r="A22" s="35" t="s">
        <v>19</v>
      </c>
      <c r="B22" s="35"/>
      <c r="C22" s="35"/>
      <c r="D22" s="35"/>
      <c r="E22" s="35"/>
      <c r="F22" s="35"/>
      <c r="G22" s="35"/>
      <c r="H22" s="35"/>
    </row>
    <row r="23" spans="1:8" x14ac:dyDescent="0.25">
      <c r="A23" s="16"/>
      <c r="B23" s="16"/>
      <c r="C23" s="16"/>
      <c r="D23" s="16"/>
      <c r="E23" s="16"/>
      <c r="F23" s="16"/>
      <c r="G23" s="16"/>
      <c r="H23" s="16"/>
    </row>
    <row r="24" spans="1:8" x14ac:dyDescent="0.25">
      <c r="B24" s="36" t="s">
        <v>20</v>
      </c>
      <c r="C24" s="36" t="s">
        <v>21</v>
      </c>
      <c r="D24" s="36" t="s">
        <v>22</v>
      </c>
      <c r="E24" s="36" t="s">
        <v>23</v>
      </c>
      <c r="F24" s="36" t="s">
        <v>24</v>
      </c>
      <c r="G24" s="36" t="s">
        <v>25</v>
      </c>
      <c r="H24" s="36" t="s">
        <v>26</v>
      </c>
    </row>
    <row r="25" spans="1:8" ht="23.25" customHeight="1" x14ac:dyDescent="0.25">
      <c r="B25" s="37"/>
      <c r="C25" s="37"/>
      <c r="D25" s="37"/>
      <c r="E25" s="37"/>
      <c r="F25" s="37"/>
      <c r="G25" s="37"/>
      <c r="H25" s="37"/>
    </row>
    <row r="26" spans="1:8" ht="36" x14ac:dyDescent="0.25">
      <c r="B26" s="38" t="s">
        <v>27</v>
      </c>
      <c r="C26" s="39">
        <f>H17</f>
        <v>43448</v>
      </c>
      <c r="D26" s="38">
        <v>1</v>
      </c>
      <c r="E26" s="38" t="s">
        <v>28</v>
      </c>
      <c r="F26" s="38" t="s">
        <v>29</v>
      </c>
      <c r="G26" s="38" t="s">
        <v>30</v>
      </c>
      <c r="H26" s="38" t="s">
        <v>30</v>
      </c>
    </row>
    <row r="27" spans="1:8" x14ac:dyDescent="0.25">
      <c r="B27" s="40"/>
      <c r="C27" s="41"/>
      <c r="D27" s="40"/>
      <c r="E27" s="42"/>
      <c r="F27" s="40"/>
      <c r="G27" s="43"/>
      <c r="H27" s="44"/>
    </row>
    <row r="28" spans="1:8" x14ac:dyDescent="0.25">
      <c r="B28" s="45"/>
      <c r="C28" s="45"/>
      <c r="D28" s="45"/>
      <c r="E28" s="46"/>
      <c r="F28" s="45"/>
      <c r="G28" s="45"/>
      <c r="H28" s="45"/>
    </row>
    <row r="29" spans="1:8" x14ac:dyDescent="0.25">
      <c r="B29" s="40"/>
      <c r="C29" s="40"/>
      <c r="D29" s="40"/>
      <c r="E29" s="42"/>
      <c r="F29" s="40"/>
      <c r="G29" s="40"/>
      <c r="H29" s="40"/>
    </row>
    <row r="30" spans="1:8" x14ac:dyDescent="0.25">
      <c r="B30" s="40"/>
      <c r="C30" s="40"/>
      <c r="D30" s="40"/>
      <c r="E30" s="42"/>
      <c r="F30" s="40"/>
      <c r="G30" s="40"/>
      <c r="H30" s="40"/>
    </row>
    <row r="31" spans="1:8" x14ac:dyDescent="0.25">
      <c r="B31" s="40"/>
      <c r="C31" s="40"/>
      <c r="D31" s="40"/>
      <c r="E31" s="42"/>
      <c r="F31" s="40"/>
      <c r="G31" s="40"/>
      <c r="H31" s="40"/>
    </row>
    <row r="32" spans="1:8" x14ac:dyDescent="0.25">
      <c r="B32" s="40"/>
      <c r="C32" s="40"/>
      <c r="D32" s="40"/>
      <c r="E32" s="42"/>
      <c r="F32" s="40"/>
      <c r="G32" s="40"/>
      <c r="H32" s="40"/>
    </row>
    <row r="33" spans="1:8" x14ac:dyDescent="0.25">
      <c r="B33" s="40"/>
      <c r="C33" s="40"/>
      <c r="D33" s="40"/>
      <c r="E33" s="42"/>
      <c r="F33" s="40"/>
      <c r="G33" s="40"/>
      <c r="H33" s="40"/>
    </row>
    <row r="34" spans="1:8" x14ac:dyDescent="0.25">
      <c r="B34" s="40"/>
      <c r="C34" s="40"/>
      <c r="D34" s="40"/>
      <c r="E34" s="42"/>
      <c r="F34" s="40"/>
      <c r="G34" s="40"/>
      <c r="H34" s="40"/>
    </row>
    <row r="35" spans="1:8" x14ac:dyDescent="0.25">
      <c r="B35" s="40"/>
      <c r="C35" s="40"/>
      <c r="D35" s="40"/>
      <c r="E35" s="42"/>
      <c r="F35" s="40"/>
      <c r="G35" s="40"/>
      <c r="H35" s="40"/>
    </row>
    <row r="36" spans="1:8" x14ac:dyDescent="0.25">
      <c r="B36" s="40"/>
      <c r="C36" s="40"/>
      <c r="D36" s="40"/>
      <c r="E36" s="42"/>
      <c r="F36" s="40"/>
      <c r="G36" s="40"/>
      <c r="H36" s="40"/>
    </row>
    <row r="37" spans="1:8" x14ac:dyDescent="0.25">
      <c r="B37" s="40"/>
      <c r="C37" s="40"/>
      <c r="D37" s="40"/>
      <c r="E37" s="42"/>
      <c r="F37" s="40"/>
      <c r="G37" s="40"/>
      <c r="H37" s="40"/>
    </row>
    <row r="38" spans="1:8" x14ac:dyDescent="0.25">
      <c r="B38" s="40"/>
      <c r="C38" s="40"/>
      <c r="D38" s="40"/>
      <c r="E38" s="42"/>
      <c r="F38" s="40"/>
      <c r="G38" s="40"/>
      <c r="H38" s="40"/>
    </row>
    <row r="39" spans="1:8" x14ac:dyDescent="0.25">
      <c r="A39" s="16"/>
      <c r="B39" s="16"/>
      <c r="C39" s="16"/>
      <c r="D39" s="16"/>
      <c r="E39" s="16"/>
      <c r="F39" s="16"/>
      <c r="G39" s="16"/>
      <c r="H39" s="16"/>
    </row>
    <row r="40" spans="1:8" x14ac:dyDescent="0.25">
      <c r="A40" s="16"/>
      <c r="B40" s="16"/>
      <c r="C40" s="16"/>
      <c r="D40" s="16"/>
      <c r="E40" s="16"/>
      <c r="F40" s="16"/>
      <c r="G40" s="16"/>
      <c r="H40" s="16"/>
    </row>
    <row r="41" spans="1:8" x14ac:dyDescent="0.25">
      <c r="A41" s="16"/>
      <c r="B41" s="16"/>
      <c r="C41" s="16"/>
      <c r="D41" s="16"/>
      <c r="E41" s="16"/>
      <c r="F41" s="16"/>
      <c r="G41" s="16"/>
      <c r="H41" s="16"/>
    </row>
    <row r="42" spans="1:8" x14ac:dyDescent="0.25">
      <c r="A42" s="16"/>
      <c r="B42" s="16"/>
      <c r="C42" s="16"/>
      <c r="D42" s="16"/>
      <c r="E42" s="16"/>
      <c r="F42" s="16"/>
      <c r="G42" s="16"/>
      <c r="H42" s="16"/>
    </row>
    <row r="43" spans="1:8" x14ac:dyDescent="0.25">
      <c r="A43" s="16"/>
      <c r="B43" s="16"/>
      <c r="C43" s="16"/>
      <c r="D43" s="16"/>
      <c r="E43" s="16"/>
      <c r="F43" s="16"/>
      <c r="G43" s="16"/>
      <c r="H43" s="16"/>
    </row>
    <row r="44" spans="1:8" x14ac:dyDescent="0.25">
      <c r="A44" s="16"/>
      <c r="B44" s="16"/>
      <c r="C44" s="16"/>
      <c r="D44" s="16"/>
      <c r="E44" s="16"/>
      <c r="F44" s="16"/>
      <c r="G44" s="16"/>
      <c r="H44" s="16"/>
    </row>
    <row r="45" spans="1:8" x14ac:dyDescent="0.25">
      <c r="A45" s="47" t="s">
        <v>31</v>
      </c>
      <c r="B45" s="47"/>
      <c r="C45" s="47"/>
      <c r="D45" s="47"/>
      <c r="E45" s="47"/>
      <c r="F45" s="48" t="s">
        <v>32</v>
      </c>
      <c r="G45" s="48"/>
      <c r="H45" s="16"/>
    </row>
    <row r="46" spans="1:8" x14ac:dyDescent="0.25">
      <c r="B46" s="49"/>
      <c r="C46" s="49"/>
      <c r="D46" s="49"/>
      <c r="E46" s="49"/>
      <c r="F46" s="49"/>
      <c r="G46" s="49"/>
      <c r="H46" s="49"/>
    </row>
    <row r="47" spans="1:8" x14ac:dyDescent="0.25">
      <c r="B47" s="49"/>
      <c r="C47" s="49"/>
      <c r="D47" s="49"/>
      <c r="E47" s="49"/>
      <c r="F47" s="49"/>
      <c r="G47" s="49"/>
      <c r="H47" s="49"/>
    </row>
    <row r="48" spans="1:8" x14ac:dyDescent="0.25">
      <c r="B48" s="49"/>
      <c r="C48" s="49"/>
      <c r="D48" s="49"/>
      <c r="E48" s="49"/>
      <c r="F48" s="49"/>
      <c r="G48" s="49"/>
      <c r="H48" s="49"/>
    </row>
    <row r="49" spans="2:8" x14ac:dyDescent="0.25">
      <c r="B49" s="50" t="s">
        <v>33</v>
      </c>
      <c r="C49" s="50"/>
      <c r="D49" s="50"/>
      <c r="E49" s="50"/>
      <c r="F49" s="50"/>
      <c r="G49" s="51" t="s">
        <v>32</v>
      </c>
      <c r="H49" s="51"/>
    </row>
  </sheetData>
  <sheetProtection algorithmName="SHA-512" hashValue="s4LGKdLJRHmUB5tVA48l86fi6K4wbsQIb/fxtapL+fi2FioNCWoXMVKe40l89PRSZFf9E7yaS+Ts1THaxxm7pQ==" saltValue="m9Uhcc+1EnfuFw5qoOEDGQ==" spinCount="100000" sheet="1" objects="1" scenarios="1" selectLockedCells="1" selectUnlockedCells="1"/>
  <mergeCells count="28">
    <mergeCell ref="G24:G25"/>
    <mergeCell ref="H24:H25"/>
    <mergeCell ref="A45:E45"/>
    <mergeCell ref="F45:G45"/>
    <mergeCell ref="B49:F49"/>
    <mergeCell ref="G49:H49"/>
    <mergeCell ref="C17:D17"/>
    <mergeCell ref="E17:F17"/>
    <mergeCell ref="B18:D18"/>
    <mergeCell ref="E18:H18"/>
    <mergeCell ref="A22:H22"/>
    <mergeCell ref="B24:B25"/>
    <mergeCell ref="C24:C25"/>
    <mergeCell ref="D24:D25"/>
    <mergeCell ref="E24:E25"/>
    <mergeCell ref="F24:F25"/>
    <mergeCell ref="C14:D14"/>
    <mergeCell ref="E14:F14"/>
    <mergeCell ref="C15:D15"/>
    <mergeCell ref="E15:F15"/>
    <mergeCell ref="C16:D16"/>
    <mergeCell ref="E16:F16"/>
    <mergeCell ref="A1:B3"/>
    <mergeCell ref="C1:F2"/>
    <mergeCell ref="C3:F3"/>
    <mergeCell ref="A8:G8"/>
    <mergeCell ref="A10:H10"/>
    <mergeCell ref="A12:G12"/>
  </mergeCells>
  <hyperlinks>
    <hyperlink ref="E18" r:id="rId1" xr:uid="{259C037F-2C07-4CE8-9CB0-6F2777F12FD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7633-26EF-4695-97BB-0B6E7CBC0E9A}">
  <dimension ref="A1:O7"/>
  <sheetViews>
    <sheetView workbookViewId="0">
      <selection activeCell="B10" sqref="B10"/>
    </sheetView>
  </sheetViews>
  <sheetFormatPr baseColWidth="10" defaultRowHeight="15" x14ac:dyDescent="0.25"/>
  <cols>
    <col min="1" max="1" width="47.85546875" bestFit="1" customWidth="1"/>
    <col min="2" max="2" width="19" style="141" bestFit="1" customWidth="1"/>
    <col min="3" max="3" width="20.85546875" style="141" bestFit="1" customWidth="1"/>
    <col min="6" max="6" width="22.42578125" bestFit="1" customWidth="1"/>
    <col min="7" max="7" width="20.7109375" bestFit="1" customWidth="1"/>
    <col min="8" max="8" width="23.28515625" customWidth="1"/>
    <col min="11" max="11" width="12.85546875" customWidth="1"/>
  </cols>
  <sheetData>
    <row r="1" spans="1:15" ht="18.75" x14ac:dyDescent="0.3">
      <c r="A1" s="143" t="s">
        <v>93</v>
      </c>
      <c r="B1" s="143"/>
      <c r="C1" s="143"/>
      <c r="F1" s="143" t="s">
        <v>94</v>
      </c>
      <c r="G1" s="143"/>
      <c r="H1" s="143"/>
      <c r="I1" s="143"/>
      <c r="J1" s="143"/>
      <c r="K1" s="143"/>
      <c r="L1" s="143"/>
      <c r="M1" s="143"/>
    </row>
    <row r="2" spans="1:15" x14ac:dyDescent="0.25">
      <c r="A2" s="142" t="s">
        <v>106</v>
      </c>
      <c r="B2" s="142"/>
      <c r="C2" s="142"/>
      <c r="F2" s="142" t="s">
        <v>105</v>
      </c>
      <c r="G2" s="142"/>
      <c r="H2" s="142"/>
      <c r="I2" s="142" t="s">
        <v>102</v>
      </c>
      <c r="J2" s="142"/>
      <c r="K2" s="142"/>
      <c r="L2" s="142"/>
      <c r="M2" s="142"/>
    </row>
    <row r="3" spans="1:15" x14ac:dyDescent="0.25">
      <c r="A3" t="s">
        <v>88</v>
      </c>
      <c r="B3" t="s">
        <v>59</v>
      </c>
      <c r="C3" s="141" t="s">
        <v>95</v>
      </c>
      <c r="D3" s="141" t="s">
        <v>96</v>
      </c>
      <c r="G3" t="s">
        <v>97</v>
      </c>
      <c r="H3" t="s">
        <v>68</v>
      </c>
      <c r="I3" t="s">
        <v>59</v>
      </c>
      <c r="J3" t="s">
        <v>101</v>
      </c>
      <c r="K3" t="s">
        <v>103</v>
      </c>
      <c r="L3" t="s">
        <v>104</v>
      </c>
      <c r="M3" t="s">
        <v>98</v>
      </c>
      <c r="N3" t="s">
        <v>99</v>
      </c>
      <c r="O3" t="s">
        <v>100</v>
      </c>
    </row>
    <row r="4" spans="1:15" x14ac:dyDescent="0.25">
      <c r="A4" t="s">
        <v>91</v>
      </c>
      <c r="B4" t="s">
        <v>79</v>
      </c>
      <c r="C4" s="141">
        <v>2.7903259969602469E-4</v>
      </c>
      <c r="D4" s="141">
        <v>3.2288456713126768E-4</v>
      </c>
      <c r="G4" t="s">
        <v>87</v>
      </c>
      <c r="I4" t="s">
        <v>79</v>
      </c>
      <c r="J4">
        <v>4.9700000000000001E-2</v>
      </c>
      <c r="K4" s="144">
        <v>-0.3</v>
      </c>
      <c r="L4" s="144">
        <v>-0.15</v>
      </c>
      <c r="M4" s="144">
        <v>0</v>
      </c>
      <c r="N4" s="144">
        <v>0.15</v>
      </c>
      <c r="O4" s="144">
        <v>0.3</v>
      </c>
    </row>
    <row r="5" spans="1:15" x14ac:dyDescent="0.25">
      <c r="A5" t="s">
        <v>90</v>
      </c>
      <c r="B5" t="s">
        <v>79</v>
      </c>
      <c r="C5" s="141">
        <v>8.0727906549027784E-2</v>
      </c>
      <c r="D5" s="141">
        <v>0.11306059233567191</v>
      </c>
      <c r="G5" t="s">
        <v>111</v>
      </c>
      <c r="I5" t="s">
        <v>79</v>
      </c>
      <c r="J5">
        <v>0.05</v>
      </c>
      <c r="K5" s="144">
        <v>-0.05</v>
      </c>
      <c r="L5" s="144">
        <v>-0.02</v>
      </c>
      <c r="M5" s="144">
        <v>0</v>
      </c>
      <c r="N5" s="144">
        <v>0.02</v>
      </c>
      <c r="O5" s="144">
        <v>0.05</v>
      </c>
    </row>
    <row r="6" spans="1:15" x14ac:dyDescent="0.25">
      <c r="A6" t="s">
        <v>89</v>
      </c>
      <c r="B6" t="s">
        <v>79</v>
      </c>
      <c r="C6" s="141">
        <v>0.05</v>
      </c>
      <c r="D6" s="141">
        <v>0.1</v>
      </c>
      <c r="G6" t="s">
        <v>112</v>
      </c>
      <c r="I6" t="s">
        <v>79</v>
      </c>
      <c r="J6">
        <v>0.05</v>
      </c>
      <c r="K6" s="144">
        <v>-0.05</v>
      </c>
      <c r="L6" s="144">
        <v>-0.02</v>
      </c>
      <c r="M6" s="144">
        <v>0</v>
      </c>
      <c r="N6" s="144">
        <v>0.02</v>
      </c>
      <c r="O6" s="144">
        <v>0.05</v>
      </c>
    </row>
    <row r="7" spans="1:15" x14ac:dyDescent="0.25">
      <c r="A7" t="s">
        <v>92</v>
      </c>
      <c r="B7" t="s">
        <v>79</v>
      </c>
      <c r="C7" s="141">
        <v>0.01</v>
      </c>
      <c r="D7" s="141">
        <v>0.02</v>
      </c>
      <c r="K7" s="144"/>
      <c r="L7" s="144"/>
      <c r="M7" s="144"/>
      <c r="N7" s="144"/>
      <c r="O7" s="144"/>
    </row>
  </sheetData>
  <mergeCells count="5">
    <mergeCell ref="I2:M2"/>
    <mergeCell ref="F2:H2"/>
    <mergeCell ref="F1:M1"/>
    <mergeCell ref="A1:C1"/>
    <mergeCell ref="A2:C2"/>
  </mergeCells>
  <dataValidations count="5">
    <dataValidation type="list" allowBlank="1" showInputMessage="1" showErrorMessage="1" sqref="I4:I7 B4:B7" xr:uid="{D8AE1192-01C1-4A81-B8E5-7AE2DD64DBA2}">
      <formula1>NOMBREANALITO</formula1>
    </dataValidation>
    <dataValidation type="decimal" allowBlank="1" showInputMessage="1" showErrorMessage="1" sqref="J4:J7" xr:uid="{57979CA4-6242-4B82-9B92-FA124978CE22}">
      <formula1>0</formula1>
      <formula2>0.1</formula2>
    </dataValidation>
    <dataValidation type="decimal" allowBlank="1" showInputMessage="1" showErrorMessage="1" sqref="C4:D7" xr:uid="{7335AA4D-AC95-4B88-AE40-621A72ED3F91}">
      <formula1>0</formula1>
      <formula2>1</formula2>
    </dataValidation>
    <dataValidation type="decimal" allowBlank="1" showInputMessage="1" showErrorMessage="1" sqref="K4:K7" xr:uid="{1C0356A1-7BE3-41D5-BE80-A13E17C1FD26}">
      <formula1>-0.3</formula1>
      <formula2>0</formula2>
    </dataValidation>
    <dataValidation type="decimal" allowBlank="1" showInputMessage="1" showErrorMessage="1" sqref="M4:O7" xr:uid="{0B086131-6F0C-438F-8EF8-9EE0C5AD1DDC}">
      <formula1>0</formula1>
      <formula2>0.3</formula2>
    </dataValidation>
  </dataValidations>
  <pageMargins left="0.7" right="0.7" top="0.75" bottom="0.75" header="0.3" footer="0.3"/>
  <legacy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9B99-7DD3-4C9E-8436-488D3C81D57A}">
  <dimension ref="B1:F6"/>
  <sheetViews>
    <sheetView workbookViewId="0">
      <selection activeCell="B2" sqref="B2:B5"/>
    </sheetView>
  </sheetViews>
  <sheetFormatPr baseColWidth="10" defaultRowHeight="15" x14ac:dyDescent="0.25"/>
  <cols>
    <col min="2" max="2" width="22.42578125" bestFit="1" customWidth="1"/>
    <col min="4" max="4" width="18.85546875" customWidth="1"/>
    <col min="6" max="6" width="18.42578125" customWidth="1"/>
  </cols>
  <sheetData>
    <row r="1" spans="2:6" x14ac:dyDescent="0.25">
      <c r="B1" t="s">
        <v>59</v>
      </c>
      <c r="D1" t="s">
        <v>73</v>
      </c>
      <c r="F1" t="s">
        <v>58</v>
      </c>
    </row>
    <row r="2" spans="2:6" x14ac:dyDescent="0.25">
      <c r="B2" t="s">
        <v>79</v>
      </c>
      <c r="D2" t="s">
        <v>70</v>
      </c>
      <c r="F2" t="s">
        <v>83</v>
      </c>
    </row>
    <row r="3" spans="2:6" x14ac:dyDescent="0.25">
      <c r="B3" t="s">
        <v>80</v>
      </c>
      <c r="D3" t="s">
        <v>74</v>
      </c>
      <c r="F3" t="s">
        <v>84</v>
      </c>
    </row>
    <row r="4" spans="2:6" x14ac:dyDescent="0.25">
      <c r="B4" t="s">
        <v>81</v>
      </c>
      <c r="F4" t="s">
        <v>71</v>
      </c>
    </row>
    <row r="5" spans="2:6" x14ac:dyDescent="0.25">
      <c r="B5" t="s">
        <v>82</v>
      </c>
      <c r="F5" t="s">
        <v>75</v>
      </c>
    </row>
    <row r="6" spans="2:6" x14ac:dyDescent="0.25">
      <c r="F6" t="s">
        <v>69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B149F-3BA5-440A-B994-38468671A041}">
  <dimension ref="A1:AQ1045"/>
  <sheetViews>
    <sheetView tabSelected="1" zoomScaleNormal="100" workbookViewId="0">
      <selection activeCell="F20" sqref="F20"/>
    </sheetView>
  </sheetViews>
  <sheetFormatPr baseColWidth="10" defaultRowHeight="15" x14ac:dyDescent="0.25"/>
  <cols>
    <col min="1" max="1" width="35.85546875" customWidth="1"/>
    <col min="2" max="2" width="19.28515625" customWidth="1"/>
    <col min="3" max="3" width="29.42578125" customWidth="1"/>
    <col min="4" max="4" width="22.85546875" customWidth="1"/>
    <col min="5" max="5" width="25" customWidth="1"/>
    <col min="6" max="6" width="20.85546875" customWidth="1"/>
    <col min="7" max="7" width="32" customWidth="1"/>
    <col min="8" max="8" width="25.85546875" customWidth="1"/>
    <col min="9" max="9" width="35" customWidth="1"/>
    <col min="10" max="10" width="30.85546875" customWidth="1"/>
    <col min="11" max="11" width="32.85546875" customWidth="1"/>
    <col min="12" max="12" width="28.42578125" customWidth="1"/>
    <col min="13" max="13" width="23.42578125" bestFit="1" customWidth="1"/>
    <col min="14" max="14" width="21.42578125" customWidth="1"/>
    <col min="15" max="15" width="36.85546875" customWidth="1"/>
    <col min="16" max="16" width="30.7109375" customWidth="1"/>
    <col min="17" max="17" width="29.5703125" bestFit="1" customWidth="1"/>
    <col min="18" max="18" width="61.7109375" customWidth="1"/>
    <col min="19" max="19" width="52.28515625" customWidth="1"/>
    <col min="20" max="20" width="11.140625" customWidth="1"/>
    <col min="22" max="22" width="12" bestFit="1" customWidth="1"/>
    <col min="24" max="24" width="14" bestFit="1" customWidth="1"/>
    <col min="25" max="25" width="10" customWidth="1"/>
  </cols>
  <sheetData>
    <row r="1" spans="1:43" ht="24.75" customHeight="1" x14ac:dyDescent="0.25">
      <c r="A1" s="1"/>
      <c r="B1" s="2"/>
      <c r="C1" s="52" t="str">
        <f>control!C1</f>
        <v>Cuadro de mando para el ensayo de Complejo B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  <c r="O1" s="55" t="s">
        <v>0</v>
      </c>
      <c r="P1" s="56" t="str">
        <f>control!H1</f>
        <v>SOFT-TC-037</v>
      </c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</row>
    <row r="2" spans="1:43" ht="20.25" customHeight="1" x14ac:dyDescent="0.25">
      <c r="A2" s="1"/>
      <c r="B2" s="2"/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  <c r="O2" s="55" t="s">
        <v>1</v>
      </c>
      <c r="P2" s="56">
        <f>control!H2</f>
        <v>1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</row>
    <row r="3" spans="1:43" ht="23.25" customHeight="1" x14ac:dyDescent="0.35">
      <c r="A3" s="1"/>
      <c r="B3" s="2"/>
      <c r="C3" s="58" t="s">
        <v>2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O3" s="61" t="s">
        <v>3</v>
      </c>
      <c r="P3" s="62">
        <f>control!H3</f>
        <v>43448</v>
      </c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</row>
    <row r="4" spans="1:43" ht="20.25" x14ac:dyDescent="0.3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4"/>
      <c r="Q4" s="57"/>
      <c r="R4" s="57"/>
      <c r="S4" s="57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</row>
    <row r="5" spans="1:43" x14ac:dyDescent="0.25">
      <c r="A5" s="66" t="s">
        <v>34</v>
      </c>
      <c r="B5" s="67" t="s">
        <v>76</v>
      </c>
      <c r="C5" s="66" t="s">
        <v>35</v>
      </c>
      <c r="D5" s="67" t="s">
        <v>36</v>
      </c>
      <c r="E5" s="68" t="s">
        <v>37</v>
      </c>
      <c r="F5" s="68"/>
      <c r="G5" s="69" t="s">
        <v>38</v>
      </c>
      <c r="H5" s="70" t="s">
        <v>39</v>
      </c>
      <c r="I5" s="71" t="s">
        <v>40</v>
      </c>
      <c r="J5" s="66" t="s">
        <v>41</v>
      </c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</row>
    <row r="6" spans="1:43" s="57" customFormat="1" ht="15.75" thickBot="1" x14ac:dyDescent="0.3">
      <c r="A6" s="72" t="s">
        <v>42</v>
      </c>
      <c r="B6" s="73" t="s">
        <v>77</v>
      </c>
      <c r="C6" s="74" t="s">
        <v>43</v>
      </c>
      <c r="D6" s="75" t="s">
        <v>44</v>
      </c>
      <c r="E6" s="74" t="s">
        <v>45</v>
      </c>
      <c r="F6" s="75" t="s">
        <v>46</v>
      </c>
      <c r="AM6"/>
      <c r="AN6"/>
      <c r="AO6"/>
    </row>
    <row r="8" spans="1:43" s="57" customFormat="1" ht="3.75" customHeight="1" x14ac:dyDescent="0.25">
      <c r="A8" s="76" t="s">
        <v>47</v>
      </c>
      <c r="B8" s="76"/>
      <c r="C8" s="76"/>
      <c r="D8" s="76"/>
      <c r="AQ8"/>
    </row>
    <row r="9" spans="1:43" s="57" customFormat="1" hidden="1" x14ac:dyDescent="0.25">
      <c r="A9" s="76" t="s">
        <v>35</v>
      </c>
      <c r="B9" s="77" t="str">
        <f>G5</f>
        <v>2018/11/10</v>
      </c>
      <c r="AQ9"/>
    </row>
    <row r="10" spans="1:43" s="57" customFormat="1" hidden="1" x14ac:dyDescent="0.25">
      <c r="A10" s="78" t="s">
        <v>48</v>
      </c>
      <c r="B10" s="79" t="s">
        <v>49</v>
      </c>
      <c r="C10" s="80" t="s">
        <v>50</v>
      </c>
      <c r="D10" s="81"/>
      <c r="AQ10"/>
    </row>
    <row r="11" spans="1:43" s="57" customFormat="1" hidden="1" x14ac:dyDescent="0.25">
      <c r="A11" s="82">
        <v>10</v>
      </c>
      <c r="B11" s="83">
        <v>0</v>
      </c>
      <c r="C11" s="84">
        <v>43313</v>
      </c>
      <c r="D11" s="85"/>
      <c r="I11" s="86"/>
      <c r="AQ11"/>
    </row>
    <row r="12" spans="1:43" s="57" customFormat="1" hidden="1" x14ac:dyDescent="0.25">
      <c r="A12" s="82">
        <v>100</v>
      </c>
      <c r="B12" s="83">
        <v>0</v>
      </c>
      <c r="C12" s="84">
        <v>43313</v>
      </c>
      <c r="D12" s="85"/>
      <c r="AQ12"/>
    </row>
    <row r="13" spans="1:43" s="57" customFormat="1" ht="15.75" hidden="1" thickBot="1" x14ac:dyDescent="0.3">
      <c r="A13" s="87">
        <v>200</v>
      </c>
      <c r="B13" s="88">
        <v>0</v>
      </c>
      <c r="C13" s="89">
        <v>43313</v>
      </c>
      <c r="D13" s="85"/>
      <c r="AQ13"/>
    </row>
    <row r="14" spans="1:43" s="57" customFormat="1" hidden="1" x14ac:dyDescent="0.25">
      <c r="A14" s="90" t="s">
        <v>51</v>
      </c>
      <c r="B14" s="91">
        <f>SLOPE(B11:B13,A11:A13)</f>
        <v>0</v>
      </c>
      <c r="AQ14"/>
    </row>
    <row r="15" spans="1:43" s="57" customFormat="1" ht="15.75" hidden="1" thickBot="1" x14ac:dyDescent="0.3">
      <c r="A15" s="92" t="s">
        <v>52</v>
      </c>
      <c r="B15" s="93">
        <f>INTERCEPT(B11:B13,A11:A13)</f>
        <v>0</v>
      </c>
      <c r="AQ15"/>
    </row>
    <row r="16" spans="1:43" s="57" customFormat="1" ht="15.75" thickBot="1" x14ac:dyDescent="0.3"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s="57" customFormat="1" ht="15.75" thickBot="1" x14ac:dyDescent="0.3">
      <c r="A17" s="94" t="s">
        <v>53</v>
      </c>
      <c r="B17" s="95"/>
      <c r="C17" s="95"/>
      <c r="D17" s="95"/>
      <c r="E17" s="95"/>
      <c r="F17" s="95"/>
      <c r="G17" s="95"/>
      <c r="H17" s="96"/>
      <c r="I17" s="96"/>
      <c r="J17" s="96"/>
      <c r="K17" s="96"/>
      <c r="L17" s="96"/>
      <c r="M17" s="96"/>
      <c r="N17" s="97"/>
      <c r="O17" s="98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s="57" customFormat="1" ht="15.75" thickBot="1" x14ac:dyDescent="0.3">
      <c r="A18" s="94" t="s">
        <v>54</v>
      </c>
      <c r="B18" s="95"/>
      <c r="C18" s="95"/>
      <c r="D18" s="95"/>
      <c r="E18" s="95"/>
      <c r="F18" s="95"/>
      <c r="G18" s="99"/>
      <c r="H18" s="94" t="s">
        <v>55</v>
      </c>
      <c r="I18" s="95"/>
      <c r="J18" s="95"/>
      <c r="K18" s="95"/>
      <c r="L18" s="95"/>
      <c r="M18" s="95"/>
      <c r="N18" s="95"/>
      <c r="O18" s="99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s="109" customFormat="1" ht="30" x14ac:dyDescent="0.25">
      <c r="A19" s="100" t="s">
        <v>56</v>
      </c>
      <c r="B19" s="100" t="s">
        <v>57</v>
      </c>
      <c r="C19" s="101" t="s">
        <v>58</v>
      </c>
      <c r="D19" s="140" t="s">
        <v>88</v>
      </c>
      <c r="E19" s="102" t="s">
        <v>59</v>
      </c>
      <c r="F19" s="102" t="s">
        <v>60</v>
      </c>
      <c r="G19" s="102" t="s">
        <v>61</v>
      </c>
      <c r="H19" s="103" t="s">
        <v>78</v>
      </c>
      <c r="I19" s="103" t="s">
        <v>62</v>
      </c>
      <c r="J19" s="103" t="s">
        <v>85</v>
      </c>
      <c r="K19" s="104" t="s">
        <v>86</v>
      </c>
      <c r="L19" s="105" t="s">
        <v>63</v>
      </c>
      <c r="M19" s="106" t="s">
        <v>64</v>
      </c>
      <c r="N19" s="107" t="s">
        <v>65</v>
      </c>
      <c r="O19" s="108" t="s">
        <v>66</v>
      </c>
      <c r="P19" s="108" t="s">
        <v>67</v>
      </c>
      <c r="Q19" s="108" t="s">
        <v>68</v>
      </c>
    </row>
    <row r="20" spans="1:43" s="57" customFormat="1" ht="15" customHeight="1" x14ac:dyDescent="0.25">
      <c r="A20" s="123">
        <v>43951</v>
      </c>
      <c r="B20" s="129" t="s">
        <v>108</v>
      </c>
      <c r="C20" s="129" t="s">
        <v>71</v>
      </c>
      <c r="D20" s="129" t="s">
        <v>89</v>
      </c>
      <c r="E20" s="129" t="s">
        <v>79</v>
      </c>
      <c r="F20" s="110">
        <v>2</v>
      </c>
      <c r="G20" s="130">
        <f>IF(ISNUMBER(Tabla1[[#This Row],[Peso muestra (g)]]),(Tabla1[[#This Row],[Peso muestra (g)]]*$B$14+$B$15)+Tabla1[[#This Row],[Peso muestra (g)]],"")</f>
        <v>2</v>
      </c>
      <c r="H20" s="148">
        <v>0.1</v>
      </c>
      <c r="I20" s="125">
        <v>1</v>
      </c>
      <c r="J20" s="125">
        <v>50</v>
      </c>
      <c r="K20" s="127">
        <v>1</v>
      </c>
      <c r="L20" s="131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250</v>
      </c>
      <c r="M20" s="125"/>
      <c r="N20" s="125" t="s">
        <v>70</v>
      </c>
      <c r="O20" s="125"/>
      <c r="P20" s="125"/>
      <c r="Q20" s="132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3" s="57" customFormat="1" ht="15" customHeight="1" x14ac:dyDescent="0.25">
      <c r="A21" s="123">
        <v>43951</v>
      </c>
      <c r="B21" s="129" t="s">
        <v>108</v>
      </c>
      <c r="C21" s="129" t="s">
        <v>69</v>
      </c>
      <c r="D21" s="129" t="s">
        <v>89</v>
      </c>
      <c r="E21" s="129" t="s">
        <v>79</v>
      </c>
      <c r="F21" s="110">
        <v>2</v>
      </c>
      <c r="G21" s="130">
        <f>IF(ISNUMBER(Tabla1[[#This Row],[Peso muestra (g)]]),(Tabla1[[#This Row],[Peso muestra (g)]]*$B$14+$B$15)+Tabla1[[#This Row],[Peso muestra (g)]],"")</f>
        <v>2</v>
      </c>
      <c r="H21" s="148">
        <v>0.09</v>
      </c>
      <c r="I21" s="125">
        <v>1</v>
      </c>
      <c r="J21" s="125">
        <v>50</v>
      </c>
      <c r="K21" s="127">
        <v>1</v>
      </c>
      <c r="L21" s="131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225</v>
      </c>
      <c r="M21" s="125"/>
      <c r="N21" s="125" t="s">
        <v>70</v>
      </c>
      <c r="O21" s="125"/>
      <c r="P21" s="125"/>
      <c r="Q21" s="132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3" s="57" customFormat="1" ht="15" customHeight="1" x14ac:dyDescent="0.25">
      <c r="A22" s="123">
        <v>43952</v>
      </c>
      <c r="B22" s="129" t="s">
        <v>109</v>
      </c>
      <c r="C22" s="129" t="s">
        <v>71</v>
      </c>
      <c r="D22" s="129" t="s">
        <v>89</v>
      </c>
      <c r="E22" s="129" t="s">
        <v>79</v>
      </c>
      <c r="F22" s="110">
        <v>2</v>
      </c>
      <c r="G22" s="130">
        <f>IF(ISNUMBER(Tabla1[[#This Row],[Peso muestra (g)]]),(Tabla1[[#This Row],[Peso muestra (g)]]*$B$14+$B$15)+Tabla1[[#This Row],[Peso muestra (g)]],"")</f>
        <v>2</v>
      </c>
      <c r="H22" s="148">
        <v>9.5000000000000001E-2</v>
      </c>
      <c r="I22" s="125">
        <v>1</v>
      </c>
      <c r="J22" s="125">
        <v>50</v>
      </c>
      <c r="K22" s="127">
        <v>1</v>
      </c>
      <c r="L22" s="131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237.5</v>
      </c>
      <c r="M22" s="125"/>
      <c r="N22" s="125" t="s">
        <v>70</v>
      </c>
      <c r="O22" s="125"/>
      <c r="P22" s="125"/>
      <c r="Q22" s="13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3" s="57" customFormat="1" ht="15" customHeight="1" x14ac:dyDescent="0.25">
      <c r="A23" s="123">
        <v>43952</v>
      </c>
      <c r="B23" s="129" t="s">
        <v>109</v>
      </c>
      <c r="C23" s="129" t="s">
        <v>69</v>
      </c>
      <c r="D23" s="129" t="s">
        <v>89</v>
      </c>
      <c r="E23" s="129" t="s">
        <v>79</v>
      </c>
      <c r="F23" s="110">
        <v>2</v>
      </c>
      <c r="G23" s="130">
        <f>IF(ISNUMBER(Tabla1[[#This Row],[Peso muestra (g)]]),(Tabla1[[#This Row],[Peso muestra (g)]]*$B$14+$B$15)+Tabla1[[#This Row],[Peso muestra (g)]],"")</f>
        <v>2</v>
      </c>
      <c r="H23" s="148">
        <v>9.2999999999999999E-2</v>
      </c>
      <c r="I23" s="125">
        <v>1</v>
      </c>
      <c r="J23" s="125">
        <v>50</v>
      </c>
      <c r="K23" s="127">
        <v>1</v>
      </c>
      <c r="L23" s="131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232.50000000000003</v>
      </c>
      <c r="M23" s="125"/>
      <c r="N23" s="125" t="s">
        <v>70</v>
      </c>
      <c r="O23" s="125"/>
      <c r="P23" s="125"/>
      <c r="Q23" s="132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3" s="57" customFormat="1" ht="15" customHeight="1" x14ac:dyDescent="0.25">
      <c r="A24" s="123">
        <v>43951</v>
      </c>
      <c r="B24" s="129" t="s">
        <v>87</v>
      </c>
      <c r="C24" s="129" t="s">
        <v>75</v>
      </c>
      <c r="D24" s="129" t="s">
        <v>92</v>
      </c>
      <c r="E24" s="129" t="s">
        <v>79</v>
      </c>
      <c r="F24" s="110"/>
      <c r="G24" s="130" t="str">
        <f>IF(ISNUMBER(Tabla1[[#This Row],[Peso muestra (g)]]),(Tabla1[[#This Row],[Peso muestra (g)]]*$B$14+$B$15)+Tabla1[[#This Row],[Peso muestra (g)]],"")</f>
        <v/>
      </c>
      <c r="H24" s="148">
        <v>5.0999999999999997E-2</v>
      </c>
      <c r="I24" s="125"/>
      <c r="J24" s="125">
        <v>25</v>
      </c>
      <c r="K24" s="127"/>
      <c r="L2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4" s="125"/>
      <c r="N24" s="125" t="s">
        <v>70</v>
      </c>
      <c r="O24" s="125"/>
      <c r="P24" s="125"/>
      <c r="Q24" s="132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3" s="57" customFormat="1" ht="15" customHeight="1" x14ac:dyDescent="0.25">
      <c r="A25" s="123">
        <v>43952</v>
      </c>
      <c r="B25" s="129" t="s">
        <v>87</v>
      </c>
      <c r="C25" s="129" t="s">
        <v>75</v>
      </c>
      <c r="D25" s="129" t="s">
        <v>92</v>
      </c>
      <c r="E25" s="129" t="s">
        <v>79</v>
      </c>
      <c r="F25" s="110"/>
      <c r="G25" s="130" t="str">
        <f>IF(ISNUMBER(Tabla1[[#This Row],[Peso muestra (g)]]),(Tabla1[[#This Row],[Peso muestra (g)]]*$B$14+$B$15)+Tabla1[[#This Row],[Peso muestra (g)]],"")</f>
        <v/>
      </c>
      <c r="H25" s="148">
        <v>4.9000000000000002E-2</v>
      </c>
      <c r="I25" s="125"/>
      <c r="J25" s="125">
        <v>25</v>
      </c>
      <c r="K25" s="127"/>
      <c r="L2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5" s="125"/>
      <c r="N25" s="125" t="s">
        <v>70</v>
      </c>
      <c r="O25" s="125"/>
      <c r="P25" s="125"/>
      <c r="Q25" s="132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3" s="57" customFormat="1" ht="15" customHeight="1" x14ac:dyDescent="0.25">
      <c r="A26" s="123">
        <v>43951</v>
      </c>
      <c r="B26" s="129" t="s">
        <v>111</v>
      </c>
      <c r="C26" s="129" t="s">
        <v>83</v>
      </c>
      <c r="D26" s="129" t="s">
        <v>92</v>
      </c>
      <c r="E26" s="129" t="s">
        <v>79</v>
      </c>
      <c r="F26" s="110"/>
      <c r="G26" s="130" t="str">
        <f>IF(ISNUMBER(Tabla1[[#This Row],[Peso muestra (g)]]),(Tabla1[[#This Row],[Peso muestra (g)]]*$B$14+$B$15)+Tabla1[[#This Row],[Peso muestra (g)]],"")</f>
        <v/>
      </c>
      <c r="H26" s="148">
        <v>0.05</v>
      </c>
      <c r="I26" s="125"/>
      <c r="J26" s="125">
        <v>25</v>
      </c>
      <c r="K26" s="127"/>
      <c r="L2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6" s="125"/>
      <c r="N26" s="125" t="s">
        <v>70</v>
      </c>
      <c r="O26" s="125"/>
      <c r="P26" s="125"/>
      <c r="Q26" s="132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3" s="57" customFormat="1" ht="15" customHeight="1" x14ac:dyDescent="0.25">
      <c r="A27" s="123">
        <v>43951</v>
      </c>
      <c r="B27" s="129" t="s">
        <v>111</v>
      </c>
      <c r="C27" s="129" t="s">
        <v>83</v>
      </c>
      <c r="D27" s="129" t="s">
        <v>92</v>
      </c>
      <c r="E27" s="129" t="s">
        <v>79</v>
      </c>
      <c r="F27" s="110"/>
      <c r="G27" s="130" t="str">
        <f>IF(ISNUMBER(Tabla1[[#This Row],[Peso muestra (g)]]),(Tabla1[[#This Row],[Peso muestra (g)]]*$B$14+$B$15)+Tabla1[[#This Row],[Peso muestra (g)]],"")</f>
        <v/>
      </c>
      <c r="H27" s="148">
        <v>5.0500000000000003E-2</v>
      </c>
      <c r="I27" s="125"/>
      <c r="J27" s="125">
        <v>25</v>
      </c>
      <c r="K27" s="127"/>
      <c r="L2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7" s="125"/>
      <c r="N27" s="125" t="s">
        <v>70</v>
      </c>
      <c r="O27" s="125"/>
      <c r="P27" s="125"/>
      <c r="Q27" s="132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3" s="57" customFormat="1" ht="15" customHeight="1" x14ac:dyDescent="0.25">
      <c r="A28" s="123">
        <v>43952</v>
      </c>
      <c r="B28" s="129" t="s">
        <v>112</v>
      </c>
      <c r="C28" s="129" t="s">
        <v>83</v>
      </c>
      <c r="D28" s="129" t="s">
        <v>92</v>
      </c>
      <c r="E28" s="129" t="s">
        <v>79</v>
      </c>
      <c r="F28" s="110"/>
      <c r="G28" s="130" t="str">
        <f>IF(ISNUMBER(Tabla1[[#This Row],[Peso muestra (g)]]),(Tabla1[[#This Row],[Peso muestra (g)]]*$B$14+$B$15)+Tabla1[[#This Row],[Peso muestra (g)]],"")</f>
        <v/>
      </c>
      <c r="H28" s="148">
        <v>4.8000000000000001E-2</v>
      </c>
      <c r="I28" s="125"/>
      <c r="J28" s="125">
        <v>25</v>
      </c>
      <c r="K28" s="127"/>
      <c r="L2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8" s="125"/>
      <c r="N28" s="125" t="s">
        <v>70</v>
      </c>
      <c r="O28" s="125"/>
      <c r="P28" s="125"/>
      <c r="Q28" s="132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1:43" s="57" customFormat="1" ht="15" customHeight="1" x14ac:dyDescent="0.25">
      <c r="A29" s="123">
        <v>43952</v>
      </c>
      <c r="B29" s="129" t="s">
        <v>112</v>
      </c>
      <c r="C29" s="129" t="s">
        <v>83</v>
      </c>
      <c r="D29" s="129" t="s">
        <v>92</v>
      </c>
      <c r="E29" s="129" t="s">
        <v>79</v>
      </c>
      <c r="F29" s="110"/>
      <c r="G29" s="130" t="str">
        <f>IF(ISNUMBER(Tabla1[[#This Row],[Peso muestra (g)]]),(Tabla1[[#This Row],[Peso muestra (g)]]*$B$14+$B$15)+Tabla1[[#This Row],[Peso muestra (g)]],"")</f>
        <v/>
      </c>
      <c r="H29" s="148">
        <v>4.9000000000000002E-2</v>
      </c>
      <c r="I29" s="125"/>
      <c r="J29" s="125">
        <v>25</v>
      </c>
      <c r="K29" s="127"/>
      <c r="L2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9" s="125"/>
      <c r="N29" s="125" t="s">
        <v>70</v>
      </c>
      <c r="O29" s="125"/>
      <c r="P29" s="125"/>
      <c r="Q29" s="132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</row>
    <row r="30" spans="1:43" s="57" customFormat="1" ht="15" customHeight="1" x14ac:dyDescent="0.25">
      <c r="A30" s="123"/>
      <c r="B30" s="129"/>
      <c r="C30" s="129"/>
      <c r="D30" s="129"/>
      <c r="E30" s="129"/>
      <c r="F30" s="110"/>
      <c r="G30" s="130" t="str">
        <f>IF(ISNUMBER(Tabla1[[#This Row],[Peso muestra (g)]]),(Tabla1[[#This Row],[Peso muestra (g)]]*$B$14+$B$15)+Tabla1[[#This Row],[Peso muestra (g)]],"")</f>
        <v/>
      </c>
      <c r="H30" s="148"/>
      <c r="I30" s="125"/>
      <c r="J30" s="125">
        <v>25</v>
      </c>
      <c r="K30" s="127"/>
      <c r="L3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30" s="125"/>
      <c r="N30" s="125"/>
      <c r="O30" s="125"/>
      <c r="P30" s="125"/>
      <c r="Q30" s="132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</row>
    <row r="31" spans="1:43" s="57" customFormat="1" ht="15" customHeight="1" x14ac:dyDescent="0.25">
      <c r="A31" s="123"/>
      <c r="B31" s="129"/>
      <c r="C31" s="129"/>
      <c r="D31" s="129"/>
      <c r="E31" s="129"/>
      <c r="F31" s="110"/>
      <c r="G31" s="130" t="str">
        <f>IF(ISNUMBER(Tabla1[[#This Row],[Peso muestra (g)]]),(Tabla1[[#This Row],[Peso muestra (g)]]*$B$14+$B$15)+Tabla1[[#This Row],[Peso muestra (g)]],"")</f>
        <v/>
      </c>
      <c r="H31" s="148"/>
      <c r="I31" s="125"/>
      <c r="J31" s="125">
        <v>25</v>
      </c>
      <c r="K31" s="127"/>
      <c r="L3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31" s="125"/>
      <c r="N31" s="125"/>
      <c r="O31" s="125"/>
      <c r="P31" s="125"/>
      <c r="Q31" s="132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</row>
    <row r="32" spans="1:43" s="57" customFormat="1" ht="15" customHeight="1" x14ac:dyDescent="0.25">
      <c r="A32" s="123"/>
      <c r="B32" s="129"/>
      <c r="C32" s="129"/>
      <c r="D32" s="129"/>
      <c r="E32" s="129"/>
      <c r="F32" s="110"/>
      <c r="G32" s="130" t="str">
        <f>IF(ISNUMBER(Tabla1[[#This Row],[Peso muestra (g)]]),(Tabla1[[#This Row],[Peso muestra (g)]]*$B$14+$B$15)+Tabla1[[#This Row],[Peso muestra (g)]],"")</f>
        <v/>
      </c>
      <c r="H32" s="148"/>
      <c r="I32" s="125"/>
      <c r="J32" s="125">
        <v>25</v>
      </c>
      <c r="K32" s="127"/>
      <c r="L3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32" s="125"/>
      <c r="N32" s="125"/>
      <c r="O32" s="125"/>
      <c r="P32" s="125"/>
      <c r="Q32" s="1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  <row r="33" spans="1:41" s="57" customFormat="1" ht="15" customHeight="1" x14ac:dyDescent="0.25">
      <c r="A33" s="123"/>
      <c r="B33" s="129"/>
      <c r="C33" s="129"/>
      <c r="D33" s="129"/>
      <c r="E33" s="129"/>
      <c r="F33" s="110"/>
      <c r="G33" s="130" t="str">
        <f>IF(ISNUMBER(Tabla1[[#This Row],[Peso muestra (g)]]),(Tabla1[[#This Row],[Peso muestra (g)]]*$B$14+$B$15)+Tabla1[[#This Row],[Peso muestra (g)]],"")</f>
        <v/>
      </c>
      <c r="H33" s="148"/>
      <c r="I33" s="125"/>
      <c r="J33" s="125">
        <v>25</v>
      </c>
      <c r="K33" s="127"/>
      <c r="L3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33" s="125"/>
      <c r="N33" s="125"/>
      <c r="O33" s="125"/>
      <c r="P33" s="125"/>
      <c r="Q33" s="132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</row>
    <row r="34" spans="1:41" s="57" customFormat="1" ht="15" customHeight="1" x14ac:dyDescent="0.25">
      <c r="A34" s="123"/>
      <c r="B34" s="129"/>
      <c r="C34" s="129"/>
      <c r="D34" s="129"/>
      <c r="E34" s="129"/>
      <c r="F34" s="110"/>
      <c r="G34" s="130" t="str">
        <f>IF(ISNUMBER(Tabla1[[#This Row],[Peso muestra (g)]]),(Tabla1[[#This Row],[Peso muestra (g)]]*$B$14+$B$15)+Tabla1[[#This Row],[Peso muestra (g)]],"")</f>
        <v/>
      </c>
      <c r="H34" s="148"/>
      <c r="I34" s="125"/>
      <c r="J34" s="125">
        <v>25</v>
      </c>
      <c r="K34" s="127"/>
      <c r="L3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34" s="125"/>
      <c r="N34" s="125"/>
      <c r="O34" s="125"/>
      <c r="P34" s="125"/>
      <c r="Q34" s="132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41" s="57" customFormat="1" ht="15" customHeight="1" x14ac:dyDescent="0.25">
      <c r="A35" s="123"/>
      <c r="B35" s="129"/>
      <c r="C35" s="129"/>
      <c r="D35" s="129"/>
      <c r="E35" s="129"/>
      <c r="F35" s="110"/>
      <c r="G35" s="130" t="str">
        <f>IF(ISNUMBER(Tabla1[[#This Row],[Peso muestra (g)]]),(Tabla1[[#This Row],[Peso muestra (g)]]*$B$14+$B$15)+Tabla1[[#This Row],[Peso muestra (g)]],"")</f>
        <v/>
      </c>
      <c r="H35" s="148"/>
      <c r="I35" s="125"/>
      <c r="J35" s="125">
        <v>25</v>
      </c>
      <c r="K35" s="127"/>
      <c r="L3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35" s="125"/>
      <c r="N35" s="125"/>
      <c r="O35" s="125"/>
      <c r="P35" s="125"/>
      <c r="Q35" s="132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41" s="57" customFormat="1" ht="15" customHeight="1" x14ac:dyDescent="0.25">
      <c r="A36" s="123"/>
      <c r="B36" s="129"/>
      <c r="C36" s="129"/>
      <c r="D36" s="129"/>
      <c r="E36" s="129"/>
      <c r="F36" s="110"/>
      <c r="G36" s="130" t="str">
        <f>IF(ISNUMBER(Tabla1[[#This Row],[Peso muestra (g)]]),(Tabla1[[#This Row],[Peso muestra (g)]]*$B$14+$B$15)+Tabla1[[#This Row],[Peso muestra (g)]],"")</f>
        <v/>
      </c>
      <c r="H36" s="148"/>
      <c r="I36" s="125"/>
      <c r="J36" s="125">
        <v>25</v>
      </c>
      <c r="K36" s="127"/>
      <c r="L3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36" s="125"/>
      <c r="N36" s="125"/>
      <c r="O36" s="125"/>
      <c r="P36" s="125"/>
      <c r="Q36" s="132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41" s="57" customFormat="1" ht="15" customHeight="1" x14ac:dyDescent="0.25">
      <c r="A37" s="123"/>
      <c r="B37" s="129"/>
      <c r="C37" s="129"/>
      <c r="D37" s="129"/>
      <c r="E37" s="129"/>
      <c r="F37" s="110"/>
      <c r="G37" s="130" t="str">
        <f>IF(ISNUMBER(Tabla1[[#This Row],[Peso muestra (g)]]),(Tabla1[[#This Row],[Peso muestra (g)]]*$B$14+$B$15)+Tabla1[[#This Row],[Peso muestra (g)]],"")</f>
        <v/>
      </c>
      <c r="H37" s="148"/>
      <c r="I37" s="125"/>
      <c r="J37" s="125">
        <v>25</v>
      </c>
      <c r="K37" s="127"/>
      <c r="L3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37" s="125"/>
      <c r="N37" s="125"/>
      <c r="O37" s="125"/>
      <c r="P37" s="125"/>
      <c r="Q37" s="132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41" s="57" customFormat="1" ht="15" customHeight="1" x14ac:dyDescent="0.25">
      <c r="A38" s="123"/>
      <c r="B38" s="129"/>
      <c r="C38" s="129"/>
      <c r="D38" s="129"/>
      <c r="E38" s="129"/>
      <c r="F38" s="110"/>
      <c r="G38" s="130" t="str">
        <f>IF(ISNUMBER(Tabla1[[#This Row],[Peso muestra (g)]]),(Tabla1[[#This Row],[Peso muestra (g)]]*$B$14+$B$15)+Tabla1[[#This Row],[Peso muestra (g)]],"")</f>
        <v/>
      </c>
      <c r="H38" s="148"/>
      <c r="I38" s="125"/>
      <c r="J38" s="125">
        <v>25</v>
      </c>
      <c r="K38" s="127"/>
      <c r="L3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38" s="125"/>
      <c r="N38" s="125"/>
      <c r="O38" s="125"/>
      <c r="P38" s="125"/>
      <c r="Q38" s="132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41" s="57" customFormat="1" ht="15" customHeight="1" x14ac:dyDescent="0.25">
      <c r="A39" s="123"/>
      <c r="B39" s="129"/>
      <c r="C39" s="129"/>
      <c r="D39" s="129"/>
      <c r="E39" s="129"/>
      <c r="F39" s="110"/>
      <c r="G39" s="130" t="str">
        <f>IF(ISNUMBER(Tabla1[[#This Row],[Peso muestra (g)]]),(Tabla1[[#This Row],[Peso muestra (g)]]*$B$14+$B$15)+Tabla1[[#This Row],[Peso muestra (g)]],"")</f>
        <v/>
      </c>
      <c r="H39" s="148"/>
      <c r="I39" s="125"/>
      <c r="J39" s="125">
        <v>25</v>
      </c>
      <c r="K39" s="127"/>
      <c r="L3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39" s="125"/>
      <c r="N39" s="125"/>
      <c r="O39" s="125"/>
      <c r="P39" s="125"/>
      <c r="Q39" s="132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41" s="57" customFormat="1" ht="15" customHeight="1" x14ac:dyDescent="0.25">
      <c r="A40" s="123"/>
      <c r="B40" s="129"/>
      <c r="C40" s="129"/>
      <c r="D40" s="129"/>
      <c r="E40" s="129"/>
      <c r="F40" s="110"/>
      <c r="G40" s="130" t="str">
        <f>IF(ISNUMBER(Tabla1[[#This Row],[Peso muestra (g)]]),(Tabla1[[#This Row],[Peso muestra (g)]]*$B$14+$B$15)+Tabla1[[#This Row],[Peso muestra (g)]],"")</f>
        <v/>
      </c>
      <c r="H40" s="148"/>
      <c r="I40" s="125"/>
      <c r="J40" s="125">
        <v>25</v>
      </c>
      <c r="K40" s="127"/>
      <c r="L4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40" s="125"/>
      <c r="N40" s="125"/>
      <c r="O40" s="125"/>
      <c r="P40" s="125"/>
      <c r="Q40" s="132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41" s="57" customFormat="1" ht="15" customHeight="1" x14ac:dyDescent="0.25">
      <c r="A41" s="123"/>
      <c r="B41" s="129"/>
      <c r="C41" s="129"/>
      <c r="D41" s="129"/>
      <c r="E41" s="129"/>
      <c r="F41" s="110"/>
      <c r="G41" s="130" t="str">
        <f>IF(ISNUMBER(Tabla1[[#This Row],[Peso muestra (g)]]),(Tabla1[[#This Row],[Peso muestra (g)]]*$B$14+$B$15)+Tabla1[[#This Row],[Peso muestra (g)]],"")</f>
        <v/>
      </c>
      <c r="H41" s="148"/>
      <c r="I41" s="125"/>
      <c r="J41" s="125">
        <v>25</v>
      </c>
      <c r="K41" s="127"/>
      <c r="L4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41" s="125"/>
      <c r="N41" s="125"/>
      <c r="O41" s="125"/>
      <c r="P41" s="125"/>
      <c r="Q41" s="132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41" s="57" customFormat="1" ht="15" customHeight="1" x14ac:dyDescent="0.25">
      <c r="A42" s="123"/>
      <c r="B42" s="129"/>
      <c r="C42" s="129"/>
      <c r="D42" s="129"/>
      <c r="E42" s="129"/>
      <c r="F42" s="110"/>
      <c r="G42" s="130" t="str">
        <f>IF(ISNUMBER(Tabla1[[#This Row],[Peso muestra (g)]]),(Tabla1[[#This Row],[Peso muestra (g)]]*$B$14+$B$15)+Tabla1[[#This Row],[Peso muestra (g)]],"")</f>
        <v/>
      </c>
      <c r="H42" s="148"/>
      <c r="I42" s="125"/>
      <c r="J42" s="125">
        <v>25</v>
      </c>
      <c r="K42" s="127"/>
      <c r="L4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42" s="125"/>
      <c r="N42" s="125"/>
      <c r="O42" s="125"/>
      <c r="P42" s="125"/>
      <c r="Q42" s="13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41" s="57" customFormat="1" ht="15" customHeight="1" x14ac:dyDescent="0.25">
      <c r="A43" s="123"/>
      <c r="B43" s="129"/>
      <c r="C43" s="129"/>
      <c r="D43" s="129"/>
      <c r="E43" s="129"/>
      <c r="F43" s="110"/>
      <c r="G43" s="130" t="str">
        <f>IF(ISNUMBER(Tabla1[[#This Row],[Peso muestra (g)]]),(Tabla1[[#This Row],[Peso muestra (g)]]*$B$14+$B$15)+Tabla1[[#This Row],[Peso muestra (g)]],"")</f>
        <v/>
      </c>
      <c r="H43" s="148"/>
      <c r="I43" s="125"/>
      <c r="J43" s="125">
        <v>25</v>
      </c>
      <c r="K43" s="127"/>
      <c r="L4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43" s="125"/>
      <c r="N43" s="125"/>
      <c r="O43" s="125"/>
      <c r="P43" s="125"/>
      <c r="Q43" s="132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41" s="57" customFormat="1" ht="15" customHeight="1" x14ac:dyDescent="0.25">
      <c r="A44" s="123"/>
      <c r="B44" s="129"/>
      <c r="C44" s="129"/>
      <c r="D44" s="129"/>
      <c r="E44" s="129"/>
      <c r="F44" s="110"/>
      <c r="G44" s="130" t="str">
        <f>IF(ISNUMBER(Tabla1[[#This Row],[Peso muestra (g)]]),(Tabla1[[#This Row],[Peso muestra (g)]]*$B$14+$B$15)+Tabla1[[#This Row],[Peso muestra (g)]],"")</f>
        <v/>
      </c>
      <c r="H44" s="148"/>
      <c r="I44" s="125"/>
      <c r="J44" s="125">
        <v>25</v>
      </c>
      <c r="K44" s="127"/>
      <c r="L4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44" s="125"/>
      <c r="N44" s="125"/>
      <c r="O44" s="125"/>
      <c r="P44" s="125"/>
      <c r="Q44" s="132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41" s="57" customFormat="1" ht="15" customHeight="1" x14ac:dyDescent="0.25">
      <c r="A45" s="123"/>
      <c r="B45" s="129"/>
      <c r="C45" s="129"/>
      <c r="D45" s="129"/>
      <c r="E45" s="129"/>
      <c r="F45" s="110"/>
      <c r="G45" s="130" t="str">
        <f>IF(ISNUMBER(Tabla1[[#This Row],[Peso muestra (g)]]),(Tabla1[[#This Row],[Peso muestra (g)]]*$B$14+$B$15)+Tabla1[[#This Row],[Peso muestra (g)]],"")</f>
        <v/>
      </c>
      <c r="H45" s="148"/>
      <c r="I45" s="125"/>
      <c r="J45" s="125">
        <v>25</v>
      </c>
      <c r="K45" s="127"/>
      <c r="L4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45" s="125"/>
      <c r="N45" s="125"/>
      <c r="O45" s="125"/>
      <c r="P45" s="125"/>
      <c r="Q45" s="132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41" s="57" customFormat="1" ht="15" customHeight="1" x14ac:dyDescent="0.25">
      <c r="A46" s="123"/>
      <c r="B46" s="129"/>
      <c r="C46" s="129"/>
      <c r="D46" s="129"/>
      <c r="E46" s="129"/>
      <c r="F46" s="110"/>
      <c r="G46" s="130" t="str">
        <f>IF(ISNUMBER(Tabla1[[#This Row],[Peso muestra (g)]]),(Tabla1[[#This Row],[Peso muestra (g)]]*$B$14+$B$15)+Tabla1[[#This Row],[Peso muestra (g)]],"")</f>
        <v/>
      </c>
      <c r="H46" s="148"/>
      <c r="I46" s="125"/>
      <c r="J46" s="125">
        <v>25</v>
      </c>
      <c r="K46" s="127"/>
      <c r="L4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46" s="125"/>
      <c r="N46" s="125"/>
      <c r="O46" s="125"/>
      <c r="P46" s="125"/>
      <c r="Q46" s="132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41" s="57" customFormat="1" ht="15" customHeight="1" x14ac:dyDescent="0.25">
      <c r="A47" s="123"/>
      <c r="B47" s="129"/>
      <c r="C47" s="129"/>
      <c r="D47" s="129"/>
      <c r="E47" s="129"/>
      <c r="F47" s="110"/>
      <c r="G47" s="130" t="str">
        <f>IF(ISNUMBER(Tabla1[[#This Row],[Peso muestra (g)]]),(Tabla1[[#This Row],[Peso muestra (g)]]*$B$14+$B$15)+Tabla1[[#This Row],[Peso muestra (g)]],"")</f>
        <v/>
      </c>
      <c r="H47" s="148"/>
      <c r="I47" s="125"/>
      <c r="J47" s="125">
        <v>25</v>
      </c>
      <c r="K47" s="127"/>
      <c r="L4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47" s="125"/>
      <c r="N47" s="125"/>
      <c r="O47" s="125"/>
      <c r="P47" s="125"/>
      <c r="Q47" s="132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41" s="57" customFormat="1" ht="15" customHeight="1" x14ac:dyDescent="0.25">
      <c r="A48" s="123"/>
      <c r="B48" s="129"/>
      <c r="C48" s="129"/>
      <c r="D48" s="129"/>
      <c r="E48" s="129"/>
      <c r="F48" s="110"/>
      <c r="G48" s="130" t="str">
        <f>IF(ISNUMBER(Tabla1[[#This Row],[Peso muestra (g)]]),(Tabla1[[#This Row],[Peso muestra (g)]]*$B$14+$B$15)+Tabla1[[#This Row],[Peso muestra (g)]],"")</f>
        <v/>
      </c>
      <c r="H48" s="148"/>
      <c r="I48" s="125"/>
      <c r="J48" s="125">
        <v>25</v>
      </c>
      <c r="K48" s="127"/>
      <c r="L4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48" s="125"/>
      <c r="N48" s="125"/>
      <c r="O48" s="125"/>
      <c r="P48" s="125"/>
      <c r="Q48" s="132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57" customFormat="1" ht="15" customHeight="1" x14ac:dyDescent="0.25">
      <c r="A49" s="123"/>
      <c r="B49" s="129"/>
      <c r="C49" s="129"/>
      <c r="D49" s="129"/>
      <c r="E49" s="129"/>
      <c r="F49" s="110"/>
      <c r="G49" s="130" t="str">
        <f>IF(ISNUMBER(Tabla1[[#This Row],[Peso muestra (g)]]),(Tabla1[[#This Row],[Peso muestra (g)]]*$B$14+$B$15)+Tabla1[[#This Row],[Peso muestra (g)]],"")</f>
        <v/>
      </c>
      <c r="H49" s="148"/>
      <c r="I49" s="125"/>
      <c r="J49" s="125">
        <v>25</v>
      </c>
      <c r="K49" s="127"/>
      <c r="L4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49" s="125"/>
      <c r="N49" s="125"/>
      <c r="O49" s="125"/>
      <c r="P49" s="125"/>
      <c r="Q49" s="132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57" customFormat="1" ht="15" customHeight="1" x14ac:dyDescent="0.25">
      <c r="A50" s="123"/>
      <c r="B50" s="129"/>
      <c r="C50" s="129"/>
      <c r="D50" s="129"/>
      <c r="E50" s="129"/>
      <c r="F50" s="110"/>
      <c r="G50" s="130" t="str">
        <f>IF(ISNUMBER(Tabla1[[#This Row],[Peso muestra (g)]]),(Tabla1[[#This Row],[Peso muestra (g)]]*$B$14+$B$15)+Tabla1[[#This Row],[Peso muestra (g)]],"")</f>
        <v/>
      </c>
      <c r="H50" s="148"/>
      <c r="I50" s="125"/>
      <c r="J50" s="125">
        <v>25</v>
      </c>
      <c r="K50" s="127"/>
      <c r="L5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50" s="125"/>
      <c r="N50" s="125"/>
      <c r="O50" s="125"/>
      <c r="P50" s="125"/>
      <c r="Q50" s="132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57" customFormat="1" ht="15" customHeight="1" x14ac:dyDescent="0.25">
      <c r="A51" s="123"/>
      <c r="B51" s="129"/>
      <c r="C51" s="129"/>
      <c r="D51" s="129"/>
      <c r="E51" s="129"/>
      <c r="F51" s="110"/>
      <c r="G51" s="130" t="str">
        <f>IF(ISNUMBER(Tabla1[[#This Row],[Peso muestra (g)]]),(Tabla1[[#This Row],[Peso muestra (g)]]*$B$14+$B$15)+Tabla1[[#This Row],[Peso muestra (g)]],"")</f>
        <v/>
      </c>
      <c r="H51" s="148"/>
      <c r="I51" s="125"/>
      <c r="J51" s="125">
        <v>25</v>
      </c>
      <c r="K51" s="127"/>
      <c r="L5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51" s="125"/>
      <c r="N51" s="125"/>
      <c r="O51" s="125"/>
      <c r="P51" s="125"/>
      <c r="Q51" s="132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57" customFormat="1" ht="15" customHeight="1" x14ac:dyDescent="0.25">
      <c r="A52" s="123"/>
      <c r="B52" s="129"/>
      <c r="C52" s="129"/>
      <c r="D52" s="129"/>
      <c r="E52" s="129"/>
      <c r="F52" s="110"/>
      <c r="G52" s="130" t="str">
        <f>IF(ISNUMBER(Tabla1[[#This Row],[Peso muestra (g)]]),(Tabla1[[#This Row],[Peso muestra (g)]]*$B$14+$B$15)+Tabla1[[#This Row],[Peso muestra (g)]],"")</f>
        <v/>
      </c>
      <c r="H52" s="148"/>
      <c r="I52" s="125"/>
      <c r="J52" s="125">
        <v>25</v>
      </c>
      <c r="K52" s="127"/>
      <c r="L5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52" s="125"/>
      <c r="N52" s="125"/>
      <c r="O52" s="125"/>
      <c r="P52" s="125"/>
      <c r="Q52" s="13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57" customFormat="1" ht="15" customHeight="1" x14ac:dyDescent="0.25">
      <c r="A53" s="123"/>
      <c r="B53" s="129"/>
      <c r="C53" s="129"/>
      <c r="D53" s="129"/>
      <c r="E53" s="129"/>
      <c r="F53" s="110"/>
      <c r="G53" s="130" t="str">
        <f>IF(ISNUMBER(Tabla1[[#This Row],[Peso muestra (g)]]),(Tabla1[[#This Row],[Peso muestra (g)]]*$B$14+$B$15)+Tabla1[[#This Row],[Peso muestra (g)]],"")</f>
        <v/>
      </c>
      <c r="H53" s="148"/>
      <c r="I53" s="125"/>
      <c r="J53" s="125">
        <v>25</v>
      </c>
      <c r="K53" s="127"/>
      <c r="L5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53" s="125"/>
      <c r="N53" s="125"/>
      <c r="O53" s="125"/>
      <c r="P53" s="125"/>
      <c r="Q53" s="132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57" customFormat="1" ht="15" customHeight="1" x14ac:dyDescent="0.25">
      <c r="A54" s="123"/>
      <c r="B54" s="129"/>
      <c r="C54" s="129"/>
      <c r="D54" s="129"/>
      <c r="E54" s="129"/>
      <c r="F54" s="110"/>
      <c r="G54" s="130" t="str">
        <f>IF(ISNUMBER(Tabla1[[#This Row],[Peso muestra (g)]]),(Tabla1[[#This Row],[Peso muestra (g)]]*$B$14+$B$15)+Tabla1[[#This Row],[Peso muestra (g)]],"")</f>
        <v/>
      </c>
      <c r="H54" s="148"/>
      <c r="I54" s="125"/>
      <c r="J54" s="125">
        <v>25</v>
      </c>
      <c r="K54" s="127"/>
      <c r="L5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54" s="125"/>
      <c r="N54" s="125"/>
      <c r="O54" s="125"/>
      <c r="P54" s="125"/>
      <c r="Q54" s="132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57" customFormat="1" ht="15" customHeight="1" x14ac:dyDescent="0.25">
      <c r="A55" s="123"/>
      <c r="B55" s="129"/>
      <c r="C55" s="129"/>
      <c r="D55" s="129"/>
      <c r="E55" s="129"/>
      <c r="F55" s="110"/>
      <c r="G55" s="130" t="str">
        <f>IF(ISNUMBER(Tabla1[[#This Row],[Peso muestra (g)]]),(Tabla1[[#This Row],[Peso muestra (g)]]*$B$14+$B$15)+Tabla1[[#This Row],[Peso muestra (g)]],"")</f>
        <v/>
      </c>
      <c r="H55" s="148"/>
      <c r="I55" s="125"/>
      <c r="J55" s="125">
        <v>25</v>
      </c>
      <c r="K55" s="127"/>
      <c r="L5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55" s="125"/>
      <c r="N55" s="125"/>
      <c r="O55" s="125"/>
      <c r="P55" s="125"/>
      <c r="Q55" s="132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57" customFormat="1" ht="15" customHeight="1" x14ac:dyDescent="0.25">
      <c r="A56" s="123"/>
      <c r="B56" s="129"/>
      <c r="C56" s="129"/>
      <c r="D56" s="129"/>
      <c r="E56" s="129"/>
      <c r="F56" s="110"/>
      <c r="G56" s="130" t="str">
        <f>IF(ISNUMBER(Tabla1[[#This Row],[Peso muestra (g)]]),(Tabla1[[#This Row],[Peso muestra (g)]]*$B$14+$B$15)+Tabla1[[#This Row],[Peso muestra (g)]],"")</f>
        <v/>
      </c>
      <c r="H56" s="148"/>
      <c r="I56" s="125"/>
      <c r="J56" s="125">
        <v>25</v>
      </c>
      <c r="K56" s="127"/>
      <c r="L5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56" s="125"/>
      <c r="N56" s="125"/>
      <c r="O56" s="125"/>
      <c r="P56" s="125"/>
      <c r="Q56" s="132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57" customFormat="1" ht="15" customHeight="1" x14ac:dyDescent="0.25">
      <c r="A57" s="123"/>
      <c r="B57" s="129"/>
      <c r="C57" s="129"/>
      <c r="D57" s="129"/>
      <c r="E57" s="129"/>
      <c r="F57" s="110"/>
      <c r="G57" s="130" t="str">
        <f>IF(ISNUMBER(Tabla1[[#This Row],[Peso muestra (g)]]),(Tabla1[[#This Row],[Peso muestra (g)]]*$B$14+$B$15)+Tabla1[[#This Row],[Peso muestra (g)]],"")</f>
        <v/>
      </c>
      <c r="H57" s="148"/>
      <c r="I57" s="125"/>
      <c r="J57" s="125">
        <v>25</v>
      </c>
      <c r="K57" s="127"/>
      <c r="L5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57" s="125"/>
      <c r="N57" s="125"/>
      <c r="O57" s="125"/>
      <c r="P57" s="125"/>
      <c r="Q57" s="132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57" customFormat="1" ht="15" customHeight="1" x14ac:dyDescent="0.25">
      <c r="A58" s="123"/>
      <c r="B58" s="129"/>
      <c r="C58" s="129"/>
      <c r="D58" s="129"/>
      <c r="E58" s="129"/>
      <c r="F58" s="110"/>
      <c r="G58" s="130" t="str">
        <f>IF(ISNUMBER(Tabla1[[#This Row],[Peso muestra (g)]]),(Tabla1[[#This Row],[Peso muestra (g)]]*$B$14+$B$15)+Tabla1[[#This Row],[Peso muestra (g)]],"")</f>
        <v/>
      </c>
      <c r="H58" s="148"/>
      <c r="I58" s="125"/>
      <c r="J58" s="125">
        <v>25</v>
      </c>
      <c r="K58" s="127"/>
      <c r="L5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58" s="125"/>
      <c r="N58" s="125"/>
      <c r="O58" s="125"/>
      <c r="P58" s="125"/>
      <c r="Q58" s="132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57" customFormat="1" ht="15" customHeight="1" x14ac:dyDescent="0.25">
      <c r="A59" s="123"/>
      <c r="B59" s="129"/>
      <c r="C59" s="129"/>
      <c r="D59" s="129"/>
      <c r="E59" s="129"/>
      <c r="F59" s="110"/>
      <c r="G59" s="130" t="str">
        <f>IF(ISNUMBER(Tabla1[[#This Row],[Peso muestra (g)]]),(Tabla1[[#This Row],[Peso muestra (g)]]*$B$14+$B$15)+Tabla1[[#This Row],[Peso muestra (g)]],"")</f>
        <v/>
      </c>
      <c r="H59" s="148"/>
      <c r="I59" s="125"/>
      <c r="J59" s="125">
        <v>25</v>
      </c>
      <c r="K59" s="127"/>
      <c r="L5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59" s="125"/>
      <c r="N59" s="125"/>
      <c r="O59" s="125"/>
      <c r="P59" s="125"/>
      <c r="Q59" s="132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57" customFormat="1" ht="15" customHeight="1" x14ac:dyDescent="0.25">
      <c r="A60" s="123"/>
      <c r="B60" s="129"/>
      <c r="C60" s="129"/>
      <c r="D60" s="129"/>
      <c r="E60" s="129"/>
      <c r="F60" s="110"/>
      <c r="G60" s="130" t="str">
        <f>IF(ISNUMBER(Tabla1[[#This Row],[Peso muestra (g)]]),(Tabla1[[#This Row],[Peso muestra (g)]]*$B$14+$B$15)+Tabla1[[#This Row],[Peso muestra (g)]],"")</f>
        <v/>
      </c>
      <c r="H60" s="148"/>
      <c r="I60" s="125"/>
      <c r="J60" s="125">
        <v>25</v>
      </c>
      <c r="K60" s="127"/>
      <c r="L6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60" s="125"/>
      <c r="N60" s="125"/>
      <c r="O60" s="125"/>
      <c r="P60" s="125"/>
      <c r="Q60" s="132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57" customFormat="1" ht="15" customHeight="1" x14ac:dyDescent="0.25">
      <c r="A61" s="123"/>
      <c r="B61" s="129"/>
      <c r="C61" s="129"/>
      <c r="D61" s="129"/>
      <c r="E61" s="129"/>
      <c r="F61" s="110"/>
      <c r="G61" s="130" t="str">
        <f>IF(ISNUMBER(Tabla1[[#This Row],[Peso muestra (g)]]),(Tabla1[[#This Row],[Peso muestra (g)]]*$B$14+$B$15)+Tabla1[[#This Row],[Peso muestra (g)]],"")</f>
        <v/>
      </c>
      <c r="H61" s="148"/>
      <c r="I61" s="125"/>
      <c r="J61" s="125">
        <v>25</v>
      </c>
      <c r="K61" s="127"/>
      <c r="L6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61" s="125"/>
      <c r="N61" s="125"/>
      <c r="O61" s="125"/>
      <c r="P61" s="125"/>
      <c r="Q61" s="132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57" customFormat="1" ht="15" customHeight="1" x14ac:dyDescent="0.25">
      <c r="A62" s="123"/>
      <c r="B62" s="129"/>
      <c r="C62" s="129"/>
      <c r="D62" s="129"/>
      <c r="E62" s="129"/>
      <c r="F62" s="110"/>
      <c r="G62" s="130" t="str">
        <f>IF(ISNUMBER(Tabla1[[#This Row],[Peso muestra (g)]]),(Tabla1[[#This Row],[Peso muestra (g)]]*$B$14+$B$15)+Tabla1[[#This Row],[Peso muestra (g)]],"")</f>
        <v/>
      </c>
      <c r="H62" s="148"/>
      <c r="I62" s="125"/>
      <c r="J62" s="125">
        <v>25</v>
      </c>
      <c r="K62" s="127"/>
      <c r="L6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62" s="125"/>
      <c r="N62" s="125"/>
      <c r="O62" s="125"/>
      <c r="P62" s="125"/>
      <c r="Q62" s="13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57" customFormat="1" ht="15" customHeight="1" x14ac:dyDescent="0.25">
      <c r="A63" s="123"/>
      <c r="B63" s="129"/>
      <c r="C63" s="129"/>
      <c r="D63" s="129"/>
      <c r="E63" s="129"/>
      <c r="F63" s="110"/>
      <c r="G63" s="130" t="str">
        <f>IF(ISNUMBER(Tabla1[[#This Row],[Peso muestra (g)]]),(Tabla1[[#This Row],[Peso muestra (g)]]*$B$14+$B$15)+Tabla1[[#This Row],[Peso muestra (g)]],"")</f>
        <v/>
      </c>
      <c r="H63" s="148"/>
      <c r="I63" s="125"/>
      <c r="J63" s="125">
        <v>25</v>
      </c>
      <c r="K63" s="127"/>
      <c r="L6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63" s="125"/>
      <c r="N63" s="125"/>
      <c r="O63" s="125"/>
      <c r="P63" s="125"/>
      <c r="Q63" s="132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57" customFormat="1" ht="15" customHeight="1" x14ac:dyDescent="0.25">
      <c r="A64" s="123"/>
      <c r="B64" s="129"/>
      <c r="C64" s="129"/>
      <c r="D64" s="129"/>
      <c r="E64" s="129"/>
      <c r="F64" s="110"/>
      <c r="G64" s="130" t="str">
        <f>IF(ISNUMBER(Tabla1[[#This Row],[Peso muestra (g)]]),(Tabla1[[#This Row],[Peso muestra (g)]]*$B$14+$B$15)+Tabla1[[#This Row],[Peso muestra (g)]],"")</f>
        <v/>
      </c>
      <c r="H64" s="148"/>
      <c r="I64" s="125"/>
      <c r="J64" s="125">
        <v>25</v>
      </c>
      <c r="K64" s="127"/>
      <c r="L6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64" s="125"/>
      <c r="N64" s="125"/>
      <c r="O64" s="125"/>
      <c r="P64" s="125"/>
      <c r="Q64" s="132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57" customFormat="1" ht="15" customHeight="1" x14ac:dyDescent="0.25">
      <c r="A65" s="123"/>
      <c r="B65" s="129"/>
      <c r="C65" s="129"/>
      <c r="D65" s="129"/>
      <c r="E65" s="129"/>
      <c r="F65" s="110"/>
      <c r="G65" s="130" t="str">
        <f>IF(ISNUMBER(Tabla1[[#This Row],[Peso muestra (g)]]),(Tabla1[[#This Row],[Peso muestra (g)]]*$B$14+$B$15)+Tabla1[[#This Row],[Peso muestra (g)]],"")</f>
        <v/>
      </c>
      <c r="H65" s="148"/>
      <c r="I65" s="125"/>
      <c r="J65" s="125">
        <v>25</v>
      </c>
      <c r="K65" s="127"/>
      <c r="L6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65" s="125"/>
      <c r="N65" s="125"/>
      <c r="O65" s="125"/>
      <c r="P65" s="125"/>
      <c r="Q65" s="132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57" customFormat="1" ht="15" customHeight="1" x14ac:dyDescent="0.25">
      <c r="A66" s="123"/>
      <c r="B66" s="129"/>
      <c r="C66" s="129"/>
      <c r="D66" s="129"/>
      <c r="E66" s="129"/>
      <c r="F66" s="110"/>
      <c r="G66" s="130" t="str">
        <f>IF(ISNUMBER(Tabla1[[#This Row],[Peso muestra (g)]]),(Tabla1[[#This Row],[Peso muestra (g)]]*$B$14+$B$15)+Tabla1[[#This Row],[Peso muestra (g)]],"")</f>
        <v/>
      </c>
      <c r="H66" s="148"/>
      <c r="I66" s="125"/>
      <c r="J66" s="125">
        <v>25</v>
      </c>
      <c r="K66" s="127"/>
      <c r="L6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66" s="125"/>
      <c r="N66" s="125"/>
      <c r="O66" s="125"/>
      <c r="P66" s="125"/>
      <c r="Q66" s="132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57" customFormat="1" ht="15" customHeight="1" x14ac:dyDescent="0.25">
      <c r="A67" s="123"/>
      <c r="B67" s="129"/>
      <c r="C67" s="129"/>
      <c r="D67" s="129"/>
      <c r="E67" s="129"/>
      <c r="F67" s="110"/>
      <c r="G67" s="130" t="str">
        <f>IF(ISNUMBER(Tabla1[[#This Row],[Peso muestra (g)]]),(Tabla1[[#This Row],[Peso muestra (g)]]*$B$14+$B$15)+Tabla1[[#This Row],[Peso muestra (g)]],"")</f>
        <v/>
      </c>
      <c r="H67" s="148"/>
      <c r="I67" s="125"/>
      <c r="J67" s="125">
        <v>25</v>
      </c>
      <c r="K67" s="127"/>
      <c r="L6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67" s="125"/>
      <c r="N67" s="125"/>
      <c r="O67" s="125"/>
      <c r="P67" s="125"/>
      <c r="Q67" s="132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57" customFormat="1" ht="15" customHeight="1" x14ac:dyDescent="0.25">
      <c r="A68" s="123"/>
      <c r="B68" s="129"/>
      <c r="C68" s="129"/>
      <c r="D68" s="129"/>
      <c r="E68" s="129"/>
      <c r="F68" s="110"/>
      <c r="G68" s="130" t="str">
        <f>IF(ISNUMBER(Tabla1[[#This Row],[Peso muestra (g)]]),(Tabla1[[#This Row],[Peso muestra (g)]]*$B$14+$B$15)+Tabla1[[#This Row],[Peso muestra (g)]],"")</f>
        <v/>
      </c>
      <c r="H68" s="148"/>
      <c r="I68" s="125"/>
      <c r="J68" s="125">
        <v>25</v>
      </c>
      <c r="K68" s="127"/>
      <c r="L6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68" s="125"/>
      <c r="N68" s="125"/>
      <c r="O68" s="125"/>
      <c r="P68" s="125"/>
      <c r="Q68" s="132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57" customFormat="1" ht="15" customHeight="1" x14ac:dyDescent="0.25">
      <c r="A69" s="123"/>
      <c r="B69" s="129"/>
      <c r="C69" s="129"/>
      <c r="D69" s="129"/>
      <c r="E69" s="129"/>
      <c r="F69" s="110"/>
      <c r="G69" s="130" t="str">
        <f>IF(ISNUMBER(Tabla1[[#This Row],[Peso muestra (g)]]),(Tabla1[[#This Row],[Peso muestra (g)]]*$B$14+$B$15)+Tabla1[[#This Row],[Peso muestra (g)]],"")</f>
        <v/>
      </c>
      <c r="H69" s="148"/>
      <c r="I69" s="125"/>
      <c r="J69" s="125">
        <v>25</v>
      </c>
      <c r="K69" s="127"/>
      <c r="L6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69" s="125"/>
      <c r="N69" s="125"/>
      <c r="O69" s="125"/>
      <c r="P69" s="125"/>
      <c r="Q69" s="132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57" customFormat="1" ht="15" customHeight="1" x14ac:dyDescent="0.25">
      <c r="A70" s="123"/>
      <c r="B70" s="129"/>
      <c r="C70" s="129"/>
      <c r="D70" s="129"/>
      <c r="E70" s="129"/>
      <c r="F70" s="110"/>
      <c r="G70" s="130" t="str">
        <f>IF(ISNUMBER(Tabla1[[#This Row],[Peso muestra (g)]]),(Tabla1[[#This Row],[Peso muestra (g)]]*$B$14+$B$15)+Tabla1[[#This Row],[Peso muestra (g)]],"")</f>
        <v/>
      </c>
      <c r="H70" s="148"/>
      <c r="I70" s="125"/>
      <c r="J70" s="125">
        <v>25</v>
      </c>
      <c r="K70" s="127"/>
      <c r="L7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70" s="125"/>
      <c r="N70" s="125"/>
      <c r="O70" s="125"/>
      <c r="P70" s="125"/>
      <c r="Q70" s="132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57" customFormat="1" ht="15" customHeight="1" x14ac:dyDescent="0.25">
      <c r="A71" s="123"/>
      <c r="B71" s="129"/>
      <c r="C71" s="129"/>
      <c r="D71" s="129"/>
      <c r="E71" s="129"/>
      <c r="F71" s="110"/>
      <c r="G71" s="130" t="str">
        <f>IF(ISNUMBER(Tabla1[[#This Row],[Peso muestra (g)]]),(Tabla1[[#This Row],[Peso muestra (g)]]*$B$14+$B$15)+Tabla1[[#This Row],[Peso muestra (g)]],"")</f>
        <v/>
      </c>
      <c r="H71" s="148"/>
      <c r="I71" s="125"/>
      <c r="J71" s="125">
        <v>25</v>
      </c>
      <c r="K71" s="127"/>
      <c r="L7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71" s="125"/>
      <c r="N71" s="125"/>
      <c r="O71" s="125"/>
      <c r="P71" s="125"/>
      <c r="Q71" s="132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57" customFormat="1" ht="15" customHeight="1" x14ac:dyDescent="0.25">
      <c r="A72" s="123"/>
      <c r="B72" s="129"/>
      <c r="C72" s="129"/>
      <c r="D72" s="129"/>
      <c r="E72" s="129"/>
      <c r="F72" s="110"/>
      <c r="G72" s="130" t="str">
        <f>IF(ISNUMBER(Tabla1[[#This Row],[Peso muestra (g)]]),(Tabla1[[#This Row],[Peso muestra (g)]]*$B$14+$B$15)+Tabla1[[#This Row],[Peso muestra (g)]],"")</f>
        <v/>
      </c>
      <c r="H72" s="148"/>
      <c r="I72" s="125"/>
      <c r="J72" s="125">
        <v>25</v>
      </c>
      <c r="K72" s="127"/>
      <c r="L7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72" s="125"/>
      <c r="N72" s="125"/>
      <c r="O72" s="125"/>
      <c r="P72" s="125"/>
      <c r="Q72" s="13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57" customFormat="1" ht="15" customHeight="1" x14ac:dyDescent="0.25">
      <c r="A73" s="123"/>
      <c r="B73" s="129"/>
      <c r="C73" s="129"/>
      <c r="D73" s="129"/>
      <c r="E73" s="129"/>
      <c r="F73" s="110"/>
      <c r="G73" s="130" t="str">
        <f>IF(ISNUMBER(Tabla1[[#This Row],[Peso muestra (g)]]),(Tabla1[[#This Row],[Peso muestra (g)]]*$B$14+$B$15)+Tabla1[[#This Row],[Peso muestra (g)]],"")</f>
        <v/>
      </c>
      <c r="H73" s="148"/>
      <c r="I73" s="125"/>
      <c r="J73" s="125">
        <v>25</v>
      </c>
      <c r="K73" s="127"/>
      <c r="L7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73" s="125"/>
      <c r="N73" s="125"/>
      <c r="O73" s="125"/>
      <c r="P73" s="125"/>
      <c r="Q73" s="132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57" customFormat="1" ht="15" customHeight="1" x14ac:dyDescent="0.25">
      <c r="A74" s="123"/>
      <c r="B74" s="129"/>
      <c r="C74" s="129"/>
      <c r="D74" s="129"/>
      <c r="E74" s="129"/>
      <c r="F74" s="110"/>
      <c r="G74" s="130" t="str">
        <f>IF(ISNUMBER(Tabla1[[#This Row],[Peso muestra (g)]]),(Tabla1[[#This Row],[Peso muestra (g)]]*$B$14+$B$15)+Tabla1[[#This Row],[Peso muestra (g)]],"")</f>
        <v/>
      </c>
      <c r="H74" s="148"/>
      <c r="I74" s="125"/>
      <c r="J74" s="125">
        <v>25</v>
      </c>
      <c r="K74" s="127"/>
      <c r="L7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74" s="125"/>
      <c r="N74" s="125"/>
      <c r="O74" s="125"/>
      <c r="P74" s="125"/>
      <c r="Q74" s="132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</row>
    <row r="75" spans="1:41" s="57" customFormat="1" ht="15" customHeight="1" x14ac:dyDescent="0.25">
      <c r="A75" s="123"/>
      <c r="B75" s="129"/>
      <c r="C75" s="129"/>
      <c r="D75" s="129"/>
      <c r="E75" s="129"/>
      <c r="F75" s="110"/>
      <c r="G75" s="130" t="str">
        <f>IF(ISNUMBER(Tabla1[[#This Row],[Peso muestra (g)]]),(Tabla1[[#This Row],[Peso muestra (g)]]*$B$14+$B$15)+Tabla1[[#This Row],[Peso muestra (g)]],"")</f>
        <v/>
      </c>
      <c r="H75" s="148"/>
      <c r="I75" s="125"/>
      <c r="J75" s="125">
        <v>25</v>
      </c>
      <c r="K75" s="127"/>
      <c r="L7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75" s="125"/>
      <c r="N75" s="125"/>
      <c r="O75" s="125"/>
      <c r="P75" s="125"/>
      <c r="Q75" s="132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</row>
    <row r="76" spans="1:41" s="57" customFormat="1" ht="15" customHeight="1" x14ac:dyDescent="0.25">
      <c r="A76" s="123"/>
      <c r="B76" s="129"/>
      <c r="C76" s="129"/>
      <c r="D76" s="129"/>
      <c r="E76" s="129"/>
      <c r="F76" s="110"/>
      <c r="G76" s="130" t="str">
        <f>IF(ISNUMBER(Tabla1[[#This Row],[Peso muestra (g)]]),(Tabla1[[#This Row],[Peso muestra (g)]]*$B$14+$B$15)+Tabla1[[#This Row],[Peso muestra (g)]],"")</f>
        <v/>
      </c>
      <c r="H76" s="148"/>
      <c r="I76" s="125"/>
      <c r="J76" s="125">
        <v>25</v>
      </c>
      <c r="K76" s="127"/>
      <c r="L7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76" s="125"/>
      <c r="N76" s="125"/>
      <c r="O76" s="125"/>
      <c r="P76" s="125"/>
      <c r="Q76" s="132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</row>
    <row r="77" spans="1:41" s="57" customFormat="1" ht="15" customHeight="1" x14ac:dyDescent="0.25">
      <c r="A77" s="123"/>
      <c r="B77" s="129"/>
      <c r="C77" s="129"/>
      <c r="D77" s="129"/>
      <c r="E77" s="129"/>
      <c r="F77" s="110"/>
      <c r="G77" s="130" t="str">
        <f>IF(ISNUMBER(Tabla1[[#This Row],[Peso muestra (g)]]),(Tabla1[[#This Row],[Peso muestra (g)]]*$B$14+$B$15)+Tabla1[[#This Row],[Peso muestra (g)]],"")</f>
        <v/>
      </c>
      <c r="H77" s="148"/>
      <c r="I77" s="125"/>
      <c r="J77" s="125">
        <v>25</v>
      </c>
      <c r="K77" s="127"/>
      <c r="L7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77" s="125"/>
      <c r="N77" s="125"/>
      <c r="O77" s="125"/>
      <c r="P77" s="125"/>
      <c r="Q77" s="132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</row>
    <row r="78" spans="1:41" s="57" customFormat="1" ht="15" customHeight="1" x14ac:dyDescent="0.25">
      <c r="A78" s="123"/>
      <c r="B78" s="129"/>
      <c r="C78" s="129"/>
      <c r="D78" s="129"/>
      <c r="E78" s="129"/>
      <c r="F78" s="110"/>
      <c r="G78" s="130" t="str">
        <f>IF(ISNUMBER(Tabla1[[#This Row],[Peso muestra (g)]]),(Tabla1[[#This Row],[Peso muestra (g)]]*$B$14+$B$15)+Tabla1[[#This Row],[Peso muestra (g)]],"")</f>
        <v/>
      </c>
      <c r="H78" s="148"/>
      <c r="I78" s="125"/>
      <c r="J78" s="125">
        <v>25</v>
      </c>
      <c r="K78" s="127"/>
      <c r="L7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78" s="125"/>
      <c r="N78" s="125"/>
      <c r="O78" s="125"/>
      <c r="P78" s="125"/>
      <c r="Q78" s="132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</row>
    <row r="79" spans="1:41" s="57" customFormat="1" ht="15" customHeight="1" x14ac:dyDescent="0.25">
      <c r="A79" s="123"/>
      <c r="B79" s="129"/>
      <c r="C79" s="129"/>
      <c r="D79" s="129"/>
      <c r="E79" s="129"/>
      <c r="F79" s="110"/>
      <c r="G79" s="130" t="str">
        <f>IF(ISNUMBER(Tabla1[[#This Row],[Peso muestra (g)]]),(Tabla1[[#This Row],[Peso muestra (g)]]*$B$14+$B$15)+Tabla1[[#This Row],[Peso muestra (g)]],"")</f>
        <v/>
      </c>
      <c r="H79" s="148"/>
      <c r="I79" s="125"/>
      <c r="J79" s="125">
        <v>25</v>
      </c>
      <c r="K79" s="127"/>
      <c r="L7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79" s="125"/>
      <c r="N79" s="125"/>
      <c r="O79" s="125"/>
      <c r="P79" s="125"/>
      <c r="Q79" s="132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</row>
    <row r="80" spans="1:41" s="57" customFormat="1" ht="15" customHeight="1" x14ac:dyDescent="0.25">
      <c r="A80" s="123"/>
      <c r="B80" s="129"/>
      <c r="C80" s="129"/>
      <c r="D80" s="129"/>
      <c r="E80" s="129"/>
      <c r="F80" s="110"/>
      <c r="G80" s="130" t="str">
        <f>IF(ISNUMBER(Tabla1[[#This Row],[Peso muestra (g)]]),(Tabla1[[#This Row],[Peso muestra (g)]]*$B$14+$B$15)+Tabla1[[#This Row],[Peso muestra (g)]],"")</f>
        <v/>
      </c>
      <c r="H80" s="148"/>
      <c r="I80" s="125"/>
      <c r="J80" s="125">
        <v>25</v>
      </c>
      <c r="K80" s="127"/>
      <c r="L8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80" s="125"/>
      <c r="N80" s="125"/>
      <c r="O80" s="125"/>
      <c r="P80" s="125"/>
      <c r="Q80" s="132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</row>
    <row r="81" spans="1:41" s="57" customFormat="1" ht="15" customHeight="1" x14ac:dyDescent="0.25">
      <c r="A81" s="123"/>
      <c r="B81" s="129"/>
      <c r="C81" s="129"/>
      <c r="D81" s="129"/>
      <c r="E81" s="129"/>
      <c r="F81" s="110"/>
      <c r="G81" s="130" t="str">
        <f>IF(ISNUMBER(Tabla1[[#This Row],[Peso muestra (g)]]),(Tabla1[[#This Row],[Peso muestra (g)]]*$B$14+$B$15)+Tabla1[[#This Row],[Peso muestra (g)]],"")</f>
        <v/>
      </c>
      <c r="H81" s="148"/>
      <c r="I81" s="125"/>
      <c r="J81" s="125">
        <v>25</v>
      </c>
      <c r="K81" s="127"/>
      <c r="L8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81" s="125"/>
      <c r="N81" s="125"/>
      <c r="O81" s="125"/>
      <c r="P81" s="125"/>
      <c r="Q81" s="132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spans="1:41" s="57" customFormat="1" ht="15" customHeight="1" x14ac:dyDescent="0.25">
      <c r="A82" s="123"/>
      <c r="B82" s="129"/>
      <c r="C82" s="129"/>
      <c r="D82" s="129"/>
      <c r="E82" s="129"/>
      <c r="F82" s="110"/>
      <c r="G82" s="130" t="str">
        <f>IF(ISNUMBER(Tabla1[[#This Row],[Peso muestra (g)]]),(Tabla1[[#This Row],[Peso muestra (g)]]*$B$14+$B$15)+Tabla1[[#This Row],[Peso muestra (g)]],"")</f>
        <v/>
      </c>
      <c r="H82" s="148"/>
      <c r="I82" s="125"/>
      <c r="J82" s="125">
        <v>25</v>
      </c>
      <c r="K82" s="127"/>
      <c r="L8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82" s="125"/>
      <c r="N82" s="125"/>
      <c r="O82" s="125"/>
      <c r="P82" s="125"/>
      <c r="Q82" s="13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1:41" s="57" customFormat="1" ht="15" customHeight="1" x14ac:dyDescent="0.25">
      <c r="A83" s="123"/>
      <c r="B83" s="129"/>
      <c r="C83" s="129"/>
      <c r="D83" s="129"/>
      <c r="E83" s="129"/>
      <c r="F83" s="110"/>
      <c r="G83" s="130" t="str">
        <f>IF(ISNUMBER(Tabla1[[#This Row],[Peso muestra (g)]]),(Tabla1[[#This Row],[Peso muestra (g)]]*$B$14+$B$15)+Tabla1[[#This Row],[Peso muestra (g)]],"")</f>
        <v/>
      </c>
      <c r="H83" s="148"/>
      <c r="I83" s="125"/>
      <c r="J83" s="125">
        <v>25</v>
      </c>
      <c r="K83" s="127"/>
      <c r="L8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83" s="125"/>
      <c r="N83" s="125"/>
      <c r="O83" s="125"/>
      <c r="P83" s="125"/>
      <c r="Q83" s="132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1:41" s="57" customFormat="1" ht="15" customHeight="1" x14ac:dyDescent="0.25">
      <c r="A84" s="123"/>
      <c r="B84" s="129"/>
      <c r="C84" s="129"/>
      <c r="D84" s="129"/>
      <c r="E84" s="129"/>
      <c r="F84" s="110"/>
      <c r="G84" s="130" t="str">
        <f>IF(ISNUMBER(Tabla1[[#This Row],[Peso muestra (g)]]),(Tabla1[[#This Row],[Peso muestra (g)]]*$B$14+$B$15)+Tabla1[[#This Row],[Peso muestra (g)]],"")</f>
        <v/>
      </c>
      <c r="H84" s="148"/>
      <c r="I84" s="125"/>
      <c r="J84" s="125">
        <v>25</v>
      </c>
      <c r="K84" s="127"/>
      <c r="L8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84" s="125"/>
      <c r="N84" s="125"/>
      <c r="O84" s="125"/>
      <c r="P84" s="125"/>
      <c r="Q84" s="132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</row>
    <row r="85" spans="1:41" s="57" customFormat="1" ht="15" customHeight="1" x14ac:dyDescent="0.25">
      <c r="A85" s="123"/>
      <c r="B85" s="129"/>
      <c r="C85" s="129"/>
      <c r="D85" s="129"/>
      <c r="E85" s="129"/>
      <c r="F85" s="110"/>
      <c r="G85" s="130" t="str">
        <f>IF(ISNUMBER(Tabla1[[#This Row],[Peso muestra (g)]]),(Tabla1[[#This Row],[Peso muestra (g)]]*$B$14+$B$15)+Tabla1[[#This Row],[Peso muestra (g)]],"")</f>
        <v/>
      </c>
      <c r="H85" s="148"/>
      <c r="I85" s="125"/>
      <c r="J85" s="125">
        <v>25</v>
      </c>
      <c r="K85" s="127"/>
      <c r="L8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85" s="125"/>
      <c r="N85" s="125"/>
      <c r="O85" s="125"/>
      <c r="P85" s="125"/>
      <c r="Q85" s="132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</row>
    <row r="86" spans="1:41" s="57" customFormat="1" ht="15" customHeight="1" x14ac:dyDescent="0.25">
      <c r="A86" s="123"/>
      <c r="B86" s="129"/>
      <c r="C86" s="129"/>
      <c r="D86" s="129"/>
      <c r="E86" s="129"/>
      <c r="F86" s="110"/>
      <c r="G86" s="130" t="str">
        <f>IF(ISNUMBER(Tabla1[[#This Row],[Peso muestra (g)]]),(Tabla1[[#This Row],[Peso muestra (g)]]*$B$14+$B$15)+Tabla1[[#This Row],[Peso muestra (g)]],"")</f>
        <v/>
      </c>
      <c r="H86" s="148"/>
      <c r="I86" s="125"/>
      <c r="J86" s="125">
        <v>25</v>
      </c>
      <c r="K86" s="127"/>
      <c r="L8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86" s="125"/>
      <c r="N86" s="125"/>
      <c r="O86" s="125"/>
      <c r="P86" s="125"/>
      <c r="Q86" s="132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</row>
    <row r="87" spans="1:41" s="57" customFormat="1" ht="15" customHeight="1" x14ac:dyDescent="0.25">
      <c r="A87" s="123"/>
      <c r="B87" s="129"/>
      <c r="C87" s="129"/>
      <c r="D87" s="129"/>
      <c r="E87" s="129"/>
      <c r="F87" s="110"/>
      <c r="G87" s="130" t="str">
        <f>IF(ISNUMBER(Tabla1[[#This Row],[Peso muestra (g)]]),(Tabla1[[#This Row],[Peso muestra (g)]]*$B$14+$B$15)+Tabla1[[#This Row],[Peso muestra (g)]],"")</f>
        <v/>
      </c>
      <c r="H87" s="148"/>
      <c r="I87" s="125"/>
      <c r="J87" s="125">
        <v>25</v>
      </c>
      <c r="K87" s="127"/>
      <c r="L8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87" s="125"/>
      <c r="N87" s="125"/>
      <c r="O87" s="125"/>
      <c r="P87" s="125"/>
      <c r="Q87" s="132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</row>
    <row r="88" spans="1:41" s="57" customFormat="1" ht="15" customHeight="1" x14ac:dyDescent="0.25">
      <c r="A88" s="123"/>
      <c r="B88" s="129"/>
      <c r="C88" s="129"/>
      <c r="D88" s="129"/>
      <c r="E88" s="129"/>
      <c r="F88" s="110"/>
      <c r="G88" s="130" t="str">
        <f>IF(ISNUMBER(Tabla1[[#This Row],[Peso muestra (g)]]),(Tabla1[[#This Row],[Peso muestra (g)]]*$B$14+$B$15)+Tabla1[[#This Row],[Peso muestra (g)]],"")</f>
        <v/>
      </c>
      <c r="H88" s="148"/>
      <c r="I88" s="125"/>
      <c r="J88" s="125">
        <v>25</v>
      </c>
      <c r="K88" s="127"/>
      <c r="L8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88" s="125"/>
      <c r="N88" s="125"/>
      <c r="O88" s="125"/>
      <c r="P88" s="125"/>
      <c r="Q88" s="132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</row>
    <row r="89" spans="1:41" s="57" customFormat="1" ht="15" customHeight="1" x14ac:dyDescent="0.25">
      <c r="A89" s="123"/>
      <c r="B89" s="129"/>
      <c r="C89" s="129"/>
      <c r="D89" s="129"/>
      <c r="E89" s="129"/>
      <c r="F89" s="110"/>
      <c r="G89" s="130" t="str">
        <f>IF(ISNUMBER(Tabla1[[#This Row],[Peso muestra (g)]]),(Tabla1[[#This Row],[Peso muestra (g)]]*$B$14+$B$15)+Tabla1[[#This Row],[Peso muestra (g)]],"")</f>
        <v/>
      </c>
      <c r="H89" s="148"/>
      <c r="I89" s="125"/>
      <c r="J89" s="125">
        <v>25</v>
      </c>
      <c r="K89" s="127"/>
      <c r="L8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89" s="125"/>
      <c r="N89" s="125"/>
      <c r="O89" s="125"/>
      <c r="P89" s="125"/>
      <c r="Q89" s="132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</row>
    <row r="90" spans="1:41" s="57" customFormat="1" ht="15" customHeight="1" x14ac:dyDescent="0.25">
      <c r="A90" s="123"/>
      <c r="B90" s="129"/>
      <c r="C90" s="129"/>
      <c r="D90" s="129"/>
      <c r="E90" s="129"/>
      <c r="F90" s="110"/>
      <c r="G90" s="130" t="str">
        <f>IF(ISNUMBER(Tabla1[[#This Row],[Peso muestra (g)]]),(Tabla1[[#This Row],[Peso muestra (g)]]*$B$14+$B$15)+Tabla1[[#This Row],[Peso muestra (g)]],"")</f>
        <v/>
      </c>
      <c r="H90" s="148"/>
      <c r="I90" s="125"/>
      <c r="J90" s="125">
        <v>25</v>
      </c>
      <c r="K90" s="127"/>
      <c r="L9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90" s="125"/>
      <c r="N90" s="125"/>
      <c r="O90" s="125"/>
      <c r="P90" s="125"/>
      <c r="Q90" s="132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</row>
    <row r="91" spans="1:41" s="57" customFormat="1" ht="15" customHeight="1" x14ac:dyDescent="0.25">
      <c r="A91" s="123"/>
      <c r="B91" s="129"/>
      <c r="C91" s="129"/>
      <c r="D91" s="129"/>
      <c r="E91" s="129"/>
      <c r="F91" s="110"/>
      <c r="G91" s="130" t="str">
        <f>IF(ISNUMBER(Tabla1[[#This Row],[Peso muestra (g)]]),(Tabla1[[#This Row],[Peso muestra (g)]]*$B$14+$B$15)+Tabla1[[#This Row],[Peso muestra (g)]],"")</f>
        <v/>
      </c>
      <c r="H91" s="148"/>
      <c r="I91" s="125"/>
      <c r="J91" s="125">
        <v>25</v>
      </c>
      <c r="K91" s="127"/>
      <c r="L9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91" s="125"/>
      <c r="N91" s="125"/>
      <c r="O91" s="125"/>
      <c r="P91" s="125"/>
      <c r="Q91" s="132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</row>
    <row r="92" spans="1:41" s="57" customFormat="1" ht="15" customHeight="1" x14ac:dyDescent="0.25">
      <c r="A92" s="123"/>
      <c r="B92" s="129"/>
      <c r="C92" s="129"/>
      <c r="D92" s="129"/>
      <c r="E92" s="129"/>
      <c r="F92" s="110"/>
      <c r="G92" s="130" t="str">
        <f>IF(ISNUMBER(Tabla1[[#This Row],[Peso muestra (g)]]),(Tabla1[[#This Row],[Peso muestra (g)]]*$B$14+$B$15)+Tabla1[[#This Row],[Peso muestra (g)]],"")</f>
        <v/>
      </c>
      <c r="H92" s="148"/>
      <c r="I92" s="125"/>
      <c r="J92" s="125">
        <v>25</v>
      </c>
      <c r="K92" s="127"/>
      <c r="L9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92" s="125"/>
      <c r="N92" s="125"/>
      <c r="O92" s="125"/>
      <c r="P92" s="125"/>
      <c r="Q92" s="13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</row>
    <row r="93" spans="1:41" s="57" customFormat="1" ht="15" customHeight="1" x14ac:dyDescent="0.25">
      <c r="A93" s="123"/>
      <c r="B93" s="129"/>
      <c r="C93" s="129"/>
      <c r="D93" s="129"/>
      <c r="E93" s="129"/>
      <c r="F93" s="110"/>
      <c r="G93" s="130" t="str">
        <f>IF(ISNUMBER(Tabla1[[#This Row],[Peso muestra (g)]]),(Tabla1[[#This Row],[Peso muestra (g)]]*$B$14+$B$15)+Tabla1[[#This Row],[Peso muestra (g)]],"")</f>
        <v/>
      </c>
      <c r="H93" s="148"/>
      <c r="I93" s="125"/>
      <c r="J93" s="125">
        <v>25</v>
      </c>
      <c r="K93" s="127"/>
      <c r="L9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93" s="125"/>
      <c r="N93" s="125"/>
      <c r="O93" s="125"/>
      <c r="P93" s="125"/>
      <c r="Q93" s="132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</row>
    <row r="94" spans="1:41" s="57" customFormat="1" ht="15" customHeight="1" x14ac:dyDescent="0.25">
      <c r="A94" s="123"/>
      <c r="B94" s="129"/>
      <c r="C94" s="129"/>
      <c r="D94" s="129"/>
      <c r="E94" s="129"/>
      <c r="F94" s="110"/>
      <c r="G94" s="130" t="str">
        <f>IF(ISNUMBER(Tabla1[[#This Row],[Peso muestra (g)]]),(Tabla1[[#This Row],[Peso muestra (g)]]*$B$14+$B$15)+Tabla1[[#This Row],[Peso muestra (g)]],"")</f>
        <v/>
      </c>
      <c r="H94" s="148"/>
      <c r="I94" s="125"/>
      <c r="J94" s="125">
        <v>25</v>
      </c>
      <c r="K94" s="127"/>
      <c r="L9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94" s="125"/>
      <c r="N94" s="125"/>
      <c r="O94" s="125"/>
      <c r="P94" s="125"/>
      <c r="Q94" s="132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</row>
    <row r="95" spans="1:41" s="57" customFormat="1" ht="15" customHeight="1" x14ac:dyDescent="0.25">
      <c r="A95" s="123"/>
      <c r="B95" s="129"/>
      <c r="C95" s="129"/>
      <c r="D95" s="129"/>
      <c r="E95" s="129"/>
      <c r="F95" s="110"/>
      <c r="G95" s="130" t="str">
        <f>IF(ISNUMBER(Tabla1[[#This Row],[Peso muestra (g)]]),(Tabla1[[#This Row],[Peso muestra (g)]]*$B$14+$B$15)+Tabla1[[#This Row],[Peso muestra (g)]],"")</f>
        <v/>
      </c>
      <c r="H95" s="148"/>
      <c r="I95" s="125"/>
      <c r="J95" s="125">
        <v>25</v>
      </c>
      <c r="K95" s="127"/>
      <c r="L9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95" s="125"/>
      <c r="N95" s="125"/>
      <c r="O95" s="125"/>
      <c r="P95" s="125"/>
      <c r="Q95" s="132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</row>
    <row r="96" spans="1:41" s="57" customFormat="1" ht="15" customHeight="1" x14ac:dyDescent="0.25">
      <c r="A96" s="123"/>
      <c r="B96" s="129"/>
      <c r="C96" s="129"/>
      <c r="D96" s="129"/>
      <c r="E96" s="129"/>
      <c r="F96" s="110"/>
      <c r="G96" s="130" t="str">
        <f>IF(ISNUMBER(Tabla1[[#This Row],[Peso muestra (g)]]),(Tabla1[[#This Row],[Peso muestra (g)]]*$B$14+$B$15)+Tabla1[[#This Row],[Peso muestra (g)]],"")</f>
        <v/>
      </c>
      <c r="H96" s="148"/>
      <c r="I96" s="125"/>
      <c r="J96" s="125">
        <v>25</v>
      </c>
      <c r="K96" s="127"/>
      <c r="L9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96" s="125"/>
      <c r="N96" s="125"/>
      <c r="O96" s="125"/>
      <c r="P96" s="125"/>
      <c r="Q96" s="132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</row>
    <row r="97" spans="1:41" s="57" customFormat="1" ht="15" customHeight="1" x14ac:dyDescent="0.25">
      <c r="A97" s="123"/>
      <c r="B97" s="129"/>
      <c r="C97" s="129"/>
      <c r="D97" s="129"/>
      <c r="E97" s="129"/>
      <c r="F97" s="110"/>
      <c r="G97" s="130" t="str">
        <f>IF(ISNUMBER(Tabla1[[#This Row],[Peso muestra (g)]]),(Tabla1[[#This Row],[Peso muestra (g)]]*$B$14+$B$15)+Tabla1[[#This Row],[Peso muestra (g)]],"")</f>
        <v/>
      </c>
      <c r="H97" s="148"/>
      <c r="I97" s="125"/>
      <c r="J97" s="125">
        <v>25</v>
      </c>
      <c r="K97" s="127"/>
      <c r="L9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97" s="125"/>
      <c r="N97" s="125"/>
      <c r="O97" s="125"/>
      <c r="P97" s="125"/>
      <c r="Q97" s="132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</row>
    <row r="98" spans="1:41" s="57" customFormat="1" ht="15" customHeight="1" x14ac:dyDescent="0.25">
      <c r="A98" s="123"/>
      <c r="B98" s="129"/>
      <c r="C98" s="129"/>
      <c r="D98" s="129"/>
      <c r="E98" s="129"/>
      <c r="F98" s="110"/>
      <c r="G98" s="130" t="str">
        <f>IF(ISNUMBER(Tabla1[[#This Row],[Peso muestra (g)]]),(Tabla1[[#This Row],[Peso muestra (g)]]*$B$14+$B$15)+Tabla1[[#This Row],[Peso muestra (g)]],"")</f>
        <v/>
      </c>
      <c r="H98" s="148"/>
      <c r="I98" s="125"/>
      <c r="J98" s="125">
        <v>25</v>
      </c>
      <c r="K98" s="127"/>
      <c r="L9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98" s="125"/>
      <c r="N98" s="125"/>
      <c r="O98" s="125"/>
      <c r="P98" s="125"/>
      <c r="Q98" s="132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1:41" s="57" customFormat="1" ht="15" customHeight="1" x14ac:dyDescent="0.25">
      <c r="A99" s="123"/>
      <c r="B99" s="129"/>
      <c r="C99" s="129"/>
      <c r="D99" s="129"/>
      <c r="E99" s="129"/>
      <c r="F99" s="110"/>
      <c r="G99" s="130" t="str">
        <f>IF(ISNUMBER(Tabla1[[#This Row],[Peso muestra (g)]]),(Tabla1[[#This Row],[Peso muestra (g)]]*$B$14+$B$15)+Tabla1[[#This Row],[Peso muestra (g)]],"")</f>
        <v/>
      </c>
      <c r="H99" s="148"/>
      <c r="I99" s="125"/>
      <c r="J99" s="125">
        <v>25</v>
      </c>
      <c r="K99" s="127"/>
      <c r="L9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99" s="125"/>
      <c r="N99" s="125"/>
      <c r="O99" s="125"/>
      <c r="P99" s="125"/>
      <c r="Q99" s="132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1:41" s="57" customFormat="1" ht="15" customHeight="1" x14ac:dyDescent="0.25">
      <c r="A100" s="123"/>
      <c r="B100" s="129"/>
      <c r="C100" s="129"/>
      <c r="D100" s="129"/>
      <c r="E100" s="129"/>
      <c r="F100" s="110"/>
      <c r="G100" s="130" t="str">
        <f>IF(ISNUMBER(Tabla1[[#This Row],[Peso muestra (g)]]),(Tabla1[[#This Row],[Peso muestra (g)]]*$B$14+$B$15)+Tabla1[[#This Row],[Peso muestra (g)]],"")</f>
        <v/>
      </c>
      <c r="H100" s="148"/>
      <c r="I100" s="125"/>
      <c r="J100" s="125">
        <v>25</v>
      </c>
      <c r="K100" s="127"/>
      <c r="L10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00" s="125"/>
      <c r="N100" s="125"/>
      <c r="O100" s="125"/>
      <c r="P100" s="125"/>
      <c r="Q100" s="132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</row>
    <row r="101" spans="1:41" s="57" customFormat="1" ht="15" customHeight="1" x14ac:dyDescent="0.25">
      <c r="A101" s="123"/>
      <c r="B101" s="129"/>
      <c r="C101" s="129"/>
      <c r="D101" s="129"/>
      <c r="E101" s="129"/>
      <c r="F101" s="110"/>
      <c r="G101" s="130" t="str">
        <f>IF(ISNUMBER(Tabla1[[#This Row],[Peso muestra (g)]]),(Tabla1[[#This Row],[Peso muestra (g)]]*$B$14+$B$15)+Tabla1[[#This Row],[Peso muestra (g)]],"")</f>
        <v/>
      </c>
      <c r="H101" s="148"/>
      <c r="I101" s="125"/>
      <c r="J101" s="125">
        <v>25</v>
      </c>
      <c r="K101" s="127"/>
      <c r="L10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01" s="125"/>
      <c r="N101" s="125"/>
      <c r="O101" s="125"/>
      <c r="P101" s="125"/>
      <c r="Q101" s="132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</row>
    <row r="102" spans="1:41" s="57" customFormat="1" ht="15" customHeight="1" x14ac:dyDescent="0.25">
      <c r="A102" s="123"/>
      <c r="B102" s="129"/>
      <c r="C102" s="129"/>
      <c r="D102" s="129"/>
      <c r="E102" s="129"/>
      <c r="F102" s="110"/>
      <c r="G102" s="130" t="str">
        <f>IF(ISNUMBER(Tabla1[[#This Row],[Peso muestra (g)]]),(Tabla1[[#This Row],[Peso muestra (g)]]*$B$14+$B$15)+Tabla1[[#This Row],[Peso muestra (g)]],"")</f>
        <v/>
      </c>
      <c r="H102" s="148"/>
      <c r="I102" s="125"/>
      <c r="J102" s="125">
        <v>25</v>
      </c>
      <c r="K102" s="127"/>
      <c r="L10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02" s="125"/>
      <c r="N102" s="125"/>
      <c r="O102" s="125"/>
      <c r="P102" s="125"/>
      <c r="Q102" s="13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</row>
    <row r="103" spans="1:41" s="57" customFormat="1" ht="15" customHeight="1" x14ac:dyDescent="0.25">
      <c r="A103" s="123"/>
      <c r="B103" s="129"/>
      <c r="C103" s="129"/>
      <c r="D103" s="129"/>
      <c r="E103" s="129"/>
      <c r="F103" s="110"/>
      <c r="G103" s="130" t="str">
        <f>IF(ISNUMBER(Tabla1[[#This Row],[Peso muestra (g)]]),(Tabla1[[#This Row],[Peso muestra (g)]]*$B$14+$B$15)+Tabla1[[#This Row],[Peso muestra (g)]],"")</f>
        <v/>
      </c>
      <c r="H103" s="148"/>
      <c r="I103" s="125"/>
      <c r="J103" s="125">
        <v>25</v>
      </c>
      <c r="K103" s="127"/>
      <c r="L10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03" s="125"/>
      <c r="N103" s="125"/>
      <c r="O103" s="125"/>
      <c r="P103" s="125"/>
      <c r="Q103" s="132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</row>
    <row r="104" spans="1:41" s="57" customFormat="1" ht="15" customHeight="1" x14ac:dyDescent="0.25">
      <c r="A104" s="123"/>
      <c r="B104" s="129"/>
      <c r="C104" s="129"/>
      <c r="D104" s="129"/>
      <c r="E104" s="129"/>
      <c r="F104" s="110"/>
      <c r="G104" s="130" t="str">
        <f>IF(ISNUMBER(Tabla1[[#This Row],[Peso muestra (g)]]),(Tabla1[[#This Row],[Peso muestra (g)]]*$B$14+$B$15)+Tabla1[[#This Row],[Peso muestra (g)]],"")</f>
        <v/>
      </c>
      <c r="H104" s="148"/>
      <c r="I104" s="125"/>
      <c r="J104" s="125">
        <v>25</v>
      </c>
      <c r="K104" s="127"/>
      <c r="L10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04" s="125"/>
      <c r="N104" s="125"/>
      <c r="O104" s="125"/>
      <c r="P104" s="125"/>
      <c r="Q104" s="132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</row>
    <row r="105" spans="1:41" s="57" customFormat="1" ht="15" customHeight="1" x14ac:dyDescent="0.25">
      <c r="A105" s="123"/>
      <c r="B105" s="129"/>
      <c r="C105" s="129"/>
      <c r="D105" s="129"/>
      <c r="E105" s="129"/>
      <c r="F105" s="110"/>
      <c r="G105" s="130" t="str">
        <f>IF(ISNUMBER(Tabla1[[#This Row],[Peso muestra (g)]]),(Tabla1[[#This Row],[Peso muestra (g)]]*$B$14+$B$15)+Tabla1[[#This Row],[Peso muestra (g)]],"")</f>
        <v/>
      </c>
      <c r="H105" s="148"/>
      <c r="I105" s="125"/>
      <c r="J105" s="125">
        <v>25</v>
      </c>
      <c r="K105" s="127"/>
      <c r="L10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05" s="125"/>
      <c r="N105" s="125"/>
      <c r="O105" s="125"/>
      <c r="P105" s="125"/>
      <c r="Q105" s="132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</row>
    <row r="106" spans="1:41" s="57" customFormat="1" ht="15" customHeight="1" x14ac:dyDescent="0.25">
      <c r="A106" s="123"/>
      <c r="B106" s="129"/>
      <c r="C106" s="129"/>
      <c r="D106" s="129"/>
      <c r="E106" s="129"/>
      <c r="F106" s="110"/>
      <c r="G106" s="130" t="str">
        <f>IF(ISNUMBER(Tabla1[[#This Row],[Peso muestra (g)]]),(Tabla1[[#This Row],[Peso muestra (g)]]*$B$14+$B$15)+Tabla1[[#This Row],[Peso muestra (g)]],"")</f>
        <v/>
      </c>
      <c r="H106" s="148"/>
      <c r="I106" s="125"/>
      <c r="J106" s="125">
        <v>25</v>
      </c>
      <c r="K106" s="127"/>
      <c r="L10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06" s="125"/>
      <c r="N106" s="125"/>
      <c r="O106" s="125"/>
      <c r="P106" s="125"/>
      <c r="Q106" s="132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</row>
    <row r="107" spans="1:41" s="57" customFormat="1" ht="15" customHeight="1" x14ac:dyDescent="0.25">
      <c r="A107" s="123"/>
      <c r="B107" s="129"/>
      <c r="C107" s="129"/>
      <c r="D107" s="129"/>
      <c r="E107" s="129"/>
      <c r="F107" s="110"/>
      <c r="G107" s="130" t="str">
        <f>IF(ISNUMBER(Tabla1[[#This Row],[Peso muestra (g)]]),(Tabla1[[#This Row],[Peso muestra (g)]]*$B$14+$B$15)+Tabla1[[#This Row],[Peso muestra (g)]],"")</f>
        <v/>
      </c>
      <c r="H107" s="148"/>
      <c r="I107" s="125"/>
      <c r="J107" s="125">
        <v>25</v>
      </c>
      <c r="K107" s="127"/>
      <c r="L10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07" s="125"/>
      <c r="N107" s="125"/>
      <c r="O107" s="125"/>
      <c r="P107" s="125"/>
      <c r="Q107" s="132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</row>
    <row r="108" spans="1:41" s="57" customFormat="1" ht="15" customHeight="1" x14ac:dyDescent="0.25">
      <c r="A108" s="123"/>
      <c r="B108" s="129"/>
      <c r="C108" s="129"/>
      <c r="D108" s="129"/>
      <c r="E108" s="129"/>
      <c r="F108" s="110"/>
      <c r="G108" s="130" t="str">
        <f>IF(ISNUMBER(Tabla1[[#This Row],[Peso muestra (g)]]),(Tabla1[[#This Row],[Peso muestra (g)]]*$B$14+$B$15)+Tabla1[[#This Row],[Peso muestra (g)]],"")</f>
        <v/>
      </c>
      <c r="H108" s="148"/>
      <c r="I108" s="125"/>
      <c r="J108" s="125">
        <v>25</v>
      </c>
      <c r="K108" s="127"/>
      <c r="L10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08" s="125"/>
      <c r="N108" s="125"/>
      <c r="O108" s="125"/>
      <c r="P108" s="125"/>
      <c r="Q108" s="132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</row>
    <row r="109" spans="1:41" s="57" customFormat="1" ht="15" customHeight="1" x14ac:dyDescent="0.25">
      <c r="A109" s="123"/>
      <c r="B109" s="129"/>
      <c r="C109" s="129"/>
      <c r="D109" s="129"/>
      <c r="E109" s="129"/>
      <c r="F109" s="110"/>
      <c r="G109" s="130" t="str">
        <f>IF(ISNUMBER(Tabla1[[#This Row],[Peso muestra (g)]]),(Tabla1[[#This Row],[Peso muestra (g)]]*$B$14+$B$15)+Tabla1[[#This Row],[Peso muestra (g)]],"")</f>
        <v/>
      </c>
      <c r="H109" s="148"/>
      <c r="I109" s="125"/>
      <c r="J109" s="125">
        <v>25</v>
      </c>
      <c r="K109" s="127"/>
      <c r="L10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09" s="125"/>
      <c r="N109" s="125"/>
      <c r="O109" s="125"/>
      <c r="P109" s="125"/>
      <c r="Q109" s="132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</row>
    <row r="110" spans="1:41" s="57" customFormat="1" ht="15" customHeight="1" x14ac:dyDescent="0.25">
      <c r="A110" s="123"/>
      <c r="B110" s="129"/>
      <c r="C110" s="129"/>
      <c r="D110" s="129"/>
      <c r="E110" s="129"/>
      <c r="F110" s="110"/>
      <c r="G110" s="130" t="str">
        <f>IF(ISNUMBER(Tabla1[[#This Row],[Peso muestra (g)]]),(Tabla1[[#This Row],[Peso muestra (g)]]*$B$14+$B$15)+Tabla1[[#This Row],[Peso muestra (g)]],"")</f>
        <v/>
      </c>
      <c r="H110" s="148"/>
      <c r="I110" s="125"/>
      <c r="J110" s="125">
        <v>25</v>
      </c>
      <c r="K110" s="127"/>
      <c r="L11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10" s="125"/>
      <c r="N110" s="125"/>
      <c r="O110" s="125"/>
      <c r="P110" s="125"/>
      <c r="Q110" s="132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</row>
    <row r="111" spans="1:41" s="57" customFormat="1" ht="15" customHeight="1" x14ac:dyDescent="0.25">
      <c r="A111" s="123"/>
      <c r="B111" s="129"/>
      <c r="C111" s="129"/>
      <c r="D111" s="129"/>
      <c r="E111" s="129"/>
      <c r="F111" s="110"/>
      <c r="G111" s="130" t="str">
        <f>IF(ISNUMBER(Tabla1[[#This Row],[Peso muestra (g)]]),(Tabla1[[#This Row],[Peso muestra (g)]]*$B$14+$B$15)+Tabla1[[#This Row],[Peso muestra (g)]],"")</f>
        <v/>
      </c>
      <c r="H111" s="148"/>
      <c r="I111" s="125"/>
      <c r="J111" s="125">
        <v>25</v>
      </c>
      <c r="K111" s="127"/>
      <c r="L11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11" s="125"/>
      <c r="N111" s="125"/>
      <c r="O111" s="125"/>
      <c r="P111" s="125"/>
      <c r="Q111" s="132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</row>
    <row r="112" spans="1:41" s="57" customFormat="1" ht="15" customHeight="1" x14ac:dyDescent="0.25">
      <c r="A112" s="123"/>
      <c r="B112" s="129"/>
      <c r="C112" s="129"/>
      <c r="D112" s="129"/>
      <c r="E112" s="129"/>
      <c r="F112" s="110"/>
      <c r="G112" s="130" t="str">
        <f>IF(ISNUMBER(Tabla1[[#This Row],[Peso muestra (g)]]),(Tabla1[[#This Row],[Peso muestra (g)]]*$B$14+$B$15)+Tabla1[[#This Row],[Peso muestra (g)]],"")</f>
        <v/>
      </c>
      <c r="H112" s="148"/>
      <c r="I112" s="125"/>
      <c r="J112" s="125">
        <v>25</v>
      </c>
      <c r="K112" s="127"/>
      <c r="L11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12" s="125"/>
      <c r="N112" s="125"/>
      <c r="O112" s="125"/>
      <c r="P112" s="125"/>
      <c r="Q112" s="13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</row>
    <row r="113" spans="1:41" s="57" customFormat="1" ht="15" customHeight="1" x14ac:dyDescent="0.25">
      <c r="A113" s="123"/>
      <c r="B113" s="129"/>
      <c r="C113" s="129"/>
      <c r="D113" s="129"/>
      <c r="E113" s="129"/>
      <c r="F113" s="110"/>
      <c r="G113" s="130" t="str">
        <f>IF(ISNUMBER(Tabla1[[#This Row],[Peso muestra (g)]]),(Tabla1[[#This Row],[Peso muestra (g)]]*$B$14+$B$15)+Tabla1[[#This Row],[Peso muestra (g)]],"")</f>
        <v/>
      </c>
      <c r="H113" s="148"/>
      <c r="I113" s="125"/>
      <c r="J113" s="125">
        <v>25</v>
      </c>
      <c r="K113" s="127"/>
      <c r="L11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13" s="125"/>
      <c r="N113" s="125"/>
      <c r="O113" s="125"/>
      <c r="P113" s="125"/>
      <c r="Q113" s="132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</row>
    <row r="114" spans="1:41" s="57" customFormat="1" ht="15" customHeight="1" x14ac:dyDescent="0.25">
      <c r="A114" s="123"/>
      <c r="B114" s="129"/>
      <c r="C114" s="129"/>
      <c r="D114" s="129"/>
      <c r="E114" s="129"/>
      <c r="F114" s="110"/>
      <c r="G114" s="130" t="str">
        <f>IF(ISNUMBER(Tabla1[[#This Row],[Peso muestra (g)]]),(Tabla1[[#This Row],[Peso muestra (g)]]*$B$14+$B$15)+Tabla1[[#This Row],[Peso muestra (g)]],"")</f>
        <v/>
      </c>
      <c r="H114" s="148"/>
      <c r="I114" s="125"/>
      <c r="J114" s="125">
        <v>25</v>
      </c>
      <c r="K114" s="127"/>
      <c r="L11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14" s="125"/>
      <c r="N114" s="125"/>
      <c r="O114" s="125"/>
      <c r="P114" s="125"/>
      <c r="Q114" s="132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</row>
    <row r="115" spans="1:41" s="57" customFormat="1" ht="15" customHeight="1" x14ac:dyDescent="0.25">
      <c r="A115" s="123"/>
      <c r="B115" s="129"/>
      <c r="C115" s="129"/>
      <c r="D115" s="129"/>
      <c r="E115" s="129"/>
      <c r="F115" s="110"/>
      <c r="G115" s="130" t="str">
        <f>IF(ISNUMBER(Tabla1[[#This Row],[Peso muestra (g)]]),(Tabla1[[#This Row],[Peso muestra (g)]]*$B$14+$B$15)+Tabla1[[#This Row],[Peso muestra (g)]],"")</f>
        <v/>
      </c>
      <c r="H115" s="148"/>
      <c r="I115" s="125"/>
      <c r="J115" s="125">
        <v>25</v>
      </c>
      <c r="K115" s="127"/>
      <c r="L11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15" s="125"/>
      <c r="N115" s="125"/>
      <c r="O115" s="125"/>
      <c r="P115" s="125"/>
      <c r="Q115" s="132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</row>
    <row r="116" spans="1:41" s="57" customFormat="1" ht="15" customHeight="1" x14ac:dyDescent="0.25">
      <c r="A116" s="123"/>
      <c r="B116" s="129"/>
      <c r="C116" s="129"/>
      <c r="D116" s="129"/>
      <c r="E116" s="129"/>
      <c r="F116" s="110"/>
      <c r="G116" s="130" t="str">
        <f>IF(ISNUMBER(Tabla1[[#This Row],[Peso muestra (g)]]),(Tabla1[[#This Row],[Peso muestra (g)]]*$B$14+$B$15)+Tabla1[[#This Row],[Peso muestra (g)]],"")</f>
        <v/>
      </c>
      <c r="H116" s="148"/>
      <c r="I116" s="125"/>
      <c r="J116" s="125">
        <v>25</v>
      </c>
      <c r="K116" s="127"/>
      <c r="L11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16" s="125"/>
      <c r="N116" s="125"/>
      <c r="O116" s="125"/>
      <c r="P116" s="125"/>
      <c r="Q116" s="132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</row>
    <row r="117" spans="1:41" s="57" customFormat="1" ht="15" customHeight="1" x14ac:dyDescent="0.25">
      <c r="A117" s="123"/>
      <c r="B117" s="129"/>
      <c r="C117" s="129"/>
      <c r="D117" s="129"/>
      <c r="E117" s="129"/>
      <c r="F117" s="110"/>
      <c r="G117" s="130" t="str">
        <f>IF(ISNUMBER(Tabla1[[#This Row],[Peso muestra (g)]]),(Tabla1[[#This Row],[Peso muestra (g)]]*$B$14+$B$15)+Tabla1[[#This Row],[Peso muestra (g)]],"")</f>
        <v/>
      </c>
      <c r="H117" s="148"/>
      <c r="I117" s="125"/>
      <c r="J117" s="125">
        <v>25</v>
      </c>
      <c r="K117" s="127"/>
      <c r="L11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17" s="125"/>
      <c r="N117" s="125"/>
      <c r="O117" s="125"/>
      <c r="P117" s="125"/>
      <c r="Q117" s="132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</row>
    <row r="118" spans="1:41" s="57" customFormat="1" ht="15" customHeight="1" x14ac:dyDescent="0.25">
      <c r="A118" s="123"/>
      <c r="B118" s="129"/>
      <c r="C118" s="129"/>
      <c r="D118" s="129"/>
      <c r="E118" s="129"/>
      <c r="F118" s="110"/>
      <c r="G118" s="130" t="str">
        <f>IF(ISNUMBER(Tabla1[[#This Row],[Peso muestra (g)]]),(Tabla1[[#This Row],[Peso muestra (g)]]*$B$14+$B$15)+Tabla1[[#This Row],[Peso muestra (g)]],"")</f>
        <v/>
      </c>
      <c r="H118" s="148"/>
      <c r="I118" s="125"/>
      <c r="J118" s="125">
        <v>25</v>
      </c>
      <c r="K118" s="127"/>
      <c r="L11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18" s="125"/>
      <c r="N118" s="125"/>
      <c r="O118" s="125"/>
      <c r="P118" s="125"/>
      <c r="Q118" s="132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</row>
    <row r="119" spans="1:41" s="57" customFormat="1" ht="15" customHeight="1" x14ac:dyDescent="0.25">
      <c r="A119" s="123"/>
      <c r="B119" s="129"/>
      <c r="C119" s="129"/>
      <c r="D119" s="129"/>
      <c r="E119" s="129"/>
      <c r="F119" s="110"/>
      <c r="G119" s="130" t="str">
        <f>IF(ISNUMBER(Tabla1[[#This Row],[Peso muestra (g)]]),(Tabla1[[#This Row],[Peso muestra (g)]]*$B$14+$B$15)+Tabla1[[#This Row],[Peso muestra (g)]],"")</f>
        <v/>
      </c>
      <c r="H119" s="148"/>
      <c r="I119" s="125"/>
      <c r="J119" s="125">
        <v>25</v>
      </c>
      <c r="K119" s="127"/>
      <c r="L11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19" s="125"/>
      <c r="N119" s="125"/>
      <c r="O119" s="125"/>
      <c r="P119" s="125"/>
      <c r="Q119" s="132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</row>
    <row r="120" spans="1:41" s="57" customFormat="1" ht="15" customHeight="1" x14ac:dyDescent="0.25">
      <c r="A120" s="123"/>
      <c r="B120" s="129"/>
      <c r="C120" s="129"/>
      <c r="D120" s="129"/>
      <c r="E120" s="129"/>
      <c r="F120" s="110"/>
      <c r="G120" s="130" t="str">
        <f>IF(ISNUMBER(Tabla1[[#This Row],[Peso muestra (g)]]),(Tabla1[[#This Row],[Peso muestra (g)]]*$B$14+$B$15)+Tabla1[[#This Row],[Peso muestra (g)]],"")</f>
        <v/>
      </c>
      <c r="H120" s="148"/>
      <c r="I120" s="125"/>
      <c r="J120" s="125">
        <v>25</v>
      </c>
      <c r="K120" s="127"/>
      <c r="L12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20" s="125"/>
      <c r="N120" s="125"/>
      <c r="O120" s="125"/>
      <c r="P120" s="125"/>
      <c r="Q120" s="132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</row>
    <row r="121" spans="1:41" s="57" customFormat="1" ht="15" customHeight="1" x14ac:dyDescent="0.25">
      <c r="A121" s="123"/>
      <c r="B121" s="129"/>
      <c r="C121" s="129"/>
      <c r="D121" s="129"/>
      <c r="E121" s="129"/>
      <c r="F121" s="110"/>
      <c r="G121" s="130" t="str">
        <f>IF(ISNUMBER(Tabla1[[#This Row],[Peso muestra (g)]]),(Tabla1[[#This Row],[Peso muestra (g)]]*$B$14+$B$15)+Tabla1[[#This Row],[Peso muestra (g)]],"")</f>
        <v/>
      </c>
      <c r="H121" s="148"/>
      <c r="I121" s="125"/>
      <c r="J121" s="125">
        <v>25</v>
      </c>
      <c r="K121" s="127"/>
      <c r="L12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21" s="125"/>
      <c r="N121" s="125"/>
      <c r="O121" s="125"/>
      <c r="P121" s="125"/>
      <c r="Q121" s="132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</row>
    <row r="122" spans="1:41" s="57" customFormat="1" ht="15" customHeight="1" x14ac:dyDescent="0.25">
      <c r="A122" s="123"/>
      <c r="B122" s="129"/>
      <c r="C122" s="129"/>
      <c r="D122" s="129"/>
      <c r="E122" s="129"/>
      <c r="F122" s="110"/>
      <c r="G122" s="130" t="str">
        <f>IF(ISNUMBER(Tabla1[[#This Row],[Peso muestra (g)]]),(Tabla1[[#This Row],[Peso muestra (g)]]*$B$14+$B$15)+Tabla1[[#This Row],[Peso muestra (g)]],"")</f>
        <v/>
      </c>
      <c r="H122" s="148"/>
      <c r="I122" s="125"/>
      <c r="J122" s="125">
        <v>25</v>
      </c>
      <c r="K122" s="127"/>
      <c r="L12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22" s="125"/>
      <c r="N122" s="125"/>
      <c r="O122" s="125"/>
      <c r="P122" s="125"/>
      <c r="Q122" s="13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</row>
    <row r="123" spans="1:41" s="57" customFormat="1" ht="15" customHeight="1" x14ac:dyDescent="0.25">
      <c r="A123" s="123"/>
      <c r="B123" s="129"/>
      <c r="C123" s="129"/>
      <c r="D123" s="129"/>
      <c r="E123" s="129"/>
      <c r="F123" s="110"/>
      <c r="G123" s="130" t="str">
        <f>IF(ISNUMBER(Tabla1[[#This Row],[Peso muestra (g)]]),(Tabla1[[#This Row],[Peso muestra (g)]]*$B$14+$B$15)+Tabla1[[#This Row],[Peso muestra (g)]],"")</f>
        <v/>
      </c>
      <c r="H123" s="148"/>
      <c r="I123" s="125"/>
      <c r="J123" s="125">
        <v>25</v>
      </c>
      <c r="K123" s="127"/>
      <c r="L12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23" s="125"/>
      <c r="N123" s="125"/>
      <c r="O123" s="125"/>
      <c r="P123" s="125"/>
      <c r="Q123" s="132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</row>
    <row r="124" spans="1:41" s="57" customFormat="1" ht="15" customHeight="1" x14ac:dyDescent="0.25">
      <c r="A124" s="123"/>
      <c r="B124" s="129"/>
      <c r="C124" s="129"/>
      <c r="D124" s="129"/>
      <c r="E124" s="129"/>
      <c r="F124" s="110"/>
      <c r="G124" s="130" t="str">
        <f>IF(ISNUMBER(Tabla1[[#This Row],[Peso muestra (g)]]),(Tabla1[[#This Row],[Peso muestra (g)]]*$B$14+$B$15)+Tabla1[[#This Row],[Peso muestra (g)]],"")</f>
        <v/>
      </c>
      <c r="H124" s="148"/>
      <c r="I124" s="125"/>
      <c r="J124" s="125">
        <v>25</v>
      </c>
      <c r="K124" s="127"/>
      <c r="L12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24" s="125"/>
      <c r="N124" s="125"/>
      <c r="O124" s="125"/>
      <c r="P124" s="125"/>
      <c r="Q124" s="132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</row>
    <row r="125" spans="1:41" s="57" customFormat="1" ht="15" customHeight="1" x14ac:dyDescent="0.25">
      <c r="A125" s="123"/>
      <c r="B125" s="129"/>
      <c r="C125" s="129"/>
      <c r="D125" s="129"/>
      <c r="E125" s="129"/>
      <c r="F125" s="110"/>
      <c r="G125" s="130" t="str">
        <f>IF(ISNUMBER(Tabla1[[#This Row],[Peso muestra (g)]]),(Tabla1[[#This Row],[Peso muestra (g)]]*$B$14+$B$15)+Tabla1[[#This Row],[Peso muestra (g)]],"")</f>
        <v/>
      </c>
      <c r="H125" s="148"/>
      <c r="I125" s="125"/>
      <c r="J125" s="125">
        <v>25</v>
      </c>
      <c r="K125" s="127"/>
      <c r="L12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25" s="125"/>
      <c r="N125" s="125"/>
      <c r="O125" s="125"/>
      <c r="P125" s="125"/>
      <c r="Q125" s="132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</row>
    <row r="126" spans="1:41" s="57" customFormat="1" ht="15" customHeight="1" x14ac:dyDescent="0.25">
      <c r="A126" s="123"/>
      <c r="B126" s="129"/>
      <c r="C126" s="129"/>
      <c r="D126" s="129"/>
      <c r="E126" s="129"/>
      <c r="F126" s="110"/>
      <c r="G126" s="130" t="str">
        <f>IF(ISNUMBER(Tabla1[[#This Row],[Peso muestra (g)]]),(Tabla1[[#This Row],[Peso muestra (g)]]*$B$14+$B$15)+Tabla1[[#This Row],[Peso muestra (g)]],"")</f>
        <v/>
      </c>
      <c r="H126" s="148"/>
      <c r="I126" s="125"/>
      <c r="J126" s="125">
        <v>25</v>
      </c>
      <c r="K126" s="127"/>
      <c r="L12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26" s="125"/>
      <c r="N126" s="125"/>
      <c r="O126" s="125"/>
      <c r="P126" s="125"/>
      <c r="Q126" s="132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</row>
    <row r="127" spans="1:41" s="57" customFormat="1" ht="15" customHeight="1" x14ac:dyDescent="0.25">
      <c r="A127" s="123"/>
      <c r="B127" s="129"/>
      <c r="C127" s="129"/>
      <c r="D127" s="129"/>
      <c r="E127" s="129"/>
      <c r="F127" s="110"/>
      <c r="G127" s="130" t="str">
        <f>IF(ISNUMBER(Tabla1[[#This Row],[Peso muestra (g)]]),(Tabla1[[#This Row],[Peso muestra (g)]]*$B$14+$B$15)+Tabla1[[#This Row],[Peso muestra (g)]],"")</f>
        <v/>
      </c>
      <c r="H127" s="148"/>
      <c r="I127" s="125"/>
      <c r="J127" s="125">
        <v>25</v>
      </c>
      <c r="K127" s="127"/>
      <c r="L12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27" s="125"/>
      <c r="N127" s="125"/>
      <c r="O127" s="125"/>
      <c r="P127" s="125"/>
      <c r="Q127" s="132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</row>
    <row r="128" spans="1:41" s="57" customFormat="1" ht="15" customHeight="1" x14ac:dyDescent="0.25">
      <c r="A128" s="123"/>
      <c r="B128" s="129"/>
      <c r="C128" s="129"/>
      <c r="D128" s="129"/>
      <c r="E128" s="129"/>
      <c r="F128" s="110"/>
      <c r="G128" s="130" t="str">
        <f>IF(ISNUMBER(Tabla1[[#This Row],[Peso muestra (g)]]),(Tabla1[[#This Row],[Peso muestra (g)]]*$B$14+$B$15)+Tabla1[[#This Row],[Peso muestra (g)]],"")</f>
        <v/>
      </c>
      <c r="H128" s="148"/>
      <c r="I128" s="125"/>
      <c r="J128" s="125">
        <v>25</v>
      </c>
      <c r="K128" s="127"/>
      <c r="L12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28" s="125"/>
      <c r="N128" s="125"/>
      <c r="O128" s="125"/>
      <c r="P128" s="125"/>
      <c r="Q128" s="132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</row>
    <row r="129" spans="1:41" s="57" customFormat="1" ht="15" customHeight="1" x14ac:dyDescent="0.25">
      <c r="A129" s="123"/>
      <c r="B129" s="129"/>
      <c r="C129" s="129"/>
      <c r="D129" s="129"/>
      <c r="E129" s="129"/>
      <c r="F129" s="110"/>
      <c r="G129" s="130" t="str">
        <f>IF(ISNUMBER(Tabla1[[#This Row],[Peso muestra (g)]]),(Tabla1[[#This Row],[Peso muestra (g)]]*$B$14+$B$15)+Tabla1[[#This Row],[Peso muestra (g)]],"")</f>
        <v/>
      </c>
      <c r="H129" s="148"/>
      <c r="I129" s="125"/>
      <c r="J129" s="125">
        <v>25</v>
      </c>
      <c r="K129" s="127"/>
      <c r="L12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29" s="125"/>
      <c r="N129" s="125"/>
      <c r="O129" s="125"/>
      <c r="P129" s="125"/>
      <c r="Q129" s="132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</row>
    <row r="130" spans="1:41" s="57" customFormat="1" ht="15" customHeight="1" x14ac:dyDescent="0.25">
      <c r="A130" s="123"/>
      <c r="B130" s="129"/>
      <c r="C130" s="129"/>
      <c r="D130" s="129"/>
      <c r="E130" s="129"/>
      <c r="F130" s="110"/>
      <c r="G130" s="130" t="str">
        <f>IF(ISNUMBER(Tabla1[[#This Row],[Peso muestra (g)]]),(Tabla1[[#This Row],[Peso muestra (g)]]*$B$14+$B$15)+Tabla1[[#This Row],[Peso muestra (g)]],"")</f>
        <v/>
      </c>
      <c r="H130" s="148"/>
      <c r="I130" s="125"/>
      <c r="J130" s="125">
        <v>25</v>
      </c>
      <c r="K130" s="127"/>
      <c r="L13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30" s="125"/>
      <c r="N130" s="125"/>
      <c r="O130" s="125"/>
      <c r="P130" s="125"/>
      <c r="Q130" s="132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</row>
    <row r="131" spans="1:41" s="57" customFormat="1" ht="15" customHeight="1" x14ac:dyDescent="0.25">
      <c r="A131" s="123"/>
      <c r="B131" s="129"/>
      <c r="C131" s="129"/>
      <c r="D131" s="129"/>
      <c r="E131" s="129"/>
      <c r="F131" s="110"/>
      <c r="G131" s="130" t="str">
        <f>IF(ISNUMBER(Tabla1[[#This Row],[Peso muestra (g)]]),(Tabla1[[#This Row],[Peso muestra (g)]]*$B$14+$B$15)+Tabla1[[#This Row],[Peso muestra (g)]],"")</f>
        <v/>
      </c>
      <c r="H131" s="148"/>
      <c r="I131" s="125"/>
      <c r="J131" s="125">
        <v>25</v>
      </c>
      <c r="K131" s="127"/>
      <c r="L13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31" s="125"/>
      <c r="N131" s="125"/>
      <c r="O131" s="125"/>
      <c r="P131" s="125"/>
      <c r="Q131" s="132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</row>
    <row r="132" spans="1:41" s="57" customFormat="1" ht="15" customHeight="1" x14ac:dyDescent="0.25">
      <c r="A132" s="123"/>
      <c r="B132" s="129"/>
      <c r="C132" s="129"/>
      <c r="D132" s="129"/>
      <c r="E132" s="129"/>
      <c r="F132" s="110"/>
      <c r="G132" s="130" t="str">
        <f>IF(ISNUMBER(Tabla1[[#This Row],[Peso muestra (g)]]),(Tabla1[[#This Row],[Peso muestra (g)]]*$B$14+$B$15)+Tabla1[[#This Row],[Peso muestra (g)]],"")</f>
        <v/>
      </c>
      <c r="H132" s="148"/>
      <c r="I132" s="125"/>
      <c r="J132" s="125">
        <v>25</v>
      </c>
      <c r="K132" s="127"/>
      <c r="L13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32" s="125"/>
      <c r="N132" s="125"/>
      <c r="O132" s="125"/>
      <c r="P132" s="125"/>
      <c r="Q132" s="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</row>
    <row r="133" spans="1:41" s="57" customFormat="1" ht="15" customHeight="1" x14ac:dyDescent="0.25">
      <c r="A133" s="123"/>
      <c r="B133" s="129"/>
      <c r="C133" s="129"/>
      <c r="D133" s="129"/>
      <c r="E133" s="129"/>
      <c r="F133" s="110"/>
      <c r="G133" s="130" t="str">
        <f>IF(ISNUMBER(Tabla1[[#This Row],[Peso muestra (g)]]),(Tabla1[[#This Row],[Peso muestra (g)]]*$B$14+$B$15)+Tabla1[[#This Row],[Peso muestra (g)]],"")</f>
        <v/>
      </c>
      <c r="H133" s="148"/>
      <c r="I133" s="125"/>
      <c r="J133" s="125">
        <v>25</v>
      </c>
      <c r="K133" s="127"/>
      <c r="L13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33" s="125"/>
      <c r="N133" s="125"/>
      <c r="O133" s="125"/>
      <c r="P133" s="125"/>
      <c r="Q133" s="132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</row>
    <row r="134" spans="1:41" s="57" customFormat="1" ht="15" customHeight="1" x14ac:dyDescent="0.25">
      <c r="A134" s="124"/>
      <c r="B134" s="129"/>
      <c r="C134" s="129"/>
      <c r="D134" s="129"/>
      <c r="E134" s="129"/>
      <c r="F134" s="110"/>
      <c r="G134" s="130" t="str">
        <f>IF(ISNUMBER(Tabla1[[#This Row],[Peso muestra (g)]]),(Tabla1[[#This Row],[Peso muestra (g)]]*$B$14+$B$15)+Tabla1[[#This Row],[Peso muestra (g)]],"")</f>
        <v/>
      </c>
      <c r="H134" s="148"/>
      <c r="I134" s="125"/>
      <c r="J134" s="125">
        <v>25</v>
      </c>
      <c r="K134" s="127"/>
      <c r="L13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34" s="125"/>
      <c r="N134" s="125"/>
      <c r="O134" s="125"/>
      <c r="P134" s="125"/>
      <c r="Q134" s="132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</row>
    <row r="135" spans="1:41" s="57" customFormat="1" ht="15" customHeight="1" x14ac:dyDescent="0.25">
      <c r="A135" s="124"/>
      <c r="B135" s="129"/>
      <c r="C135" s="129"/>
      <c r="D135" s="129"/>
      <c r="E135" s="129"/>
      <c r="F135" s="110"/>
      <c r="G135" s="130" t="str">
        <f>IF(ISNUMBER(Tabla1[[#This Row],[Peso muestra (g)]]),(Tabla1[[#This Row],[Peso muestra (g)]]*$B$14+$B$15)+Tabla1[[#This Row],[Peso muestra (g)]],"")</f>
        <v/>
      </c>
      <c r="H135" s="148"/>
      <c r="I135" s="125"/>
      <c r="J135" s="125">
        <v>25</v>
      </c>
      <c r="K135" s="127"/>
      <c r="L13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35" s="125"/>
      <c r="N135" s="125"/>
      <c r="O135" s="125"/>
      <c r="P135" s="125"/>
      <c r="Q135" s="132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</row>
    <row r="136" spans="1:41" s="57" customFormat="1" ht="15" customHeight="1" x14ac:dyDescent="0.25">
      <c r="A136" s="124"/>
      <c r="B136" s="129"/>
      <c r="C136" s="129"/>
      <c r="D136" s="129"/>
      <c r="E136" s="129"/>
      <c r="F136" s="110"/>
      <c r="G136" s="130" t="str">
        <f>IF(ISNUMBER(Tabla1[[#This Row],[Peso muestra (g)]]),(Tabla1[[#This Row],[Peso muestra (g)]]*$B$14+$B$15)+Tabla1[[#This Row],[Peso muestra (g)]],"")</f>
        <v/>
      </c>
      <c r="H136" s="148"/>
      <c r="I136" s="125"/>
      <c r="J136" s="125">
        <v>25</v>
      </c>
      <c r="K136" s="127"/>
      <c r="L13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36" s="125"/>
      <c r="N136" s="125"/>
      <c r="O136" s="125"/>
      <c r="P136" s="125"/>
      <c r="Q136" s="132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</row>
    <row r="137" spans="1:41" s="57" customFormat="1" ht="15" customHeight="1" x14ac:dyDescent="0.25">
      <c r="A137" s="124"/>
      <c r="B137" s="129"/>
      <c r="C137" s="129"/>
      <c r="D137" s="129"/>
      <c r="E137" s="129"/>
      <c r="F137" s="110"/>
      <c r="G137" s="130" t="str">
        <f>IF(ISNUMBER(Tabla1[[#This Row],[Peso muestra (g)]]),(Tabla1[[#This Row],[Peso muestra (g)]]*$B$14+$B$15)+Tabla1[[#This Row],[Peso muestra (g)]],"")</f>
        <v/>
      </c>
      <c r="H137" s="148"/>
      <c r="I137" s="125"/>
      <c r="J137" s="125">
        <v>25</v>
      </c>
      <c r="K137" s="127"/>
      <c r="L13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37" s="125"/>
      <c r="N137" s="125"/>
      <c r="O137" s="125"/>
      <c r="P137" s="125"/>
      <c r="Q137" s="132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</row>
    <row r="138" spans="1:41" s="57" customFormat="1" ht="15" customHeight="1" x14ac:dyDescent="0.25">
      <c r="A138" s="124"/>
      <c r="B138" s="129"/>
      <c r="C138" s="129"/>
      <c r="D138" s="129"/>
      <c r="E138" s="129"/>
      <c r="F138" s="110"/>
      <c r="G138" s="130" t="str">
        <f>IF(ISNUMBER(Tabla1[[#This Row],[Peso muestra (g)]]),(Tabla1[[#This Row],[Peso muestra (g)]]*$B$14+$B$15)+Tabla1[[#This Row],[Peso muestra (g)]],"")</f>
        <v/>
      </c>
      <c r="H138" s="148"/>
      <c r="I138" s="125"/>
      <c r="J138" s="125">
        <v>25</v>
      </c>
      <c r="K138" s="127"/>
      <c r="L13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38" s="125"/>
      <c r="N138" s="125"/>
      <c r="O138" s="125"/>
      <c r="P138" s="125"/>
      <c r="Q138" s="132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</row>
    <row r="139" spans="1:41" s="57" customFormat="1" ht="15" customHeight="1" x14ac:dyDescent="0.25">
      <c r="A139" s="124"/>
      <c r="B139" s="129"/>
      <c r="C139" s="129"/>
      <c r="D139" s="129"/>
      <c r="E139" s="129"/>
      <c r="F139" s="110"/>
      <c r="G139" s="130" t="str">
        <f>IF(ISNUMBER(Tabla1[[#This Row],[Peso muestra (g)]]),(Tabla1[[#This Row],[Peso muestra (g)]]*$B$14+$B$15)+Tabla1[[#This Row],[Peso muestra (g)]],"")</f>
        <v/>
      </c>
      <c r="H139" s="148"/>
      <c r="I139" s="125"/>
      <c r="J139" s="125">
        <v>25</v>
      </c>
      <c r="K139" s="127"/>
      <c r="L13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39" s="125"/>
      <c r="N139" s="125"/>
      <c r="O139" s="125"/>
      <c r="P139" s="125"/>
      <c r="Q139" s="132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</row>
    <row r="140" spans="1:41" s="57" customFormat="1" ht="15" customHeight="1" x14ac:dyDescent="0.25">
      <c r="A140" s="123"/>
      <c r="B140" s="129"/>
      <c r="C140" s="129"/>
      <c r="D140" s="129"/>
      <c r="E140" s="129"/>
      <c r="F140" s="110"/>
      <c r="G140" s="130" t="str">
        <f>IF(ISNUMBER(Tabla1[[#This Row],[Peso muestra (g)]]),(Tabla1[[#This Row],[Peso muestra (g)]]*$B$14+$B$15)+Tabla1[[#This Row],[Peso muestra (g)]],"")</f>
        <v/>
      </c>
      <c r="H140" s="148"/>
      <c r="I140" s="125"/>
      <c r="J140" s="125">
        <v>25</v>
      </c>
      <c r="K140" s="127"/>
      <c r="L14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40" s="125"/>
      <c r="N140" s="125"/>
      <c r="O140" s="125"/>
      <c r="P140" s="125"/>
      <c r="Q140" s="132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</row>
    <row r="141" spans="1:41" s="57" customFormat="1" ht="15" customHeight="1" x14ac:dyDescent="0.25">
      <c r="A141" s="123"/>
      <c r="B141" s="129"/>
      <c r="C141" s="129"/>
      <c r="D141" s="129"/>
      <c r="E141" s="129"/>
      <c r="F141" s="110"/>
      <c r="G141" s="130" t="str">
        <f>IF(ISNUMBER(Tabla1[[#This Row],[Peso muestra (g)]]),(Tabla1[[#This Row],[Peso muestra (g)]]*$B$14+$B$15)+Tabla1[[#This Row],[Peso muestra (g)]],"")</f>
        <v/>
      </c>
      <c r="H141" s="148"/>
      <c r="I141" s="125"/>
      <c r="J141" s="125">
        <v>25</v>
      </c>
      <c r="K141" s="127"/>
      <c r="L14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41" s="125"/>
      <c r="N141" s="125"/>
      <c r="O141" s="125"/>
      <c r="P141" s="125"/>
      <c r="Q141" s="132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</row>
    <row r="142" spans="1:41" s="57" customFormat="1" ht="15" customHeight="1" x14ac:dyDescent="0.25">
      <c r="A142" s="123"/>
      <c r="B142" s="129"/>
      <c r="C142" s="129"/>
      <c r="D142" s="129"/>
      <c r="E142" s="129"/>
      <c r="F142" s="110"/>
      <c r="G142" s="130" t="str">
        <f>IF(ISNUMBER(Tabla1[[#This Row],[Peso muestra (g)]]),(Tabla1[[#This Row],[Peso muestra (g)]]*$B$14+$B$15)+Tabla1[[#This Row],[Peso muestra (g)]],"")</f>
        <v/>
      </c>
      <c r="H142" s="148"/>
      <c r="I142" s="125"/>
      <c r="J142" s="125">
        <v>25</v>
      </c>
      <c r="K142" s="127"/>
      <c r="L14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42" s="125"/>
      <c r="N142" s="125"/>
      <c r="O142" s="125"/>
      <c r="P142" s="125"/>
      <c r="Q142" s="13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</row>
    <row r="143" spans="1:41" s="57" customFormat="1" ht="15" customHeight="1" x14ac:dyDescent="0.25">
      <c r="A143" s="123"/>
      <c r="B143" s="129"/>
      <c r="C143" s="129"/>
      <c r="D143" s="129"/>
      <c r="E143" s="129"/>
      <c r="F143" s="110"/>
      <c r="G143" s="130" t="str">
        <f>IF(ISNUMBER(Tabla1[[#This Row],[Peso muestra (g)]]),(Tabla1[[#This Row],[Peso muestra (g)]]*$B$14+$B$15)+Tabla1[[#This Row],[Peso muestra (g)]],"")</f>
        <v/>
      </c>
      <c r="H143" s="148"/>
      <c r="I143" s="125"/>
      <c r="J143" s="125">
        <v>25</v>
      </c>
      <c r="K143" s="127"/>
      <c r="L14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43" s="125"/>
      <c r="N143" s="125"/>
      <c r="O143" s="125"/>
      <c r="P143" s="125"/>
      <c r="Q143" s="132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</row>
    <row r="144" spans="1:41" s="57" customFormat="1" ht="15" customHeight="1" x14ac:dyDescent="0.25">
      <c r="A144" s="123"/>
      <c r="B144" s="129"/>
      <c r="C144" s="129"/>
      <c r="D144" s="129"/>
      <c r="E144" s="129"/>
      <c r="F144" s="110"/>
      <c r="G144" s="130" t="str">
        <f>IF(ISNUMBER(Tabla1[[#This Row],[Peso muestra (g)]]),(Tabla1[[#This Row],[Peso muestra (g)]]*$B$14+$B$15)+Tabla1[[#This Row],[Peso muestra (g)]],"")</f>
        <v/>
      </c>
      <c r="H144" s="148"/>
      <c r="I144" s="125"/>
      <c r="J144" s="125">
        <v>25</v>
      </c>
      <c r="K144" s="127"/>
      <c r="L14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44" s="125"/>
      <c r="N144" s="125"/>
      <c r="O144" s="125"/>
      <c r="P144" s="125"/>
      <c r="Q144" s="132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</row>
    <row r="145" spans="1:41" s="57" customFormat="1" ht="15" customHeight="1" x14ac:dyDescent="0.25">
      <c r="A145" s="123"/>
      <c r="B145" s="129"/>
      <c r="C145" s="129"/>
      <c r="D145" s="129"/>
      <c r="E145" s="129"/>
      <c r="F145" s="110"/>
      <c r="G145" s="130" t="str">
        <f>IF(ISNUMBER(Tabla1[[#This Row],[Peso muestra (g)]]),(Tabla1[[#This Row],[Peso muestra (g)]]*$B$14+$B$15)+Tabla1[[#This Row],[Peso muestra (g)]],"")</f>
        <v/>
      </c>
      <c r="H145" s="148"/>
      <c r="I145" s="125"/>
      <c r="J145" s="125">
        <v>25</v>
      </c>
      <c r="K145" s="127"/>
      <c r="L14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45" s="125"/>
      <c r="N145" s="125"/>
      <c r="O145" s="125"/>
      <c r="P145" s="125"/>
      <c r="Q145" s="132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</row>
    <row r="146" spans="1:41" s="57" customFormat="1" ht="15" customHeight="1" x14ac:dyDescent="0.25">
      <c r="A146" s="123"/>
      <c r="B146" s="129"/>
      <c r="C146" s="129"/>
      <c r="D146" s="129"/>
      <c r="E146" s="129"/>
      <c r="F146" s="110"/>
      <c r="G146" s="130" t="str">
        <f>IF(ISNUMBER(Tabla1[[#This Row],[Peso muestra (g)]]),(Tabla1[[#This Row],[Peso muestra (g)]]*$B$14+$B$15)+Tabla1[[#This Row],[Peso muestra (g)]],"")</f>
        <v/>
      </c>
      <c r="H146" s="148"/>
      <c r="I146" s="125"/>
      <c r="J146" s="125">
        <v>25</v>
      </c>
      <c r="K146" s="127"/>
      <c r="L14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46" s="125"/>
      <c r="N146" s="125"/>
      <c r="O146" s="125"/>
      <c r="P146" s="125"/>
      <c r="Q146" s="132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</row>
    <row r="147" spans="1:41" s="57" customFormat="1" ht="15" customHeight="1" x14ac:dyDescent="0.25">
      <c r="A147" s="123"/>
      <c r="B147" s="129"/>
      <c r="C147" s="129"/>
      <c r="D147" s="129"/>
      <c r="E147" s="129"/>
      <c r="F147" s="110"/>
      <c r="G147" s="130" t="str">
        <f>IF(ISNUMBER(Tabla1[[#This Row],[Peso muestra (g)]]),(Tabla1[[#This Row],[Peso muestra (g)]]*$B$14+$B$15)+Tabla1[[#This Row],[Peso muestra (g)]],"")</f>
        <v/>
      </c>
      <c r="H147" s="148"/>
      <c r="I147" s="125"/>
      <c r="J147" s="125">
        <v>25</v>
      </c>
      <c r="K147" s="127"/>
      <c r="L14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47" s="125"/>
      <c r="N147" s="125"/>
      <c r="O147" s="125"/>
      <c r="P147" s="125"/>
      <c r="Q147" s="132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</row>
    <row r="148" spans="1:41" s="57" customFormat="1" ht="15" customHeight="1" x14ac:dyDescent="0.25">
      <c r="A148" s="123"/>
      <c r="B148" s="129"/>
      <c r="C148" s="129"/>
      <c r="D148" s="129"/>
      <c r="E148" s="129"/>
      <c r="F148" s="110"/>
      <c r="G148" s="130" t="str">
        <f>IF(ISNUMBER(Tabla1[[#This Row],[Peso muestra (g)]]),(Tabla1[[#This Row],[Peso muestra (g)]]*$B$14+$B$15)+Tabla1[[#This Row],[Peso muestra (g)]],"")</f>
        <v/>
      </c>
      <c r="H148" s="148"/>
      <c r="I148" s="125"/>
      <c r="J148" s="125">
        <v>25</v>
      </c>
      <c r="K148" s="127"/>
      <c r="L14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48" s="125"/>
      <c r="N148" s="125"/>
      <c r="O148" s="125"/>
      <c r="P148" s="125"/>
      <c r="Q148" s="132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</row>
    <row r="149" spans="1:41" s="57" customFormat="1" ht="15" customHeight="1" x14ac:dyDescent="0.25">
      <c r="A149" s="123"/>
      <c r="B149" s="129"/>
      <c r="C149" s="129"/>
      <c r="D149" s="129"/>
      <c r="E149" s="129"/>
      <c r="F149" s="110"/>
      <c r="G149" s="130" t="str">
        <f>IF(ISNUMBER(Tabla1[[#This Row],[Peso muestra (g)]]),(Tabla1[[#This Row],[Peso muestra (g)]]*$B$14+$B$15)+Tabla1[[#This Row],[Peso muestra (g)]],"")</f>
        <v/>
      </c>
      <c r="H149" s="148"/>
      <c r="I149" s="125"/>
      <c r="J149" s="125">
        <v>25</v>
      </c>
      <c r="K149" s="127"/>
      <c r="L14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49" s="125"/>
      <c r="N149" s="125"/>
      <c r="O149" s="125"/>
      <c r="P149" s="125"/>
      <c r="Q149" s="132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</row>
    <row r="150" spans="1:41" s="57" customFormat="1" ht="15" customHeight="1" x14ac:dyDescent="0.25">
      <c r="A150" s="123"/>
      <c r="B150" s="129"/>
      <c r="C150" s="129"/>
      <c r="D150" s="129"/>
      <c r="E150" s="129"/>
      <c r="F150" s="110"/>
      <c r="G150" s="130" t="str">
        <f>IF(ISNUMBER(Tabla1[[#This Row],[Peso muestra (g)]]),(Tabla1[[#This Row],[Peso muestra (g)]]*$B$14+$B$15)+Tabla1[[#This Row],[Peso muestra (g)]],"")</f>
        <v/>
      </c>
      <c r="H150" s="148"/>
      <c r="I150" s="125"/>
      <c r="J150" s="125">
        <v>25</v>
      </c>
      <c r="K150" s="127"/>
      <c r="L15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50" s="125"/>
      <c r="N150" s="125"/>
      <c r="O150" s="125"/>
      <c r="P150" s="125"/>
      <c r="Q150" s="132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</row>
    <row r="151" spans="1:41" s="57" customFormat="1" ht="15" customHeight="1" x14ac:dyDescent="0.25">
      <c r="A151" s="123"/>
      <c r="B151" s="129"/>
      <c r="C151" s="129"/>
      <c r="D151" s="129"/>
      <c r="E151" s="129"/>
      <c r="F151" s="110"/>
      <c r="G151" s="130" t="str">
        <f>IF(ISNUMBER(Tabla1[[#This Row],[Peso muestra (g)]]),(Tabla1[[#This Row],[Peso muestra (g)]]*$B$14+$B$15)+Tabla1[[#This Row],[Peso muestra (g)]],"")</f>
        <v/>
      </c>
      <c r="H151" s="148"/>
      <c r="I151" s="125"/>
      <c r="J151" s="125">
        <v>25</v>
      </c>
      <c r="K151" s="127"/>
      <c r="L15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51" s="125"/>
      <c r="N151" s="125"/>
      <c r="O151" s="125"/>
      <c r="P151" s="125"/>
      <c r="Q151" s="132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</row>
    <row r="152" spans="1:41" s="57" customFormat="1" ht="15" customHeight="1" x14ac:dyDescent="0.25">
      <c r="A152" s="123"/>
      <c r="B152" s="129"/>
      <c r="C152" s="129"/>
      <c r="D152" s="129"/>
      <c r="E152" s="129"/>
      <c r="F152" s="110"/>
      <c r="G152" s="130" t="str">
        <f>IF(ISNUMBER(Tabla1[[#This Row],[Peso muestra (g)]]),(Tabla1[[#This Row],[Peso muestra (g)]]*$B$14+$B$15)+Tabla1[[#This Row],[Peso muestra (g)]],"")</f>
        <v/>
      </c>
      <c r="H152" s="148"/>
      <c r="I152" s="125"/>
      <c r="J152" s="125">
        <v>25</v>
      </c>
      <c r="K152" s="127"/>
      <c r="L15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52" s="125"/>
      <c r="N152" s="125"/>
      <c r="O152" s="125"/>
      <c r="P152" s="125"/>
      <c r="Q152" s="13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</row>
    <row r="153" spans="1:41" s="57" customFormat="1" ht="15" customHeight="1" x14ac:dyDescent="0.25">
      <c r="A153" s="123"/>
      <c r="B153" s="129"/>
      <c r="C153" s="129"/>
      <c r="D153" s="129"/>
      <c r="E153" s="129"/>
      <c r="F153" s="110"/>
      <c r="G153" s="130" t="str">
        <f>IF(ISNUMBER(Tabla1[[#This Row],[Peso muestra (g)]]),(Tabla1[[#This Row],[Peso muestra (g)]]*$B$14+$B$15)+Tabla1[[#This Row],[Peso muestra (g)]],"")</f>
        <v/>
      </c>
      <c r="H153" s="148"/>
      <c r="I153" s="125"/>
      <c r="J153" s="125">
        <v>25</v>
      </c>
      <c r="K153" s="127"/>
      <c r="L15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53" s="125"/>
      <c r="N153" s="125"/>
      <c r="O153" s="125"/>
      <c r="P153" s="125"/>
      <c r="Q153" s="132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</row>
    <row r="154" spans="1:41" s="57" customFormat="1" ht="15" customHeight="1" x14ac:dyDescent="0.25">
      <c r="A154" s="123"/>
      <c r="B154" s="129"/>
      <c r="C154" s="129"/>
      <c r="D154" s="129"/>
      <c r="E154" s="129"/>
      <c r="F154" s="110"/>
      <c r="G154" s="130" t="str">
        <f>IF(ISNUMBER(Tabla1[[#This Row],[Peso muestra (g)]]),(Tabla1[[#This Row],[Peso muestra (g)]]*$B$14+$B$15)+Tabla1[[#This Row],[Peso muestra (g)]],"")</f>
        <v/>
      </c>
      <c r="H154" s="148"/>
      <c r="I154" s="125"/>
      <c r="J154" s="125">
        <v>25</v>
      </c>
      <c r="K154" s="127"/>
      <c r="L15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54" s="125"/>
      <c r="N154" s="125"/>
      <c r="O154" s="125"/>
      <c r="P154" s="125"/>
      <c r="Q154" s="132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</row>
    <row r="155" spans="1:41" s="57" customFormat="1" ht="15" customHeight="1" x14ac:dyDescent="0.25">
      <c r="A155" s="123"/>
      <c r="B155" s="129"/>
      <c r="C155" s="129"/>
      <c r="D155" s="129"/>
      <c r="E155" s="129"/>
      <c r="F155" s="110"/>
      <c r="G155" s="130" t="str">
        <f>IF(ISNUMBER(Tabla1[[#This Row],[Peso muestra (g)]]),(Tabla1[[#This Row],[Peso muestra (g)]]*$B$14+$B$15)+Tabla1[[#This Row],[Peso muestra (g)]],"")</f>
        <v/>
      </c>
      <c r="H155" s="148"/>
      <c r="I155" s="125"/>
      <c r="J155" s="125">
        <v>25</v>
      </c>
      <c r="K155" s="127"/>
      <c r="L15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55" s="125"/>
      <c r="N155" s="125"/>
      <c r="O155" s="125"/>
      <c r="P155" s="125"/>
      <c r="Q155" s="132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</row>
    <row r="156" spans="1:41" s="57" customFormat="1" ht="15" customHeight="1" x14ac:dyDescent="0.25">
      <c r="A156" s="123"/>
      <c r="B156" s="129"/>
      <c r="C156" s="129"/>
      <c r="D156" s="129"/>
      <c r="E156" s="129"/>
      <c r="F156" s="110"/>
      <c r="G156" s="130" t="str">
        <f>IF(ISNUMBER(Tabla1[[#This Row],[Peso muestra (g)]]),(Tabla1[[#This Row],[Peso muestra (g)]]*$B$14+$B$15)+Tabla1[[#This Row],[Peso muestra (g)]],"")</f>
        <v/>
      </c>
      <c r="H156" s="148"/>
      <c r="I156" s="125"/>
      <c r="J156" s="125">
        <v>25</v>
      </c>
      <c r="K156" s="127"/>
      <c r="L15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56" s="125"/>
      <c r="N156" s="125"/>
      <c r="O156" s="125"/>
      <c r="P156" s="125"/>
      <c r="Q156" s="132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</row>
    <row r="157" spans="1:41" s="57" customFormat="1" ht="15" customHeight="1" x14ac:dyDescent="0.25">
      <c r="A157" s="123"/>
      <c r="B157" s="129"/>
      <c r="C157" s="129"/>
      <c r="D157" s="129"/>
      <c r="E157" s="129"/>
      <c r="F157" s="110"/>
      <c r="G157" s="130" t="str">
        <f>IF(ISNUMBER(Tabla1[[#This Row],[Peso muestra (g)]]),(Tabla1[[#This Row],[Peso muestra (g)]]*$B$14+$B$15)+Tabla1[[#This Row],[Peso muestra (g)]],"")</f>
        <v/>
      </c>
      <c r="H157" s="148"/>
      <c r="I157" s="125"/>
      <c r="J157" s="125">
        <v>25</v>
      </c>
      <c r="K157" s="127"/>
      <c r="L15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57" s="125"/>
      <c r="N157" s="125"/>
      <c r="O157" s="125"/>
      <c r="P157" s="125"/>
      <c r="Q157" s="132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</row>
    <row r="158" spans="1:41" s="57" customFormat="1" ht="15" customHeight="1" x14ac:dyDescent="0.25">
      <c r="A158" s="123"/>
      <c r="B158" s="129"/>
      <c r="C158" s="129"/>
      <c r="D158" s="129"/>
      <c r="E158" s="129"/>
      <c r="F158" s="110"/>
      <c r="G158" s="130" t="str">
        <f>IF(ISNUMBER(Tabla1[[#This Row],[Peso muestra (g)]]),(Tabla1[[#This Row],[Peso muestra (g)]]*$B$14+$B$15)+Tabla1[[#This Row],[Peso muestra (g)]],"")</f>
        <v/>
      </c>
      <c r="H158" s="148"/>
      <c r="I158" s="125"/>
      <c r="J158" s="125">
        <v>25</v>
      </c>
      <c r="K158" s="127"/>
      <c r="L15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58" s="125"/>
      <c r="N158" s="125"/>
      <c r="O158" s="125"/>
      <c r="P158" s="125"/>
      <c r="Q158" s="132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</row>
    <row r="159" spans="1:41" s="57" customFormat="1" ht="15" customHeight="1" x14ac:dyDescent="0.25">
      <c r="A159" s="123"/>
      <c r="B159" s="129"/>
      <c r="C159" s="129"/>
      <c r="D159" s="129"/>
      <c r="E159" s="129"/>
      <c r="F159" s="110"/>
      <c r="G159" s="130" t="str">
        <f>IF(ISNUMBER(Tabla1[[#This Row],[Peso muestra (g)]]),(Tabla1[[#This Row],[Peso muestra (g)]]*$B$14+$B$15)+Tabla1[[#This Row],[Peso muestra (g)]],"")</f>
        <v/>
      </c>
      <c r="H159" s="148"/>
      <c r="I159" s="125"/>
      <c r="J159" s="125">
        <v>25</v>
      </c>
      <c r="K159" s="127"/>
      <c r="L15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59" s="125"/>
      <c r="N159" s="125"/>
      <c r="O159" s="125"/>
      <c r="P159" s="125"/>
      <c r="Q159" s="132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</row>
    <row r="160" spans="1:41" s="57" customFormat="1" ht="15" customHeight="1" x14ac:dyDescent="0.25">
      <c r="A160" s="123"/>
      <c r="B160" s="129"/>
      <c r="C160" s="129"/>
      <c r="D160" s="129"/>
      <c r="E160" s="129"/>
      <c r="F160" s="110"/>
      <c r="G160" s="130" t="str">
        <f>IF(ISNUMBER(Tabla1[[#This Row],[Peso muestra (g)]]),(Tabla1[[#This Row],[Peso muestra (g)]]*$B$14+$B$15)+Tabla1[[#This Row],[Peso muestra (g)]],"")</f>
        <v/>
      </c>
      <c r="H160" s="148"/>
      <c r="I160" s="125"/>
      <c r="J160" s="125">
        <v>25</v>
      </c>
      <c r="K160" s="127"/>
      <c r="L16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60" s="125"/>
      <c r="N160" s="125"/>
      <c r="O160" s="125"/>
      <c r="P160" s="125"/>
      <c r="Q160" s="132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</row>
    <row r="161" spans="1:41" s="57" customFormat="1" ht="15" customHeight="1" x14ac:dyDescent="0.25">
      <c r="A161" s="123"/>
      <c r="B161" s="129"/>
      <c r="C161" s="129"/>
      <c r="D161" s="129"/>
      <c r="E161" s="129"/>
      <c r="F161" s="110"/>
      <c r="G161" s="130" t="str">
        <f>IF(ISNUMBER(Tabla1[[#This Row],[Peso muestra (g)]]),(Tabla1[[#This Row],[Peso muestra (g)]]*$B$14+$B$15)+Tabla1[[#This Row],[Peso muestra (g)]],"")</f>
        <v/>
      </c>
      <c r="H161" s="148"/>
      <c r="I161" s="125"/>
      <c r="J161" s="125">
        <v>25</v>
      </c>
      <c r="K161" s="127"/>
      <c r="L16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61" s="125"/>
      <c r="N161" s="125"/>
      <c r="O161" s="125"/>
      <c r="P161" s="125"/>
      <c r="Q161" s="132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</row>
    <row r="162" spans="1:41" s="57" customFormat="1" ht="15" customHeight="1" x14ac:dyDescent="0.25">
      <c r="A162" s="123"/>
      <c r="B162" s="129"/>
      <c r="C162" s="129"/>
      <c r="D162" s="129"/>
      <c r="E162" s="129"/>
      <c r="F162" s="110"/>
      <c r="G162" s="130" t="str">
        <f>IF(ISNUMBER(Tabla1[[#This Row],[Peso muestra (g)]]),(Tabla1[[#This Row],[Peso muestra (g)]]*$B$14+$B$15)+Tabla1[[#This Row],[Peso muestra (g)]],"")</f>
        <v/>
      </c>
      <c r="H162" s="148"/>
      <c r="I162" s="125"/>
      <c r="J162" s="125">
        <v>25</v>
      </c>
      <c r="K162" s="127"/>
      <c r="L16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62" s="125"/>
      <c r="N162" s="125"/>
      <c r="O162" s="125"/>
      <c r="P162" s="125"/>
      <c r="Q162" s="13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</row>
    <row r="163" spans="1:41" s="57" customFormat="1" ht="15" customHeight="1" x14ac:dyDescent="0.25">
      <c r="A163" s="123"/>
      <c r="B163" s="129"/>
      <c r="C163" s="129"/>
      <c r="D163" s="129"/>
      <c r="E163" s="129"/>
      <c r="F163" s="110"/>
      <c r="G163" s="130" t="str">
        <f>IF(ISNUMBER(Tabla1[[#This Row],[Peso muestra (g)]]),(Tabla1[[#This Row],[Peso muestra (g)]]*$B$14+$B$15)+Tabla1[[#This Row],[Peso muestra (g)]],"")</f>
        <v/>
      </c>
      <c r="H163" s="148"/>
      <c r="I163" s="125"/>
      <c r="J163" s="125">
        <v>25</v>
      </c>
      <c r="K163" s="127"/>
      <c r="L16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63" s="125"/>
      <c r="N163" s="125"/>
      <c r="O163" s="125"/>
      <c r="P163" s="125"/>
      <c r="Q163" s="132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</row>
    <row r="164" spans="1:41" s="57" customFormat="1" ht="15" customHeight="1" x14ac:dyDescent="0.25">
      <c r="A164" s="123"/>
      <c r="B164" s="129"/>
      <c r="C164" s="129"/>
      <c r="D164" s="129"/>
      <c r="E164" s="129"/>
      <c r="F164" s="110"/>
      <c r="G164" s="130" t="str">
        <f>IF(ISNUMBER(Tabla1[[#This Row],[Peso muestra (g)]]),(Tabla1[[#This Row],[Peso muestra (g)]]*$B$14+$B$15)+Tabla1[[#This Row],[Peso muestra (g)]],"")</f>
        <v/>
      </c>
      <c r="H164" s="148"/>
      <c r="I164" s="125"/>
      <c r="J164" s="125">
        <v>25</v>
      </c>
      <c r="K164" s="127"/>
      <c r="L16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64" s="125"/>
      <c r="N164" s="125"/>
      <c r="O164" s="125"/>
      <c r="P164" s="125"/>
      <c r="Q164" s="132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</row>
    <row r="165" spans="1:41" s="57" customFormat="1" ht="15" customHeight="1" x14ac:dyDescent="0.25">
      <c r="A165" s="123"/>
      <c r="B165" s="129"/>
      <c r="C165" s="129"/>
      <c r="D165" s="129"/>
      <c r="E165" s="129"/>
      <c r="F165" s="110"/>
      <c r="G165" s="130" t="str">
        <f>IF(ISNUMBER(Tabla1[[#This Row],[Peso muestra (g)]]),(Tabla1[[#This Row],[Peso muestra (g)]]*$B$14+$B$15)+Tabla1[[#This Row],[Peso muestra (g)]],"")</f>
        <v/>
      </c>
      <c r="H165" s="148"/>
      <c r="I165" s="125"/>
      <c r="J165" s="125">
        <v>25</v>
      </c>
      <c r="K165" s="127"/>
      <c r="L16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65" s="125"/>
      <c r="N165" s="125"/>
      <c r="O165" s="125"/>
      <c r="P165" s="125"/>
      <c r="Q165" s="132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</row>
    <row r="166" spans="1:41" s="57" customFormat="1" ht="15" customHeight="1" x14ac:dyDescent="0.25">
      <c r="A166" s="123"/>
      <c r="B166" s="129"/>
      <c r="C166" s="129"/>
      <c r="D166" s="129"/>
      <c r="E166" s="129"/>
      <c r="F166" s="110"/>
      <c r="G166" s="130" t="str">
        <f>IF(ISNUMBER(Tabla1[[#This Row],[Peso muestra (g)]]),(Tabla1[[#This Row],[Peso muestra (g)]]*$B$14+$B$15)+Tabla1[[#This Row],[Peso muestra (g)]],"")</f>
        <v/>
      </c>
      <c r="H166" s="148"/>
      <c r="I166" s="125"/>
      <c r="J166" s="125">
        <v>25</v>
      </c>
      <c r="K166" s="127"/>
      <c r="L16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66" s="125"/>
      <c r="N166" s="125"/>
      <c r="O166" s="125"/>
      <c r="P166" s="125"/>
      <c r="Q166" s="132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</row>
    <row r="167" spans="1:41" s="57" customFormat="1" ht="15" customHeight="1" x14ac:dyDescent="0.25">
      <c r="A167" s="123"/>
      <c r="B167" s="129"/>
      <c r="C167" s="129"/>
      <c r="D167" s="129"/>
      <c r="E167" s="129"/>
      <c r="F167" s="110"/>
      <c r="G167" s="130" t="str">
        <f>IF(ISNUMBER(Tabla1[[#This Row],[Peso muestra (g)]]),(Tabla1[[#This Row],[Peso muestra (g)]]*$B$14+$B$15)+Tabla1[[#This Row],[Peso muestra (g)]],"")</f>
        <v/>
      </c>
      <c r="H167" s="148"/>
      <c r="I167" s="125"/>
      <c r="J167" s="125">
        <v>25</v>
      </c>
      <c r="K167" s="127"/>
      <c r="L16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67" s="125"/>
      <c r="N167" s="125"/>
      <c r="O167" s="125"/>
      <c r="P167" s="125"/>
      <c r="Q167" s="132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</row>
    <row r="168" spans="1:41" s="57" customFormat="1" ht="15" customHeight="1" x14ac:dyDescent="0.25">
      <c r="A168" s="123"/>
      <c r="B168" s="129"/>
      <c r="C168" s="129"/>
      <c r="D168" s="129"/>
      <c r="E168" s="129"/>
      <c r="F168" s="110"/>
      <c r="G168" s="130" t="str">
        <f>IF(ISNUMBER(Tabla1[[#This Row],[Peso muestra (g)]]),(Tabla1[[#This Row],[Peso muestra (g)]]*$B$14+$B$15)+Tabla1[[#This Row],[Peso muestra (g)]],"")</f>
        <v/>
      </c>
      <c r="H168" s="148"/>
      <c r="I168" s="125"/>
      <c r="J168" s="125">
        <v>25</v>
      </c>
      <c r="K168" s="127"/>
      <c r="L16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68" s="125"/>
      <c r="N168" s="125"/>
      <c r="O168" s="125"/>
      <c r="P168" s="125"/>
      <c r="Q168" s="132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</row>
    <row r="169" spans="1:41" s="57" customFormat="1" ht="15" customHeight="1" x14ac:dyDescent="0.25">
      <c r="A169" s="123"/>
      <c r="B169" s="129"/>
      <c r="C169" s="129"/>
      <c r="D169" s="129"/>
      <c r="E169" s="129"/>
      <c r="F169" s="110"/>
      <c r="G169" s="130" t="str">
        <f>IF(ISNUMBER(Tabla1[[#This Row],[Peso muestra (g)]]),(Tabla1[[#This Row],[Peso muestra (g)]]*$B$14+$B$15)+Tabla1[[#This Row],[Peso muestra (g)]],"")</f>
        <v/>
      </c>
      <c r="H169" s="148"/>
      <c r="I169" s="125"/>
      <c r="J169" s="125">
        <v>25</v>
      </c>
      <c r="K169" s="127"/>
      <c r="L16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69" s="125"/>
      <c r="N169" s="125"/>
      <c r="O169" s="125"/>
      <c r="P169" s="125"/>
      <c r="Q169" s="132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</row>
    <row r="170" spans="1:41" s="57" customFormat="1" ht="15" customHeight="1" x14ac:dyDescent="0.25">
      <c r="A170" s="123"/>
      <c r="B170" s="129"/>
      <c r="C170" s="129"/>
      <c r="D170" s="129"/>
      <c r="E170" s="129"/>
      <c r="F170" s="110"/>
      <c r="G170" s="133" t="str">
        <f>IF(ISNUMBER(Tabla1[[#This Row],[Peso muestra (g)]]),(Tabla1[[#This Row],[Peso muestra (g)]]*$B$14+$B$15)+Tabla1[[#This Row],[Peso muestra (g)]],"")</f>
        <v/>
      </c>
      <c r="H170" s="148"/>
      <c r="I170" s="125"/>
      <c r="J170" s="125">
        <v>25</v>
      </c>
      <c r="K170" s="127"/>
      <c r="L17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70" s="125"/>
      <c r="N170" s="125"/>
      <c r="O170" s="125"/>
      <c r="P170" s="125"/>
      <c r="Q170" s="132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</row>
    <row r="171" spans="1:41" s="57" customFormat="1" ht="15" customHeight="1" x14ac:dyDescent="0.25">
      <c r="A171" s="123"/>
      <c r="B171" s="129"/>
      <c r="C171" s="129"/>
      <c r="D171" s="129"/>
      <c r="E171" s="129"/>
      <c r="F171" s="110"/>
      <c r="G171" s="133" t="str">
        <f>IF(ISNUMBER(Tabla1[[#This Row],[Peso muestra (g)]]),(Tabla1[[#This Row],[Peso muestra (g)]]*$B$14+$B$15)+Tabla1[[#This Row],[Peso muestra (g)]],"")</f>
        <v/>
      </c>
      <c r="H171" s="148"/>
      <c r="I171" s="125"/>
      <c r="J171" s="125">
        <v>25</v>
      </c>
      <c r="K171" s="127"/>
      <c r="L17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71" s="125"/>
      <c r="N171" s="125"/>
      <c r="O171" s="125"/>
      <c r="P171" s="125"/>
      <c r="Q171" s="132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</row>
    <row r="172" spans="1:41" s="57" customFormat="1" ht="15" customHeight="1" x14ac:dyDescent="0.25">
      <c r="A172" s="123"/>
      <c r="B172" s="129"/>
      <c r="C172" s="129"/>
      <c r="D172" s="129"/>
      <c r="E172" s="129"/>
      <c r="F172" s="110"/>
      <c r="G172" s="133" t="str">
        <f>IF(ISNUMBER(Tabla1[[#This Row],[Peso muestra (g)]]),(Tabla1[[#This Row],[Peso muestra (g)]]*$B$14+$B$15)+Tabla1[[#This Row],[Peso muestra (g)]],"")</f>
        <v/>
      </c>
      <c r="H172" s="148"/>
      <c r="I172" s="125"/>
      <c r="J172" s="125">
        <v>25</v>
      </c>
      <c r="K172" s="127"/>
      <c r="L17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72" s="125"/>
      <c r="N172" s="125"/>
      <c r="O172" s="125"/>
      <c r="P172" s="125"/>
      <c r="Q172" s="13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</row>
    <row r="173" spans="1:41" s="57" customFormat="1" ht="15" customHeight="1" x14ac:dyDescent="0.25">
      <c r="A173" s="123"/>
      <c r="B173" s="129"/>
      <c r="C173" s="129"/>
      <c r="D173" s="129"/>
      <c r="E173" s="129"/>
      <c r="F173" s="110"/>
      <c r="G173" s="133" t="str">
        <f>IF(ISNUMBER(Tabla1[[#This Row],[Peso muestra (g)]]),(Tabla1[[#This Row],[Peso muestra (g)]]*$B$14+$B$15)+Tabla1[[#This Row],[Peso muestra (g)]],"")</f>
        <v/>
      </c>
      <c r="H173" s="148"/>
      <c r="I173" s="125"/>
      <c r="J173" s="125">
        <v>25</v>
      </c>
      <c r="K173" s="127"/>
      <c r="L17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73" s="125"/>
      <c r="N173" s="125"/>
      <c r="O173" s="125"/>
      <c r="P173" s="125"/>
      <c r="Q173" s="132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</row>
    <row r="174" spans="1:41" s="57" customFormat="1" ht="15" customHeight="1" x14ac:dyDescent="0.25">
      <c r="A174" s="123"/>
      <c r="B174" s="129"/>
      <c r="C174" s="129"/>
      <c r="D174" s="129"/>
      <c r="E174" s="129"/>
      <c r="F174" s="110"/>
      <c r="G174" s="133" t="str">
        <f>IF(ISNUMBER(Tabla1[[#This Row],[Peso muestra (g)]]),(Tabla1[[#This Row],[Peso muestra (g)]]*$B$14+$B$15)+Tabla1[[#This Row],[Peso muestra (g)]],"")</f>
        <v/>
      </c>
      <c r="H174" s="148"/>
      <c r="I174" s="125"/>
      <c r="J174" s="125">
        <v>25</v>
      </c>
      <c r="K174" s="127"/>
      <c r="L17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74" s="125"/>
      <c r="N174" s="125"/>
      <c r="O174" s="125"/>
      <c r="P174" s="125"/>
      <c r="Q174" s="132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</row>
    <row r="175" spans="1:41" s="57" customFormat="1" ht="15" customHeight="1" x14ac:dyDescent="0.25">
      <c r="A175" s="123"/>
      <c r="B175" s="129"/>
      <c r="C175" s="129"/>
      <c r="D175" s="129"/>
      <c r="E175" s="129"/>
      <c r="F175" s="110"/>
      <c r="G175" s="133" t="str">
        <f>IF(ISNUMBER(Tabla1[[#This Row],[Peso muestra (g)]]),(Tabla1[[#This Row],[Peso muestra (g)]]*$B$14+$B$15)+Tabla1[[#This Row],[Peso muestra (g)]],"")</f>
        <v/>
      </c>
      <c r="H175" s="148"/>
      <c r="I175" s="125"/>
      <c r="J175" s="125">
        <v>25</v>
      </c>
      <c r="K175" s="127"/>
      <c r="L17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75" s="125"/>
      <c r="N175" s="125"/>
      <c r="O175" s="125"/>
      <c r="P175" s="125"/>
      <c r="Q175" s="132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</row>
    <row r="176" spans="1:41" s="57" customFormat="1" ht="15" customHeight="1" x14ac:dyDescent="0.25">
      <c r="A176" s="123"/>
      <c r="B176" s="129"/>
      <c r="C176" s="129"/>
      <c r="D176" s="129"/>
      <c r="E176" s="129"/>
      <c r="F176" s="110"/>
      <c r="G176" s="130" t="str">
        <f>IF(ISNUMBER(Tabla1[[#This Row],[Peso muestra (g)]]),(Tabla1[[#This Row],[Peso muestra (g)]]*$B$14+$B$15)+Tabla1[[#This Row],[Peso muestra (g)]],"")</f>
        <v/>
      </c>
      <c r="H176" s="148"/>
      <c r="I176" s="125"/>
      <c r="J176" s="125">
        <v>25</v>
      </c>
      <c r="K176" s="127"/>
      <c r="L17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76" s="125"/>
      <c r="N176" s="125"/>
      <c r="O176" s="125"/>
      <c r="P176" s="125"/>
      <c r="Q176" s="132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</row>
    <row r="177" spans="1:41" s="57" customFormat="1" ht="15" customHeight="1" x14ac:dyDescent="0.25">
      <c r="A177" s="123"/>
      <c r="B177" s="129"/>
      <c r="C177" s="129"/>
      <c r="D177" s="129"/>
      <c r="E177" s="129"/>
      <c r="F177" s="110"/>
      <c r="G177" s="130" t="str">
        <f>IF(ISNUMBER(Tabla1[[#This Row],[Peso muestra (g)]]),(Tabla1[[#This Row],[Peso muestra (g)]]*$B$14+$B$15)+Tabla1[[#This Row],[Peso muestra (g)]],"")</f>
        <v/>
      </c>
      <c r="H177" s="148"/>
      <c r="I177" s="125"/>
      <c r="J177" s="125">
        <v>25</v>
      </c>
      <c r="K177" s="127"/>
      <c r="L17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77" s="125"/>
      <c r="N177" s="125"/>
      <c r="O177" s="125"/>
      <c r="P177" s="125"/>
      <c r="Q177" s="132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</row>
    <row r="178" spans="1:41" s="57" customFormat="1" ht="15" customHeight="1" x14ac:dyDescent="0.25">
      <c r="A178" s="123"/>
      <c r="B178" s="129"/>
      <c r="C178" s="129"/>
      <c r="D178" s="129"/>
      <c r="E178" s="129"/>
      <c r="F178" s="110"/>
      <c r="G178" s="130" t="str">
        <f>IF(ISNUMBER(Tabla1[[#This Row],[Peso muestra (g)]]),(Tabla1[[#This Row],[Peso muestra (g)]]*$B$14+$B$15)+Tabla1[[#This Row],[Peso muestra (g)]],"")</f>
        <v/>
      </c>
      <c r="H178" s="148"/>
      <c r="I178" s="125"/>
      <c r="J178" s="125">
        <v>25</v>
      </c>
      <c r="K178" s="127"/>
      <c r="L17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78" s="125"/>
      <c r="N178" s="125"/>
      <c r="O178" s="125"/>
      <c r="P178" s="125"/>
      <c r="Q178" s="132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</row>
    <row r="179" spans="1:41" s="57" customFormat="1" ht="15" customHeight="1" x14ac:dyDescent="0.25">
      <c r="A179" s="123"/>
      <c r="B179" s="129"/>
      <c r="C179" s="129"/>
      <c r="D179" s="129"/>
      <c r="E179" s="129"/>
      <c r="F179" s="110"/>
      <c r="G179" s="130" t="str">
        <f>IF(ISNUMBER(Tabla1[[#This Row],[Peso muestra (g)]]),(Tabla1[[#This Row],[Peso muestra (g)]]*$B$14+$B$15)+Tabla1[[#This Row],[Peso muestra (g)]],"")</f>
        <v/>
      </c>
      <c r="H179" s="148"/>
      <c r="I179" s="125"/>
      <c r="J179" s="125">
        <v>25</v>
      </c>
      <c r="K179" s="127"/>
      <c r="L17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79" s="125"/>
      <c r="N179" s="125"/>
      <c r="O179" s="125"/>
      <c r="P179" s="125"/>
      <c r="Q179" s="132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</row>
    <row r="180" spans="1:41" s="57" customFormat="1" ht="15" customHeight="1" x14ac:dyDescent="0.25">
      <c r="A180" s="123"/>
      <c r="B180" s="129"/>
      <c r="C180" s="129"/>
      <c r="D180" s="129"/>
      <c r="E180" s="129"/>
      <c r="F180" s="110"/>
      <c r="G180" s="130" t="str">
        <f>IF(ISNUMBER(Tabla1[[#This Row],[Peso muestra (g)]]),(Tabla1[[#This Row],[Peso muestra (g)]]*$B$14+$B$15)+Tabla1[[#This Row],[Peso muestra (g)]],"")</f>
        <v/>
      </c>
      <c r="H180" s="148"/>
      <c r="I180" s="125"/>
      <c r="J180" s="125">
        <v>25</v>
      </c>
      <c r="K180" s="127"/>
      <c r="L18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80" s="125"/>
      <c r="N180" s="125"/>
      <c r="O180" s="125"/>
      <c r="P180" s="125"/>
      <c r="Q180" s="132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</row>
    <row r="181" spans="1:41" s="57" customFormat="1" ht="15" customHeight="1" x14ac:dyDescent="0.25">
      <c r="A181" s="123"/>
      <c r="B181" s="129"/>
      <c r="C181" s="129"/>
      <c r="D181" s="129"/>
      <c r="E181" s="129"/>
      <c r="F181" s="110"/>
      <c r="G181" s="130" t="str">
        <f>IF(ISNUMBER(Tabla1[[#This Row],[Peso muestra (g)]]),(Tabla1[[#This Row],[Peso muestra (g)]]*$B$14+$B$15)+Tabla1[[#This Row],[Peso muestra (g)]],"")</f>
        <v/>
      </c>
      <c r="H181" s="148"/>
      <c r="I181" s="125"/>
      <c r="J181" s="125">
        <v>25</v>
      </c>
      <c r="K181" s="127"/>
      <c r="L18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81" s="125"/>
      <c r="N181" s="125"/>
      <c r="O181" s="125"/>
      <c r="P181" s="125"/>
      <c r="Q181" s="132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</row>
    <row r="182" spans="1:41" s="57" customFormat="1" ht="15" customHeight="1" x14ac:dyDescent="0.25">
      <c r="A182" s="123"/>
      <c r="B182" s="129"/>
      <c r="C182" s="129"/>
      <c r="D182" s="129"/>
      <c r="E182" s="129"/>
      <c r="F182" s="110"/>
      <c r="G182" s="133" t="str">
        <f>IF(ISNUMBER(Tabla1[[#This Row],[Peso muestra (g)]]),(Tabla1[[#This Row],[Peso muestra (g)]]*$B$14+$B$15)+Tabla1[[#This Row],[Peso muestra (g)]],"")</f>
        <v/>
      </c>
      <c r="H182" s="148"/>
      <c r="I182" s="125"/>
      <c r="J182" s="125">
        <v>25</v>
      </c>
      <c r="K182" s="127"/>
      <c r="L18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82" s="125"/>
      <c r="N182" s="125"/>
      <c r="O182" s="125"/>
      <c r="P182" s="125"/>
      <c r="Q182" s="13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</row>
    <row r="183" spans="1:41" s="57" customFormat="1" ht="15" customHeight="1" x14ac:dyDescent="0.25">
      <c r="A183" s="123"/>
      <c r="B183" s="129"/>
      <c r="C183" s="129"/>
      <c r="D183" s="129"/>
      <c r="E183" s="129"/>
      <c r="F183" s="110"/>
      <c r="G183" s="133" t="str">
        <f>IF(ISNUMBER(Tabla1[[#This Row],[Peso muestra (g)]]),(Tabla1[[#This Row],[Peso muestra (g)]]*$B$14+$B$15)+Tabla1[[#This Row],[Peso muestra (g)]],"")</f>
        <v/>
      </c>
      <c r="H183" s="148"/>
      <c r="I183" s="125"/>
      <c r="J183" s="125">
        <v>25</v>
      </c>
      <c r="K183" s="127"/>
      <c r="L18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83" s="125"/>
      <c r="N183" s="125"/>
      <c r="O183" s="125"/>
      <c r="P183" s="125"/>
      <c r="Q183" s="132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</row>
    <row r="184" spans="1:41" s="57" customFormat="1" ht="15" customHeight="1" x14ac:dyDescent="0.25">
      <c r="A184" s="123"/>
      <c r="B184" s="129"/>
      <c r="C184" s="129"/>
      <c r="D184" s="129"/>
      <c r="E184" s="129"/>
      <c r="F184" s="110"/>
      <c r="G184" s="133" t="str">
        <f>IF(ISNUMBER(Tabla1[[#This Row],[Peso muestra (g)]]),(Tabla1[[#This Row],[Peso muestra (g)]]*$B$14+$B$15)+Tabla1[[#This Row],[Peso muestra (g)]],"")</f>
        <v/>
      </c>
      <c r="H184" s="148"/>
      <c r="I184" s="125"/>
      <c r="J184" s="125">
        <v>25</v>
      </c>
      <c r="K184" s="127"/>
      <c r="L18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84" s="125"/>
      <c r="N184" s="125"/>
      <c r="O184" s="125"/>
      <c r="P184" s="125"/>
      <c r="Q184" s="132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</row>
    <row r="185" spans="1:41" s="57" customFormat="1" ht="15" customHeight="1" x14ac:dyDescent="0.25">
      <c r="A185" s="123"/>
      <c r="B185" s="129"/>
      <c r="C185" s="129"/>
      <c r="D185" s="129"/>
      <c r="E185" s="129"/>
      <c r="F185" s="110"/>
      <c r="G185" s="133" t="str">
        <f>IF(ISNUMBER(Tabla1[[#This Row],[Peso muestra (g)]]),(Tabla1[[#This Row],[Peso muestra (g)]]*$B$14+$B$15)+Tabla1[[#This Row],[Peso muestra (g)]],"")</f>
        <v/>
      </c>
      <c r="H185" s="148"/>
      <c r="I185" s="125"/>
      <c r="J185" s="125">
        <v>25</v>
      </c>
      <c r="K185" s="127"/>
      <c r="L18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85" s="125"/>
      <c r="N185" s="125"/>
      <c r="O185" s="125"/>
      <c r="P185" s="125"/>
      <c r="Q185" s="132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</row>
    <row r="186" spans="1:41" s="57" customFormat="1" ht="15" customHeight="1" x14ac:dyDescent="0.25">
      <c r="A186" s="123"/>
      <c r="B186" s="129"/>
      <c r="C186" s="129"/>
      <c r="D186" s="129"/>
      <c r="E186" s="129"/>
      <c r="F186" s="110"/>
      <c r="G186" s="133" t="str">
        <f>IF(ISNUMBER(Tabla1[[#This Row],[Peso muestra (g)]]),(Tabla1[[#This Row],[Peso muestra (g)]]*$B$14+$B$15)+Tabla1[[#This Row],[Peso muestra (g)]],"")</f>
        <v/>
      </c>
      <c r="H186" s="148"/>
      <c r="I186" s="125"/>
      <c r="J186" s="125">
        <v>25</v>
      </c>
      <c r="K186" s="127"/>
      <c r="L18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86" s="125"/>
      <c r="N186" s="125"/>
      <c r="O186" s="125"/>
      <c r="P186" s="125"/>
      <c r="Q186" s="132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</row>
    <row r="187" spans="1:41" s="57" customFormat="1" ht="15" customHeight="1" x14ac:dyDescent="0.25">
      <c r="A187" s="123"/>
      <c r="B187" s="129"/>
      <c r="C187" s="129"/>
      <c r="D187" s="129"/>
      <c r="E187" s="129"/>
      <c r="F187" s="110"/>
      <c r="G187" s="133" t="str">
        <f>IF(ISNUMBER(Tabla1[[#This Row],[Peso muestra (g)]]),(Tabla1[[#This Row],[Peso muestra (g)]]*$B$14+$B$15)+Tabla1[[#This Row],[Peso muestra (g)]],"")</f>
        <v/>
      </c>
      <c r="H187" s="148"/>
      <c r="I187" s="125"/>
      <c r="J187" s="125">
        <v>25</v>
      </c>
      <c r="K187" s="127"/>
      <c r="L18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87" s="125"/>
      <c r="N187" s="125"/>
      <c r="O187" s="125"/>
      <c r="P187" s="125"/>
      <c r="Q187" s="132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</row>
    <row r="188" spans="1:41" s="57" customFormat="1" ht="15" customHeight="1" x14ac:dyDescent="0.25">
      <c r="A188" s="123"/>
      <c r="B188" s="129"/>
      <c r="C188" s="129"/>
      <c r="D188" s="129"/>
      <c r="E188" s="129"/>
      <c r="F188" s="110"/>
      <c r="G188" s="133" t="str">
        <f>IF(ISNUMBER(Tabla1[[#This Row],[Peso muestra (g)]]),(Tabla1[[#This Row],[Peso muestra (g)]]*$B$14+$B$15)+Tabla1[[#This Row],[Peso muestra (g)]],"")</f>
        <v/>
      </c>
      <c r="H188" s="148"/>
      <c r="I188" s="125"/>
      <c r="J188" s="125">
        <v>25</v>
      </c>
      <c r="K188" s="127"/>
      <c r="L18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88" s="125"/>
      <c r="N188" s="125"/>
      <c r="O188" s="125"/>
      <c r="P188" s="125"/>
      <c r="Q188" s="132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</row>
    <row r="189" spans="1:41" s="57" customFormat="1" ht="15" customHeight="1" x14ac:dyDescent="0.25">
      <c r="A189" s="123"/>
      <c r="B189" s="129"/>
      <c r="C189" s="129"/>
      <c r="D189" s="129"/>
      <c r="E189" s="129"/>
      <c r="F189" s="110"/>
      <c r="G189" s="133" t="str">
        <f>IF(ISNUMBER(Tabla1[[#This Row],[Peso muestra (g)]]),(Tabla1[[#This Row],[Peso muestra (g)]]*$B$14+$B$15)+Tabla1[[#This Row],[Peso muestra (g)]],"")</f>
        <v/>
      </c>
      <c r="H189" s="148"/>
      <c r="I189" s="125"/>
      <c r="J189" s="125">
        <v>25</v>
      </c>
      <c r="K189" s="127"/>
      <c r="L18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89" s="125"/>
      <c r="N189" s="125"/>
      <c r="O189" s="125"/>
      <c r="P189" s="125"/>
      <c r="Q189" s="132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</row>
    <row r="190" spans="1:41" s="57" customFormat="1" ht="15" customHeight="1" x14ac:dyDescent="0.25">
      <c r="A190" s="123"/>
      <c r="B190" s="129"/>
      <c r="C190" s="129"/>
      <c r="D190" s="129"/>
      <c r="E190" s="129"/>
      <c r="F190" s="110"/>
      <c r="G190" s="133" t="str">
        <f>IF(ISNUMBER(Tabla1[[#This Row],[Peso muestra (g)]]),(Tabla1[[#This Row],[Peso muestra (g)]]*$B$14+$B$15)+Tabla1[[#This Row],[Peso muestra (g)]],"")</f>
        <v/>
      </c>
      <c r="H190" s="148"/>
      <c r="I190" s="125"/>
      <c r="J190" s="125">
        <v>25</v>
      </c>
      <c r="K190" s="127"/>
      <c r="L19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90" s="125"/>
      <c r="N190" s="125"/>
      <c r="O190" s="125"/>
      <c r="P190" s="125"/>
      <c r="Q190" s="132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</row>
    <row r="191" spans="1:41" s="57" customFormat="1" ht="15" customHeight="1" x14ac:dyDescent="0.25">
      <c r="A191" s="123"/>
      <c r="B191" s="129"/>
      <c r="C191" s="129"/>
      <c r="D191" s="129"/>
      <c r="E191" s="129"/>
      <c r="F191" s="110"/>
      <c r="G191" s="133" t="str">
        <f>IF(ISNUMBER(Tabla1[[#This Row],[Peso muestra (g)]]),(Tabla1[[#This Row],[Peso muestra (g)]]*$B$14+$B$15)+Tabla1[[#This Row],[Peso muestra (g)]],"")</f>
        <v/>
      </c>
      <c r="H191" s="148"/>
      <c r="I191" s="125"/>
      <c r="J191" s="125">
        <v>25</v>
      </c>
      <c r="K191" s="127"/>
      <c r="L19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91" s="125"/>
      <c r="N191" s="125"/>
      <c r="O191" s="125"/>
      <c r="P191" s="125"/>
      <c r="Q191" s="132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</row>
    <row r="192" spans="1:41" s="57" customFormat="1" ht="15" customHeight="1" x14ac:dyDescent="0.25">
      <c r="A192" s="123"/>
      <c r="B192" s="129"/>
      <c r="C192" s="129"/>
      <c r="D192" s="129"/>
      <c r="E192" s="129"/>
      <c r="F192" s="110"/>
      <c r="G192" s="133" t="str">
        <f>IF(ISNUMBER(Tabla1[[#This Row],[Peso muestra (g)]]),(Tabla1[[#This Row],[Peso muestra (g)]]*$B$14+$B$15)+Tabla1[[#This Row],[Peso muestra (g)]],"")</f>
        <v/>
      </c>
      <c r="H192" s="148"/>
      <c r="I192" s="125"/>
      <c r="J192" s="125">
        <v>25</v>
      </c>
      <c r="K192" s="127"/>
      <c r="L19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92" s="125"/>
      <c r="N192" s="125"/>
      <c r="O192" s="125"/>
      <c r="P192" s="125"/>
      <c r="Q192" s="13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</row>
    <row r="193" spans="1:41" s="57" customFormat="1" ht="15" customHeight="1" x14ac:dyDescent="0.25">
      <c r="A193" s="123"/>
      <c r="B193" s="129"/>
      <c r="C193" s="129"/>
      <c r="D193" s="129"/>
      <c r="E193" s="129"/>
      <c r="F193" s="110"/>
      <c r="G193" s="133" t="str">
        <f>IF(ISNUMBER(Tabla1[[#This Row],[Peso muestra (g)]]),(Tabla1[[#This Row],[Peso muestra (g)]]*$B$14+$B$15)+Tabla1[[#This Row],[Peso muestra (g)]],"")</f>
        <v/>
      </c>
      <c r="H193" s="148"/>
      <c r="I193" s="125"/>
      <c r="J193" s="125">
        <v>25</v>
      </c>
      <c r="K193" s="127"/>
      <c r="L19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93" s="125"/>
      <c r="N193" s="125"/>
      <c r="O193" s="125"/>
      <c r="P193" s="125"/>
      <c r="Q193" s="132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</row>
    <row r="194" spans="1:41" s="57" customFormat="1" ht="15" customHeight="1" x14ac:dyDescent="0.25">
      <c r="A194" s="123"/>
      <c r="B194" s="129"/>
      <c r="C194" s="129"/>
      <c r="D194" s="129"/>
      <c r="E194" s="129"/>
      <c r="F194" s="110"/>
      <c r="G194" s="133" t="str">
        <f>IF(ISNUMBER(Tabla1[[#This Row],[Peso muestra (g)]]),(Tabla1[[#This Row],[Peso muestra (g)]]*$B$14+$B$15)+Tabla1[[#This Row],[Peso muestra (g)]],"")</f>
        <v/>
      </c>
      <c r="H194" s="148"/>
      <c r="I194" s="125"/>
      <c r="J194" s="125">
        <v>25</v>
      </c>
      <c r="K194" s="127"/>
      <c r="L19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94" s="125"/>
      <c r="N194" s="125"/>
      <c r="O194" s="125"/>
      <c r="P194" s="125"/>
      <c r="Q194" s="132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</row>
    <row r="195" spans="1:41" s="57" customFormat="1" ht="15" customHeight="1" x14ac:dyDescent="0.25">
      <c r="A195" s="123"/>
      <c r="B195" s="129"/>
      <c r="C195" s="129"/>
      <c r="D195" s="129"/>
      <c r="E195" s="129"/>
      <c r="F195" s="110"/>
      <c r="G195" s="133" t="str">
        <f>IF(ISNUMBER(Tabla1[[#This Row],[Peso muestra (g)]]),(Tabla1[[#This Row],[Peso muestra (g)]]*$B$14+$B$15)+Tabla1[[#This Row],[Peso muestra (g)]],"")</f>
        <v/>
      </c>
      <c r="H195" s="148"/>
      <c r="I195" s="125"/>
      <c r="J195" s="125">
        <v>25</v>
      </c>
      <c r="K195" s="127"/>
      <c r="L19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95" s="125"/>
      <c r="N195" s="125"/>
      <c r="O195" s="125"/>
      <c r="P195" s="125"/>
      <c r="Q195" s="132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</row>
    <row r="196" spans="1:41" s="57" customFormat="1" ht="15" customHeight="1" x14ac:dyDescent="0.25">
      <c r="A196" s="123"/>
      <c r="B196" s="129"/>
      <c r="C196" s="129"/>
      <c r="D196" s="129"/>
      <c r="E196" s="129"/>
      <c r="F196" s="110"/>
      <c r="G196" s="133" t="str">
        <f>IF(ISNUMBER(Tabla1[[#This Row],[Peso muestra (g)]]),(Tabla1[[#This Row],[Peso muestra (g)]]*$B$14+$B$15)+Tabla1[[#This Row],[Peso muestra (g)]],"")</f>
        <v/>
      </c>
      <c r="H196" s="148"/>
      <c r="I196" s="125"/>
      <c r="J196" s="125">
        <v>25</v>
      </c>
      <c r="K196" s="127"/>
      <c r="L19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96" s="125"/>
      <c r="N196" s="125"/>
      <c r="O196" s="125"/>
      <c r="P196" s="125"/>
      <c r="Q196" s="132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</row>
    <row r="197" spans="1:41" s="57" customFormat="1" ht="15" customHeight="1" x14ac:dyDescent="0.25">
      <c r="A197" s="123"/>
      <c r="B197" s="129"/>
      <c r="C197" s="129"/>
      <c r="D197" s="129"/>
      <c r="E197" s="129"/>
      <c r="F197" s="110"/>
      <c r="G197" s="133" t="str">
        <f>IF(ISNUMBER(Tabla1[[#This Row],[Peso muestra (g)]]),(Tabla1[[#This Row],[Peso muestra (g)]]*$B$14+$B$15)+Tabla1[[#This Row],[Peso muestra (g)]],"")</f>
        <v/>
      </c>
      <c r="H197" s="148"/>
      <c r="I197" s="125"/>
      <c r="J197" s="125">
        <v>25</v>
      </c>
      <c r="K197" s="127"/>
      <c r="L19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97" s="125"/>
      <c r="N197" s="125"/>
      <c r="O197" s="125"/>
      <c r="P197" s="125"/>
      <c r="Q197" s="132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</row>
    <row r="198" spans="1:41" s="57" customFormat="1" ht="15" customHeight="1" x14ac:dyDescent="0.25">
      <c r="A198" s="123"/>
      <c r="B198" s="129"/>
      <c r="C198" s="129"/>
      <c r="D198" s="129"/>
      <c r="E198" s="129"/>
      <c r="F198" s="110"/>
      <c r="G198" s="133" t="str">
        <f>IF(ISNUMBER(Tabla1[[#This Row],[Peso muestra (g)]]),(Tabla1[[#This Row],[Peso muestra (g)]]*$B$14+$B$15)+Tabla1[[#This Row],[Peso muestra (g)]],"")</f>
        <v/>
      </c>
      <c r="H198" s="148"/>
      <c r="I198" s="125"/>
      <c r="J198" s="125">
        <v>25</v>
      </c>
      <c r="K198" s="127"/>
      <c r="L19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98" s="125"/>
      <c r="N198" s="125"/>
      <c r="O198" s="125"/>
      <c r="P198" s="125"/>
      <c r="Q198" s="132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</row>
    <row r="199" spans="1:41" s="57" customFormat="1" ht="15" customHeight="1" x14ac:dyDescent="0.25">
      <c r="A199" s="123"/>
      <c r="B199" s="129"/>
      <c r="C199" s="129"/>
      <c r="D199" s="129"/>
      <c r="E199" s="129"/>
      <c r="F199" s="110"/>
      <c r="G199" s="133" t="str">
        <f>IF(ISNUMBER(Tabla1[[#This Row],[Peso muestra (g)]]),(Tabla1[[#This Row],[Peso muestra (g)]]*$B$14+$B$15)+Tabla1[[#This Row],[Peso muestra (g)]],"")</f>
        <v/>
      </c>
      <c r="H199" s="148"/>
      <c r="I199" s="125"/>
      <c r="J199" s="125">
        <v>25</v>
      </c>
      <c r="K199" s="127"/>
      <c r="L19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199" s="125"/>
      <c r="N199" s="125"/>
      <c r="O199" s="125"/>
      <c r="P199" s="125"/>
      <c r="Q199" s="132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</row>
    <row r="200" spans="1:41" s="57" customFormat="1" ht="15" customHeight="1" x14ac:dyDescent="0.25">
      <c r="A200" s="123"/>
      <c r="B200" s="129"/>
      <c r="C200" s="129"/>
      <c r="D200" s="129"/>
      <c r="E200" s="129"/>
      <c r="F200" s="110"/>
      <c r="G200" s="133" t="str">
        <f>IF(ISNUMBER(Tabla1[[#This Row],[Peso muestra (g)]]),(Tabla1[[#This Row],[Peso muestra (g)]]*$B$14+$B$15)+Tabla1[[#This Row],[Peso muestra (g)]],"")</f>
        <v/>
      </c>
      <c r="H200" s="148"/>
      <c r="I200" s="125"/>
      <c r="J200" s="125">
        <v>25</v>
      </c>
      <c r="K200" s="127"/>
      <c r="L20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00" s="125"/>
      <c r="N200" s="125"/>
      <c r="O200" s="125"/>
      <c r="P200" s="125"/>
      <c r="Q200" s="132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</row>
    <row r="201" spans="1:41" s="57" customFormat="1" ht="15" customHeight="1" x14ac:dyDescent="0.25">
      <c r="A201" s="123"/>
      <c r="B201" s="129"/>
      <c r="C201" s="129"/>
      <c r="D201" s="129"/>
      <c r="E201" s="129"/>
      <c r="F201" s="110"/>
      <c r="G201" s="133" t="str">
        <f>IF(ISNUMBER(Tabla1[[#This Row],[Peso muestra (g)]]),(Tabla1[[#This Row],[Peso muestra (g)]]*$B$14+$B$15)+Tabla1[[#This Row],[Peso muestra (g)]],"")</f>
        <v/>
      </c>
      <c r="H201" s="148"/>
      <c r="I201" s="125"/>
      <c r="J201" s="125">
        <v>25</v>
      </c>
      <c r="K201" s="127"/>
      <c r="L20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01" s="125"/>
      <c r="N201" s="125"/>
      <c r="O201" s="125"/>
      <c r="P201" s="125"/>
      <c r="Q201" s="132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</row>
    <row r="202" spans="1:41" s="57" customFormat="1" ht="15" customHeight="1" x14ac:dyDescent="0.25">
      <c r="A202" s="123"/>
      <c r="B202" s="129"/>
      <c r="C202" s="129"/>
      <c r="D202" s="129"/>
      <c r="E202" s="129"/>
      <c r="F202" s="110"/>
      <c r="G202" s="133" t="str">
        <f>IF(ISNUMBER(Tabla1[[#This Row],[Peso muestra (g)]]),(Tabla1[[#This Row],[Peso muestra (g)]]*$B$14+$B$15)+Tabla1[[#This Row],[Peso muestra (g)]],"")</f>
        <v/>
      </c>
      <c r="H202" s="148"/>
      <c r="I202" s="125"/>
      <c r="J202" s="125">
        <v>25</v>
      </c>
      <c r="K202" s="127"/>
      <c r="L20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02" s="125"/>
      <c r="N202" s="125"/>
      <c r="O202" s="125"/>
      <c r="P202" s="125"/>
      <c r="Q202" s="13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</row>
    <row r="203" spans="1:41" s="57" customFormat="1" ht="15" customHeight="1" x14ac:dyDescent="0.25">
      <c r="A203" s="123"/>
      <c r="B203" s="129"/>
      <c r="C203" s="129"/>
      <c r="D203" s="129"/>
      <c r="E203" s="129"/>
      <c r="F203" s="110"/>
      <c r="G203" s="133" t="str">
        <f>IF(ISNUMBER(Tabla1[[#This Row],[Peso muestra (g)]]),(Tabla1[[#This Row],[Peso muestra (g)]]*$B$14+$B$15)+Tabla1[[#This Row],[Peso muestra (g)]],"")</f>
        <v/>
      </c>
      <c r="H203" s="148"/>
      <c r="I203" s="125"/>
      <c r="J203" s="125">
        <v>25</v>
      </c>
      <c r="K203" s="127"/>
      <c r="L20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03" s="125"/>
      <c r="N203" s="125"/>
      <c r="O203" s="125"/>
      <c r="P203" s="125"/>
      <c r="Q203" s="132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</row>
    <row r="204" spans="1:41" s="57" customFormat="1" ht="15" customHeight="1" x14ac:dyDescent="0.25">
      <c r="A204" s="123"/>
      <c r="B204" s="129"/>
      <c r="C204" s="129"/>
      <c r="D204" s="129"/>
      <c r="E204" s="129"/>
      <c r="F204" s="110"/>
      <c r="G204" s="133" t="str">
        <f>IF(ISNUMBER(Tabla1[[#This Row],[Peso muestra (g)]]),(Tabla1[[#This Row],[Peso muestra (g)]]*$B$14+$B$15)+Tabla1[[#This Row],[Peso muestra (g)]],"")</f>
        <v/>
      </c>
      <c r="H204" s="148"/>
      <c r="I204" s="125"/>
      <c r="J204" s="125">
        <v>25</v>
      </c>
      <c r="K204" s="127"/>
      <c r="L20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04" s="125"/>
      <c r="N204" s="125"/>
      <c r="O204" s="125"/>
      <c r="P204" s="134"/>
      <c r="Q204" s="132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</row>
    <row r="205" spans="1:41" s="57" customFormat="1" ht="15" customHeight="1" x14ac:dyDescent="0.25">
      <c r="A205" s="123"/>
      <c r="B205" s="129"/>
      <c r="C205" s="129"/>
      <c r="D205" s="129"/>
      <c r="E205" s="129"/>
      <c r="F205" s="110"/>
      <c r="G205" s="133" t="str">
        <f>IF(ISNUMBER(Tabla1[[#This Row],[Peso muestra (g)]]),(Tabla1[[#This Row],[Peso muestra (g)]]*$B$14+$B$15)+Tabla1[[#This Row],[Peso muestra (g)]],"")</f>
        <v/>
      </c>
      <c r="H205" s="148"/>
      <c r="I205" s="125"/>
      <c r="J205" s="125">
        <v>25</v>
      </c>
      <c r="K205" s="127"/>
      <c r="L20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05" s="125"/>
      <c r="N205" s="125"/>
      <c r="O205" s="125"/>
      <c r="P205" s="134"/>
      <c r="Q205" s="132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</row>
    <row r="206" spans="1:41" s="57" customFormat="1" ht="15" customHeight="1" x14ac:dyDescent="0.25">
      <c r="A206" s="123"/>
      <c r="B206" s="129"/>
      <c r="C206" s="129"/>
      <c r="D206" s="129"/>
      <c r="E206" s="129"/>
      <c r="F206" s="110"/>
      <c r="G206" s="130" t="str">
        <f>IF(ISNUMBER(Tabla1[[#This Row],[Peso muestra (g)]]),(Tabla1[[#This Row],[Peso muestra (g)]]*$B$14+$B$15)+Tabla1[[#This Row],[Peso muestra (g)]],"")</f>
        <v/>
      </c>
      <c r="H206" s="148"/>
      <c r="I206" s="125"/>
      <c r="J206" s="125">
        <v>25</v>
      </c>
      <c r="K206" s="127"/>
      <c r="L20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06" s="125"/>
      <c r="N206" s="125"/>
      <c r="O206" s="125"/>
      <c r="P206" s="134"/>
      <c r="Q206" s="132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</row>
    <row r="207" spans="1:41" s="57" customFormat="1" ht="15" customHeight="1" x14ac:dyDescent="0.25">
      <c r="A207" s="123"/>
      <c r="B207" s="129"/>
      <c r="C207" s="129"/>
      <c r="D207" s="129"/>
      <c r="E207" s="129"/>
      <c r="F207" s="110"/>
      <c r="G207" s="130" t="str">
        <f>IF(ISNUMBER(Tabla1[[#This Row],[Peso muestra (g)]]),(Tabla1[[#This Row],[Peso muestra (g)]]*$B$14+$B$15)+Tabla1[[#This Row],[Peso muestra (g)]],"")</f>
        <v/>
      </c>
      <c r="H207" s="148"/>
      <c r="I207" s="125"/>
      <c r="J207" s="125">
        <v>25</v>
      </c>
      <c r="K207" s="127"/>
      <c r="L20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07" s="125"/>
      <c r="N207" s="125"/>
      <c r="O207" s="125"/>
      <c r="P207" s="134"/>
      <c r="Q207" s="132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</row>
    <row r="208" spans="1:41" s="57" customFormat="1" ht="15" customHeight="1" x14ac:dyDescent="0.25">
      <c r="A208" s="123"/>
      <c r="B208" s="129"/>
      <c r="C208" s="129"/>
      <c r="D208" s="129"/>
      <c r="E208" s="129"/>
      <c r="F208" s="110"/>
      <c r="G208" s="130" t="str">
        <f>IF(ISNUMBER(Tabla1[[#This Row],[Peso muestra (g)]]),(Tabla1[[#This Row],[Peso muestra (g)]]*$B$14+$B$15)+Tabla1[[#This Row],[Peso muestra (g)]],"")</f>
        <v/>
      </c>
      <c r="H208" s="148"/>
      <c r="I208" s="125"/>
      <c r="J208" s="125">
        <v>25</v>
      </c>
      <c r="K208" s="127"/>
      <c r="L20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08" s="125"/>
      <c r="N208" s="125"/>
      <c r="O208" s="125"/>
      <c r="P208" s="134"/>
      <c r="Q208" s="132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</row>
    <row r="209" spans="1:41" s="57" customFormat="1" ht="15" customHeight="1" x14ac:dyDescent="0.25">
      <c r="A209" s="123"/>
      <c r="B209" s="129"/>
      <c r="C209" s="129"/>
      <c r="D209" s="129"/>
      <c r="E209" s="129"/>
      <c r="F209" s="110"/>
      <c r="G209" s="130" t="str">
        <f>IF(ISNUMBER(Tabla1[[#This Row],[Peso muestra (g)]]),(Tabla1[[#This Row],[Peso muestra (g)]]*$B$14+$B$15)+Tabla1[[#This Row],[Peso muestra (g)]],"")</f>
        <v/>
      </c>
      <c r="H209" s="148"/>
      <c r="I209" s="125"/>
      <c r="J209" s="125">
        <v>25</v>
      </c>
      <c r="K209" s="127"/>
      <c r="L20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09" s="125"/>
      <c r="N209" s="125"/>
      <c r="O209" s="125"/>
      <c r="P209" s="134"/>
      <c r="Q209" s="132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</row>
    <row r="210" spans="1:41" s="57" customFormat="1" ht="15" customHeight="1" x14ac:dyDescent="0.25">
      <c r="A210" s="123"/>
      <c r="B210" s="129"/>
      <c r="C210" s="129"/>
      <c r="D210" s="129"/>
      <c r="E210" s="129"/>
      <c r="F210" s="110"/>
      <c r="G210" s="130" t="str">
        <f>IF(ISNUMBER(Tabla1[[#This Row],[Peso muestra (g)]]),(Tabla1[[#This Row],[Peso muestra (g)]]*$B$14+$B$15)+Tabla1[[#This Row],[Peso muestra (g)]],"")</f>
        <v/>
      </c>
      <c r="H210" s="148"/>
      <c r="I210" s="125"/>
      <c r="J210" s="125">
        <v>25</v>
      </c>
      <c r="K210" s="127"/>
      <c r="L21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10" s="125"/>
      <c r="N210" s="125"/>
      <c r="O210" s="125"/>
      <c r="P210" s="134"/>
      <c r="Q210" s="132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</row>
    <row r="211" spans="1:41" s="57" customFormat="1" ht="15" customHeight="1" x14ac:dyDescent="0.25">
      <c r="A211" s="123"/>
      <c r="B211" s="129"/>
      <c r="C211" s="129"/>
      <c r="D211" s="129"/>
      <c r="E211" s="129"/>
      <c r="F211" s="110"/>
      <c r="G211" s="130" t="str">
        <f>IF(ISNUMBER(Tabla1[[#This Row],[Peso muestra (g)]]),(Tabla1[[#This Row],[Peso muestra (g)]]*$B$14+$B$15)+Tabla1[[#This Row],[Peso muestra (g)]],"")</f>
        <v/>
      </c>
      <c r="H211" s="148"/>
      <c r="I211" s="125"/>
      <c r="J211" s="125">
        <v>25</v>
      </c>
      <c r="K211" s="127"/>
      <c r="L21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11" s="125"/>
      <c r="N211" s="125"/>
      <c r="O211" s="125"/>
      <c r="P211" s="134"/>
      <c r="Q211" s="132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</row>
    <row r="212" spans="1:41" s="57" customFormat="1" ht="15" customHeight="1" x14ac:dyDescent="0.25">
      <c r="A212" s="123"/>
      <c r="B212" s="129"/>
      <c r="C212" s="129"/>
      <c r="D212" s="129"/>
      <c r="E212" s="129"/>
      <c r="F212" s="110"/>
      <c r="G212" s="133" t="str">
        <f>IF(ISNUMBER(Tabla1[[#This Row],[Peso muestra (g)]]),(Tabla1[[#This Row],[Peso muestra (g)]]*$B$14+$B$15)+Tabla1[[#This Row],[Peso muestra (g)]],"")</f>
        <v/>
      </c>
      <c r="H212" s="148"/>
      <c r="I212" s="125"/>
      <c r="J212" s="125">
        <v>25</v>
      </c>
      <c r="K212" s="127"/>
      <c r="L21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12" s="125"/>
      <c r="N212" s="125"/>
      <c r="O212" s="125"/>
      <c r="P212" s="134"/>
      <c r="Q212" s="13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</row>
    <row r="213" spans="1:41" s="57" customFormat="1" ht="15" customHeight="1" x14ac:dyDescent="0.25">
      <c r="A213" s="123"/>
      <c r="B213" s="129"/>
      <c r="C213" s="129"/>
      <c r="D213" s="129"/>
      <c r="E213" s="129"/>
      <c r="F213" s="110"/>
      <c r="G213" s="133" t="str">
        <f>IF(ISNUMBER(Tabla1[[#This Row],[Peso muestra (g)]]),(Tabla1[[#This Row],[Peso muestra (g)]]*$B$14+$B$15)+Tabla1[[#This Row],[Peso muestra (g)]],"")</f>
        <v/>
      </c>
      <c r="H213" s="148"/>
      <c r="I213" s="125"/>
      <c r="J213" s="125">
        <v>25</v>
      </c>
      <c r="K213" s="127"/>
      <c r="L21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13" s="125"/>
      <c r="N213" s="125"/>
      <c r="O213" s="125"/>
      <c r="P213" s="134"/>
      <c r="Q213" s="132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</row>
    <row r="214" spans="1:41" s="57" customFormat="1" ht="15" customHeight="1" x14ac:dyDescent="0.25">
      <c r="A214" s="123"/>
      <c r="B214" s="129"/>
      <c r="C214" s="129"/>
      <c r="D214" s="129"/>
      <c r="E214" s="129"/>
      <c r="F214" s="110"/>
      <c r="G214" s="133" t="str">
        <f>IF(ISNUMBER(Tabla1[[#This Row],[Peso muestra (g)]]),(Tabla1[[#This Row],[Peso muestra (g)]]*$B$14+$B$15)+Tabla1[[#This Row],[Peso muestra (g)]],"")</f>
        <v/>
      </c>
      <c r="H214" s="148"/>
      <c r="I214" s="125"/>
      <c r="J214" s="125">
        <v>25</v>
      </c>
      <c r="K214" s="127"/>
      <c r="L21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14" s="125"/>
      <c r="N214" s="125"/>
      <c r="O214" s="125"/>
      <c r="P214" s="134"/>
      <c r="Q214" s="132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</row>
    <row r="215" spans="1:41" s="57" customFormat="1" ht="15" customHeight="1" x14ac:dyDescent="0.25">
      <c r="A215" s="123"/>
      <c r="B215" s="129"/>
      <c r="C215" s="129"/>
      <c r="D215" s="129"/>
      <c r="E215" s="129"/>
      <c r="F215" s="110"/>
      <c r="G215" s="133" t="str">
        <f>IF(ISNUMBER(Tabla1[[#This Row],[Peso muestra (g)]]),(Tabla1[[#This Row],[Peso muestra (g)]]*$B$14+$B$15)+Tabla1[[#This Row],[Peso muestra (g)]],"")</f>
        <v/>
      </c>
      <c r="H215" s="148"/>
      <c r="I215" s="125"/>
      <c r="J215" s="125">
        <v>25</v>
      </c>
      <c r="K215" s="127"/>
      <c r="L21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15" s="125"/>
      <c r="N215" s="125"/>
      <c r="O215" s="125"/>
      <c r="P215" s="134"/>
      <c r="Q215" s="132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</row>
    <row r="216" spans="1:41" s="57" customFormat="1" ht="15" customHeight="1" x14ac:dyDescent="0.25">
      <c r="A216" s="123"/>
      <c r="B216" s="129"/>
      <c r="C216" s="129"/>
      <c r="D216" s="129"/>
      <c r="E216" s="129"/>
      <c r="F216" s="110"/>
      <c r="G216" s="133" t="str">
        <f>IF(ISNUMBER(Tabla1[[#This Row],[Peso muestra (g)]]),(Tabla1[[#This Row],[Peso muestra (g)]]*$B$14+$B$15)+Tabla1[[#This Row],[Peso muestra (g)]],"")</f>
        <v/>
      </c>
      <c r="H216" s="148"/>
      <c r="I216" s="125"/>
      <c r="J216" s="125">
        <v>25</v>
      </c>
      <c r="K216" s="127"/>
      <c r="L21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16" s="125"/>
      <c r="N216" s="125"/>
      <c r="O216" s="125"/>
      <c r="P216" s="134"/>
      <c r="Q216" s="132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</row>
    <row r="217" spans="1:41" s="57" customFormat="1" ht="15" customHeight="1" x14ac:dyDescent="0.25">
      <c r="A217" s="123"/>
      <c r="B217" s="129"/>
      <c r="C217" s="129"/>
      <c r="D217" s="129"/>
      <c r="E217" s="129"/>
      <c r="F217" s="110"/>
      <c r="G217" s="133" t="str">
        <f>IF(ISNUMBER(Tabla1[[#This Row],[Peso muestra (g)]]),(Tabla1[[#This Row],[Peso muestra (g)]]*$B$14+$B$15)+Tabla1[[#This Row],[Peso muestra (g)]],"")</f>
        <v/>
      </c>
      <c r="H217" s="148"/>
      <c r="I217" s="125"/>
      <c r="J217" s="125">
        <v>25</v>
      </c>
      <c r="K217" s="127"/>
      <c r="L21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17" s="125"/>
      <c r="N217" s="125"/>
      <c r="O217" s="125"/>
      <c r="P217" s="134"/>
      <c r="Q217" s="132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</row>
    <row r="218" spans="1:41" s="57" customFormat="1" ht="15" customHeight="1" x14ac:dyDescent="0.25">
      <c r="A218" s="123"/>
      <c r="B218" s="129"/>
      <c r="C218" s="129"/>
      <c r="D218" s="129"/>
      <c r="E218" s="129"/>
      <c r="F218" s="110"/>
      <c r="G218" s="133" t="str">
        <f>IF(ISNUMBER(Tabla1[[#This Row],[Peso muestra (g)]]),(Tabla1[[#This Row],[Peso muestra (g)]]*$B$14+$B$15)+Tabla1[[#This Row],[Peso muestra (g)]],"")</f>
        <v/>
      </c>
      <c r="H218" s="148"/>
      <c r="I218" s="125"/>
      <c r="J218" s="125">
        <v>25</v>
      </c>
      <c r="K218" s="127"/>
      <c r="L21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18" s="125"/>
      <c r="N218" s="125"/>
      <c r="O218" s="125"/>
      <c r="P218" s="134"/>
      <c r="Q218" s="132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</row>
    <row r="219" spans="1:41" s="57" customFormat="1" ht="15" customHeight="1" x14ac:dyDescent="0.25">
      <c r="A219" s="123"/>
      <c r="B219" s="129"/>
      <c r="C219" s="129"/>
      <c r="D219" s="129"/>
      <c r="E219" s="129"/>
      <c r="F219" s="110"/>
      <c r="G219" s="133" t="str">
        <f>IF(ISNUMBER(Tabla1[[#This Row],[Peso muestra (g)]]),(Tabla1[[#This Row],[Peso muestra (g)]]*$B$14+$B$15)+Tabla1[[#This Row],[Peso muestra (g)]],"")</f>
        <v/>
      </c>
      <c r="H219" s="148"/>
      <c r="I219" s="125"/>
      <c r="J219" s="125">
        <v>25</v>
      </c>
      <c r="K219" s="127"/>
      <c r="L21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19" s="125"/>
      <c r="N219" s="125"/>
      <c r="O219" s="125"/>
      <c r="P219" s="134"/>
      <c r="Q219" s="132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</row>
    <row r="220" spans="1:41" s="57" customFormat="1" ht="15" customHeight="1" x14ac:dyDescent="0.25">
      <c r="A220" s="123"/>
      <c r="B220" s="129"/>
      <c r="C220" s="129"/>
      <c r="D220" s="129"/>
      <c r="E220" s="129"/>
      <c r="F220" s="110"/>
      <c r="G220" s="133" t="str">
        <f>IF(ISNUMBER(Tabla1[[#This Row],[Peso muestra (g)]]),(Tabla1[[#This Row],[Peso muestra (g)]]*$B$14+$B$15)+Tabla1[[#This Row],[Peso muestra (g)]],"")</f>
        <v/>
      </c>
      <c r="H220" s="148"/>
      <c r="I220" s="125"/>
      <c r="J220" s="125">
        <v>25</v>
      </c>
      <c r="K220" s="127"/>
      <c r="L22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20" s="125"/>
      <c r="N220" s="125"/>
      <c r="O220" s="125"/>
      <c r="P220" s="134"/>
      <c r="Q220" s="132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</row>
    <row r="221" spans="1:41" s="57" customFormat="1" ht="15" customHeight="1" x14ac:dyDescent="0.25">
      <c r="A221" s="123"/>
      <c r="B221" s="129"/>
      <c r="C221" s="129"/>
      <c r="D221" s="129"/>
      <c r="E221" s="129"/>
      <c r="F221" s="110"/>
      <c r="G221" s="133" t="str">
        <f>IF(ISNUMBER(Tabla1[[#This Row],[Peso muestra (g)]]),(Tabla1[[#This Row],[Peso muestra (g)]]*$B$14+$B$15)+Tabla1[[#This Row],[Peso muestra (g)]],"")</f>
        <v/>
      </c>
      <c r="H221" s="148"/>
      <c r="I221" s="125"/>
      <c r="J221" s="125">
        <v>25</v>
      </c>
      <c r="K221" s="127"/>
      <c r="L22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21" s="125"/>
      <c r="N221" s="125"/>
      <c r="O221" s="125"/>
      <c r="P221" s="134"/>
      <c r="Q221" s="132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</row>
    <row r="222" spans="1:41" s="57" customFormat="1" ht="15" customHeight="1" x14ac:dyDescent="0.25">
      <c r="A222" s="123"/>
      <c r="B222" s="129"/>
      <c r="C222" s="129"/>
      <c r="D222" s="129"/>
      <c r="E222" s="129"/>
      <c r="F222" s="110"/>
      <c r="G222" s="133" t="str">
        <f>IF(ISNUMBER(Tabla1[[#This Row],[Peso muestra (g)]]),(Tabla1[[#This Row],[Peso muestra (g)]]*$B$14+$B$15)+Tabla1[[#This Row],[Peso muestra (g)]],"")</f>
        <v/>
      </c>
      <c r="H222" s="148"/>
      <c r="I222" s="125"/>
      <c r="J222" s="125">
        <v>25</v>
      </c>
      <c r="K222" s="127"/>
      <c r="L22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22" s="125"/>
      <c r="N222" s="125"/>
      <c r="O222" s="125"/>
      <c r="P222" s="134"/>
      <c r="Q222" s="13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</row>
    <row r="223" spans="1:41" s="57" customFormat="1" ht="15" customHeight="1" x14ac:dyDescent="0.25">
      <c r="A223" s="123"/>
      <c r="B223" s="129"/>
      <c r="C223" s="129"/>
      <c r="D223" s="129"/>
      <c r="E223" s="129"/>
      <c r="F223" s="110"/>
      <c r="G223" s="133" t="str">
        <f>IF(ISNUMBER(Tabla1[[#This Row],[Peso muestra (g)]]),(Tabla1[[#This Row],[Peso muestra (g)]]*$B$14+$B$15)+Tabla1[[#This Row],[Peso muestra (g)]],"")</f>
        <v/>
      </c>
      <c r="H223" s="148"/>
      <c r="I223" s="125"/>
      <c r="J223" s="125">
        <v>25</v>
      </c>
      <c r="K223" s="127"/>
      <c r="L22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23" s="125"/>
      <c r="N223" s="125"/>
      <c r="O223" s="125"/>
      <c r="P223" s="134"/>
      <c r="Q223" s="132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</row>
    <row r="224" spans="1:41" s="57" customFormat="1" ht="15" customHeight="1" x14ac:dyDescent="0.25">
      <c r="A224" s="123"/>
      <c r="B224" s="129"/>
      <c r="C224" s="129"/>
      <c r="D224" s="129"/>
      <c r="E224" s="129"/>
      <c r="F224" s="110"/>
      <c r="G224" s="130" t="str">
        <f>IF(ISNUMBER(Tabla1[[#This Row],[Peso muestra (g)]]),(Tabla1[[#This Row],[Peso muestra (g)]]*$B$14+$B$15)+Tabla1[[#This Row],[Peso muestra (g)]],"")</f>
        <v/>
      </c>
      <c r="H224" s="148"/>
      <c r="I224" s="125"/>
      <c r="J224" s="125">
        <v>25</v>
      </c>
      <c r="K224" s="127"/>
      <c r="L22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24" s="125"/>
      <c r="N224" s="125"/>
      <c r="O224" s="125"/>
      <c r="P224" s="134"/>
      <c r="Q224" s="132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</row>
    <row r="225" spans="1:41" s="57" customFormat="1" ht="15" customHeight="1" x14ac:dyDescent="0.25">
      <c r="A225" s="123"/>
      <c r="B225" s="129"/>
      <c r="C225" s="129"/>
      <c r="D225" s="129"/>
      <c r="E225" s="129"/>
      <c r="F225" s="110"/>
      <c r="G225" s="130" t="str">
        <f>IF(ISNUMBER(Tabla1[[#This Row],[Peso muestra (g)]]),(Tabla1[[#This Row],[Peso muestra (g)]]*$B$14+$B$15)+Tabla1[[#This Row],[Peso muestra (g)]],"")</f>
        <v/>
      </c>
      <c r="H225" s="148"/>
      <c r="I225" s="125"/>
      <c r="J225" s="125">
        <v>25</v>
      </c>
      <c r="K225" s="127"/>
      <c r="L22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25" s="125"/>
      <c r="N225" s="125"/>
      <c r="O225" s="125"/>
      <c r="P225" s="134"/>
      <c r="Q225" s="132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</row>
    <row r="226" spans="1:41" s="57" customFormat="1" ht="15" customHeight="1" x14ac:dyDescent="0.25">
      <c r="A226" s="123"/>
      <c r="B226" s="129"/>
      <c r="C226" s="129"/>
      <c r="D226" s="129"/>
      <c r="E226" s="129"/>
      <c r="F226" s="110"/>
      <c r="G226" s="130" t="str">
        <f>IF(ISNUMBER(Tabla1[[#This Row],[Peso muestra (g)]]),(Tabla1[[#This Row],[Peso muestra (g)]]*$B$14+$B$15)+Tabla1[[#This Row],[Peso muestra (g)]],"")</f>
        <v/>
      </c>
      <c r="H226" s="148"/>
      <c r="I226" s="125"/>
      <c r="J226" s="125">
        <v>25</v>
      </c>
      <c r="K226" s="127"/>
      <c r="L22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26" s="125"/>
      <c r="N226" s="125"/>
      <c r="O226" s="125"/>
      <c r="P226" s="134"/>
      <c r="Q226" s="132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</row>
    <row r="227" spans="1:41" s="57" customFormat="1" ht="15" customHeight="1" x14ac:dyDescent="0.25">
      <c r="A227" s="123"/>
      <c r="B227" s="129"/>
      <c r="C227" s="129"/>
      <c r="D227" s="129"/>
      <c r="E227" s="129"/>
      <c r="F227" s="110"/>
      <c r="G227" s="130" t="str">
        <f>IF(ISNUMBER(Tabla1[[#This Row],[Peso muestra (g)]]),(Tabla1[[#This Row],[Peso muestra (g)]]*$B$14+$B$15)+Tabla1[[#This Row],[Peso muestra (g)]],"")</f>
        <v/>
      </c>
      <c r="H227" s="148"/>
      <c r="I227" s="125"/>
      <c r="J227" s="125">
        <v>25</v>
      </c>
      <c r="K227" s="127"/>
      <c r="L22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27" s="125"/>
      <c r="N227" s="125"/>
      <c r="O227" s="125"/>
      <c r="P227" s="134"/>
      <c r="Q227" s="132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</row>
    <row r="228" spans="1:41" s="57" customFormat="1" ht="15" customHeight="1" x14ac:dyDescent="0.25">
      <c r="A228" s="123"/>
      <c r="B228" s="129"/>
      <c r="C228" s="129"/>
      <c r="D228" s="129"/>
      <c r="E228" s="129"/>
      <c r="F228" s="110"/>
      <c r="G228" s="130" t="str">
        <f>IF(ISNUMBER(Tabla1[[#This Row],[Peso muestra (g)]]),(Tabla1[[#This Row],[Peso muestra (g)]]*$B$14+$B$15)+Tabla1[[#This Row],[Peso muestra (g)]],"")</f>
        <v/>
      </c>
      <c r="H228" s="148"/>
      <c r="I228" s="125"/>
      <c r="J228" s="125">
        <v>25</v>
      </c>
      <c r="K228" s="127"/>
      <c r="L22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28" s="125"/>
      <c r="N228" s="125"/>
      <c r="O228" s="125"/>
      <c r="P228" s="134"/>
      <c r="Q228" s="132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</row>
    <row r="229" spans="1:41" s="57" customFormat="1" ht="15" customHeight="1" x14ac:dyDescent="0.25">
      <c r="A229" s="124"/>
      <c r="B229" s="135"/>
      <c r="C229" s="135"/>
      <c r="D229" s="135"/>
      <c r="E229" s="135"/>
      <c r="F229" s="111"/>
      <c r="G229" s="136" t="str">
        <f>IF(ISNUMBER(Tabla1[[#This Row],[Peso muestra (g)]]),(Tabla1[[#This Row],[Peso muestra (g)]]*$B$14+$B$15)+Tabla1[[#This Row],[Peso muestra (g)]],"")</f>
        <v/>
      </c>
      <c r="H229" s="149"/>
      <c r="I229" s="126"/>
      <c r="J229" s="126">
        <v>25</v>
      </c>
      <c r="K229" s="128"/>
      <c r="L229" s="137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29" s="126"/>
      <c r="N229" s="126"/>
      <c r="O229" s="126"/>
      <c r="P229" s="138"/>
      <c r="Q229" s="13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</row>
    <row r="230" spans="1:41" s="57" customFormat="1" x14ac:dyDescent="0.25">
      <c r="A230" s="123"/>
      <c r="B230" s="129"/>
      <c r="C230" s="129"/>
      <c r="D230" s="129"/>
      <c r="E230" s="129"/>
      <c r="F230" s="110"/>
      <c r="G230" s="130"/>
      <c r="H230" s="148"/>
      <c r="I230" s="125"/>
      <c r="J230" s="125"/>
      <c r="K230" s="127"/>
      <c r="L23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30" s="125"/>
      <c r="N230" s="125"/>
      <c r="O230" s="125"/>
      <c r="P230" s="134"/>
      <c r="Q230" s="132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</row>
    <row r="231" spans="1:41" s="57" customFormat="1" x14ac:dyDescent="0.25">
      <c r="A231" s="123"/>
      <c r="B231" s="129"/>
      <c r="C231" s="129"/>
      <c r="D231" s="129"/>
      <c r="E231" s="129"/>
      <c r="F231" s="110"/>
      <c r="G231" s="130"/>
      <c r="H231" s="148"/>
      <c r="I231" s="125"/>
      <c r="J231" s="125"/>
      <c r="K231" s="127"/>
      <c r="L23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31" s="125"/>
      <c r="N231" s="125"/>
      <c r="O231" s="125"/>
      <c r="P231" s="134"/>
      <c r="Q231" s="132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</row>
    <row r="232" spans="1:41" s="57" customFormat="1" x14ac:dyDescent="0.25">
      <c r="A232" s="123"/>
      <c r="B232" s="129"/>
      <c r="C232" s="129"/>
      <c r="D232" s="129"/>
      <c r="E232" s="129"/>
      <c r="F232" s="110"/>
      <c r="G232" s="130"/>
      <c r="H232" s="148"/>
      <c r="I232" s="125"/>
      <c r="J232" s="125"/>
      <c r="K232" s="127"/>
      <c r="L23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32" s="125"/>
      <c r="N232" s="125"/>
      <c r="O232" s="125"/>
      <c r="P232" s="134"/>
      <c r="Q232" s="1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</row>
    <row r="233" spans="1:41" s="57" customFormat="1" x14ac:dyDescent="0.25">
      <c r="A233" s="123"/>
      <c r="B233" s="129"/>
      <c r="C233" s="129"/>
      <c r="D233" s="129"/>
      <c r="E233" s="129"/>
      <c r="F233" s="110"/>
      <c r="G233" s="130"/>
      <c r="H233" s="148"/>
      <c r="I233" s="125"/>
      <c r="J233" s="125"/>
      <c r="K233" s="127"/>
      <c r="L23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33" s="125"/>
      <c r="N233" s="125"/>
      <c r="O233" s="125"/>
      <c r="P233" s="134"/>
      <c r="Q233" s="132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</row>
    <row r="234" spans="1:41" s="57" customFormat="1" x14ac:dyDescent="0.25">
      <c r="A234" s="123"/>
      <c r="B234" s="129"/>
      <c r="C234" s="129"/>
      <c r="D234" s="129"/>
      <c r="E234" s="129"/>
      <c r="F234" s="110"/>
      <c r="G234" s="130"/>
      <c r="H234" s="148"/>
      <c r="I234" s="125"/>
      <c r="J234" s="125"/>
      <c r="K234" s="127"/>
      <c r="L23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34" s="125"/>
      <c r="N234" s="125"/>
      <c r="O234" s="125"/>
      <c r="P234" s="134"/>
      <c r="Q234" s="132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</row>
    <row r="235" spans="1:41" s="57" customFormat="1" x14ac:dyDescent="0.25">
      <c r="A235" s="123"/>
      <c r="B235" s="129"/>
      <c r="C235" s="129"/>
      <c r="D235" s="129"/>
      <c r="E235" s="129"/>
      <c r="F235" s="110"/>
      <c r="G235" s="130"/>
      <c r="H235" s="148"/>
      <c r="I235" s="125"/>
      <c r="J235" s="125"/>
      <c r="K235" s="127"/>
      <c r="L23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35" s="125"/>
      <c r="N235" s="125"/>
      <c r="O235" s="125"/>
      <c r="P235" s="134"/>
      <c r="Q235" s="132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</row>
    <row r="236" spans="1:41" s="57" customFormat="1" x14ac:dyDescent="0.25">
      <c r="A236" s="123"/>
      <c r="B236" s="129"/>
      <c r="C236" s="129"/>
      <c r="D236" s="129"/>
      <c r="E236" s="129"/>
      <c r="F236" s="110"/>
      <c r="G236" s="130"/>
      <c r="H236" s="148"/>
      <c r="I236" s="125"/>
      <c r="J236" s="125"/>
      <c r="K236" s="127"/>
      <c r="L23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36" s="125"/>
      <c r="N236" s="125"/>
      <c r="O236" s="125"/>
      <c r="P236" s="134"/>
      <c r="Q236" s="132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</row>
    <row r="237" spans="1:41" s="57" customFormat="1" x14ac:dyDescent="0.25">
      <c r="A237" s="123"/>
      <c r="B237" s="129"/>
      <c r="C237" s="129"/>
      <c r="D237" s="129"/>
      <c r="E237" s="129"/>
      <c r="F237" s="110"/>
      <c r="G237" s="130"/>
      <c r="H237" s="148"/>
      <c r="I237" s="125"/>
      <c r="J237" s="125"/>
      <c r="K237" s="127"/>
      <c r="L23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37" s="125"/>
      <c r="N237" s="125"/>
      <c r="O237" s="125"/>
      <c r="P237" s="134"/>
      <c r="Q237" s="132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</row>
    <row r="238" spans="1:41" s="57" customFormat="1" x14ac:dyDescent="0.25">
      <c r="A238" s="123"/>
      <c r="B238" s="129"/>
      <c r="C238" s="129"/>
      <c r="D238" s="129"/>
      <c r="E238" s="129"/>
      <c r="F238" s="110"/>
      <c r="G238" s="130"/>
      <c r="H238" s="148"/>
      <c r="I238" s="125"/>
      <c r="J238" s="125"/>
      <c r="K238" s="127"/>
      <c r="L23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38" s="125"/>
      <c r="N238" s="125"/>
      <c r="O238" s="125"/>
      <c r="P238" s="134"/>
      <c r="Q238" s="132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</row>
    <row r="239" spans="1:41" s="57" customFormat="1" x14ac:dyDescent="0.25">
      <c r="A239" s="123"/>
      <c r="B239" s="129"/>
      <c r="C239" s="129"/>
      <c r="D239" s="129"/>
      <c r="E239" s="129"/>
      <c r="F239" s="110"/>
      <c r="G239" s="130"/>
      <c r="H239" s="148"/>
      <c r="I239" s="125"/>
      <c r="J239" s="125"/>
      <c r="K239" s="127"/>
      <c r="L23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39" s="125"/>
      <c r="N239" s="125"/>
      <c r="O239" s="125"/>
      <c r="P239" s="134"/>
      <c r="Q239" s="132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</row>
    <row r="240" spans="1:41" s="57" customFormat="1" x14ac:dyDescent="0.25">
      <c r="A240" s="123"/>
      <c r="B240" s="129"/>
      <c r="C240" s="129"/>
      <c r="D240" s="129"/>
      <c r="E240" s="129"/>
      <c r="F240" s="110"/>
      <c r="G240" s="130"/>
      <c r="H240" s="148"/>
      <c r="I240" s="125"/>
      <c r="J240" s="125"/>
      <c r="K240" s="127"/>
      <c r="L24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40" s="125"/>
      <c r="N240" s="125"/>
      <c r="O240" s="125"/>
      <c r="P240" s="134"/>
      <c r="Q240" s="132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</row>
    <row r="241" spans="1:41" s="57" customFormat="1" x14ac:dyDescent="0.25">
      <c r="A241" s="123"/>
      <c r="B241" s="129"/>
      <c r="C241" s="129"/>
      <c r="D241" s="129"/>
      <c r="E241" s="129"/>
      <c r="F241" s="110"/>
      <c r="G241" s="130"/>
      <c r="H241" s="148"/>
      <c r="I241" s="125"/>
      <c r="J241" s="125"/>
      <c r="K241" s="127"/>
      <c r="L24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41" s="125"/>
      <c r="N241" s="125"/>
      <c r="O241" s="125"/>
      <c r="P241" s="134"/>
      <c r="Q241" s="132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</row>
    <row r="242" spans="1:41" s="57" customFormat="1" x14ac:dyDescent="0.25">
      <c r="A242" s="123"/>
      <c r="B242" s="129"/>
      <c r="C242" s="129"/>
      <c r="D242" s="129"/>
      <c r="E242" s="129"/>
      <c r="F242" s="110"/>
      <c r="G242" s="130"/>
      <c r="H242" s="148"/>
      <c r="I242" s="125"/>
      <c r="J242" s="125"/>
      <c r="K242" s="127"/>
      <c r="L24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42" s="125"/>
      <c r="N242" s="125"/>
      <c r="O242" s="125"/>
      <c r="P242" s="134"/>
      <c r="Q242" s="13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</row>
    <row r="243" spans="1:41" s="57" customFormat="1" x14ac:dyDescent="0.25">
      <c r="A243" s="123"/>
      <c r="B243" s="129"/>
      <c r="C243" s="129"/>
      <c r="D243" s="129"/>
      <c r="E243" s="129"/>
      <c r="F243" s="110"/>
      <c r="G243" s="130"/>
      <c r="H243" s="148"/>
      <c r="I243" s="125"/>
      <c r="J243" s="125"/>
      <c r="K243" s="127"/>
      <c r="L24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43" s="125"/>
      <c r="N243" s="125"/>
      <c r="O243" s="125"/>
      <c r="P243" s="134"/>
      <c r="Q243" s="132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</row>
    <row r="244" spans="1:41" s="57" customFormat="1" x14ac:dyDescent="0.25">
      <c r="A244" s="123"/>
      <c r="B244" s="129"/>
      <c r="C244" s="129"/>
      <c r="D244" s="129"/>
      <c r="E244" s="129"/>
      <c r="F244" s="110"/>
      <c r="G244" s="130"/>
      <c r="H244" s="148"/>
      <c r="I244" s="125"/>
      <c r="J244" s="125"/>
      <c r="K244" s="127"/>
      <c r="L24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44" s="125"/>
      <c r="N244" s="125"/>
      <c r="O244" s="125"/>
      <c r="P244" s="134"/>
      <c r="Q244" s="132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</row>
    <row r="245" spans="1:41" s="57" customFormat="1" x14ac:dyDescent="0.25">
      <c r="A245" s="123"/>
      <c r="B245" s="129"/>
      <c r="C245" s="129"/>
      <c r="D245" s="129"/>
      <c r="E245" s="129"/>
      <c r="F245" s="110"/>
      <c r="G245" s="130"/>
      <c r="H245" s="148"/>
      <c r="I245" s="125"/>
      <c r="J245" s="125"/>
      <c r="K245" s="127"/>
      <c r="L24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45" s="125"/>
      <c r="N245" s="125"/>
      <c r="O245" s="125"/>
      <c r="P245" s="134"/>
      <c r="Q245" s="132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</row>
    <row r="246" spans="1:41" s="57" customFormat="1" x14ac:dyDescent="0.25">
      <c r="A246" s="123"/>
      <c r="B246" s="129"/>
      <c r="C246" s="129"/>
      <c r="D246" s="129"/>
      <c r="E246" s="129"/>
      <c r="F246" s="110"/>
      <c r="G246" s="130"/>
      <c r="H246" s="148"/>
      <c r="I246" s="125"/>
      <c r="J246" s="125"/>
      <c r="K246" s="127"/>
      <c r="L24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46" s="125"/>
      <c r="N246" s="125"/>
      <c r="O246" s="125"/>
      <c r="P246" s="134"/>
      <c r="Q246" s="132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</row>
    <row r="247" spans="1:41" s="57" customFormat="1" x14ac:dyDescent="0.25">
      <c r="A247" s="123"/>
      <c r="B247" s="129"/>
      <c r="C247" s="129"/>
      <c r="D247" s="129"/>
      <c r="E247" s="129"/>
      <c r="F247" s="110"/>
      <c r="G247" s="130"/>
      <c r="H247" s="148"/>
      <c r="I247" s="125"/>
      <c r="J247" s="125"/>
      <c r="K247" s="127"/>
      <c r="L24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47" s="125"/>
      <c r="N247" s="125"/>
      <c r="O247" s="125"/>
      <c r="P247" s="134"/>
      <c r="Q247" s="132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</row>
    <row r="248" spans="1:41" s="57" customFormat="1" x14ac:dyDescent="0.25">
      <c r="A248" s="123"/>
      <c r="B248" s="129"/>
      <c r="C248" s="129"/>
      <c r="D248" s="129"/>
      <c r="E248" s="129"/>
      <c r="F248" s="110"/>
      <c r="G248" s="130"/>
      <c r="H248" s="148"/>
      <c r="I248" s="125"/>
      <c r="J248" s="125"/>
      <c r="K248" s="127"/>
      <c r="L24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48" s="125"/>
      <c r="N248" s="125"/>
      <c r="O248" s="125"/>
      <c r="P248" s="134"/>
      <c r="Q248" s="132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</row>
    <row r="249" spans="1:41" s="57" customFormat="1" x14ac:dyDescent="0.25">
      <c r="A249" s="123"/>
      <c r="B249" s="129"/>
      <c r="C249" s="129"/>
      <c r="D249" s="129"/>
      <c r="E249" s="129"/>
      <c r="F249" s="110"/>
      <c r="G249" s="130"/>
      <c r="H249" s="148"/>
      <c r="I249" s="125"/>
      <c r="J249" s="125"/>
      <c r="K249" s="127"/>
      <c r="L24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49" s="125"/>
      <c r="N249" s="125"/>
      <c r="O249" s="125"/>
      <c r="P249" s="134"/>
      <c r="Q249" s="132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</row>
    <row r="250" spans="1:41" s="57" customFormat="1" x14ac:dyDescent="0.25">
      <c r="A250" s="123"/>
      <c r="B250" s="129"/>
      <c r="C250" s="129"/>
      <c r="D250" s="129"/>
      <c r="E250" s="129"/>
      <c r="F250" s="110"/>
      <c r="G250" s="130"/>
      <c r="H250" s="148"/>
      <c r="I250" s="125"/>
      <c r="J250" s="125"/>
      <c r="K250" s="127"/>
      <c r="L25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50" s="125"/>
      <c r="N250" s="125"/>
      <c r="O250" s="125"/>
      <c r="P250" s="134"/>
      <c r="Q250" s="132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</row>
    <row r="251" spans="1:41" s="57" customFormat="1" x14ac:dyDescent="0.25">
      <c r="A251" s="123"/>
      <c r="B251" s="129"/>
      <c r="C251" s="129"/>
      <c r="D251" s="129"/>
      <c r="E251" s="129"/>
      <c r="F251" s="110"/>
      <c r="G251" s="130"/>
      <c r="H251" s="148"/>
      <c r="I251" s="125"/>
      <c r="J251" s="125"/>
      <c r="K251" s="127"/>
      <c r="L25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51" s="125"/>
      <c r="N251" s="125"/>
      <c r="O251" s="125"/>
      <c r="P251" s="134"/>
      <c r="Q251" s="132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</row>
    <row r="252" spans="1:41" s="57" customFormat="1" x14ac:dyDescent="0.25">
      <c r="A252" s="123"/>
      <c r="B252" s="129"/>
      <c r="C252" s="129"/>
      <c r="D252" s="129"/>
      <c r="E252" s="129"/>
      <c r="F252" s="110"/>
      <c r="G252" s="130"/>
      <c r="H252" s="148"/>
      <c r="I252" s="125"/>
      <c r="J252" s="125"/>
      <c r="K252" s="127"/>
      <c r="L25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52" s="125"/>
      <c r="N252" s="125"/>
      <c r="O252" s="125"/>
      <c r="P252" s="134"/>
      <c r="Q252" s="13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</row>
    <row r="253" spans="1:41" s="57" customFormat="1" x14ac:dyDescent="0.25">
      <c r="A253" s="123"/>
      <c r="B253" s="129"/>
      <c r="C253" s="129"/>
      <c r="D253" s="129"/>
      <c r="E253" s="129"/>
      <c r="F253" s="110"/>
      <c r="G253" s="130"/>
      <c r="H253" s="148"/>
      <c r="I253" s="125"/>
      <c r="J253" s="125"/>
      <c r="K253" s="127"/>
      <c r="L25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53" s="125"/>
      <c r="N253" s="125"/>
      <c r="O253" s="125"/>
      <c r="P253" s="134"/>
      <c r="Q253" s="132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</row>
    <row r="254" spans="1:41" s="57" customFormat="1" x14ac:dyDescent="0.25">
      <c r="A254" s="123"/>
      <c r="B254" s="129"/>
      <c r="C254" s="129"/>
      <c r="D254" s="129"/>
      <c r="E254" s="129"/>
      <c r="F254" s="110"/>
      <c r="G254" s="130"/>
      <c r="H254" s="148"/>
      <c r="I254" s="125"/>
      <c r="J254" s="125"/>
      <c r="K254" s="127"/>
      <c r="L25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54" s="125"/>
      <c r="N254" s="125"/>
      <c r="O254" s="125"/>
      <c r="P254" s="134"/>
      <c r="Q254" s="132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</row>
    <row r="255" spans="1:41" s="57" customFormat="1" x14ac:dyDescent="0.25">
      <c r="A255" s="123"/>
      <c r="B255" s="129"/>
      <c r="C255" s="129"/>
      <c r="D255" s="129"/>
      <c r="E255" s="129"/>
      <c r="F255" s="110"/>
      <c r="G255" s="130"/>
      <c r="H255" s="148"/>
      <c r="I255" s="125"/>
      <c r="J255" s="125"/>
      <c r="K255" s="127"/>
      <c r="L25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55" s="125"/>
      <c r="N255" s="125"/>
      <c r="O255" s="125"/>
      <c r="P255" s="134"/>
      <c r="Q255" s="132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</row>
    <row r="256" spans="1:41" s="57" customFormat="1" x14ac:dyDescent="0.25">
      <c r="A256" s="123"/>
      <c r="B256" s="129"/>
      <c r="C256" s="129"/>
      <c r="D256" s="129"/>
      <c r="E256" s="129"/>
      <c r="F256" s="110"/>
      <c r="G256" s="130"/>
      <c r="H256" s="148"/>
      <c r="I256" s="125"/>
      <c r="J256" s="125"/>
      <c r="K256" s="127"/>
      <c r="L25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56" s="125"/>
      <c r="N256" s="125"/>
      <c r="O256" s="125"/>
      <c r="P256" s="134"/>
      <c r="Q256" s="132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</row>
    <row r="257" spans="1:41" s="57" customFormat="1" x14ac:dyDescent="0.25">
      <c r="A257" s="123"/>
      <c r="B257" s="129"/>
      <c r="C257" s="129"/>
      <c r="D257" s="129"/>
      <c r="E257" s="129"/>
      <c r="F257" s="110"/>
      <c r="G257" s="130"/>
      <c r="H257" s="148"/>
      <c r="I257" s="125"/>
      <c r="J257" s="125"/>
      <c r="K257" s="127"/>
      <c r="L25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57" s="125"/>
      <c r="N257" s="125"/>
      <c r="O257" s="125"/>
      <c r="P257" s="134"/>
      <c r="Q257" s="132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</row>
    <row r="258" spans="1:41" s="57" customFormat="1" x14ac:dyDescent="0.25">
      <c r="A258" s="123"/>
      <c r="B258" s="129"/>
      <c r="C258" s="129"/>
      <c r="D258" s="129"/>
      <c r="E258" s="129"/>
      <c r="F258" s="110"/>
      <c r="G258" s="130"/>
      <c r="H258" s="148"/>
      <c r="I258" s="125"/>
      <c r="J258" s="125"/>
      <c r="K258" s="127"/>
      <c r="L25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58" s="125"/>
      <c r="N258" s="125"/>
      <c r="O258" s="125"/>
      <c r="P258" s="134"/>
      <c r="Q258" s="132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</row>
    <row r="259" spans="1:41" s="57" customFormat="1" x14ac:dyDescent="0.25">
      <c r="A259" s="123"/>
      <c r="B259" s="129"/>
      <c r="C259" s="129"/>
      <c r="D259" s="129"/>
      <c r="E259" s="129"/>
      <c r="F259" s="110"/>
      <c r="G259" s="130"/>
      <c r="H259" s="148"/>
      <c r="I259" s="125"/>
      <c r="J259" s="125"/>
      <c r="K259" s="127"/>
      <c r="L25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59" s="125"/>
      <c r="N259" s="125"/>
      <c r="O259" s="125"/>
      <c r="P259" s="134"/>
      <c r="Q259" s="132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</row>
    <row r="260" spans="1:41" s="57" customFormat="1" x14ac:dyDescent="0.25">
      <c r="A260" s="123"/>
      <c r="B260" s="129"/>
      <c r="C260" s="129"/>
      <c r="D260" s="129"/>
      <c r="E260" s="129"/>
      <c r="F260" s="110"/>
      <c r="G260" s="130"/>
      <c r="H260" s="148"/>
      <c r="I260" s="125"/>
      <c r="J260" s="125"/>
      <c r="K260" s="127"/>
      <c r="L26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60" s="125"/>
      <c r="N260" s="125"/>
      <c r="O260" s="125"/>
      <c r="P260" s="134"/>
      <c r="Q260" s="132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</row>
    <row r="261" spans="1:41" s="57" customFormat="1" x14ac:dyDescent="0.25">
      <c r="A261" s="123"/>
      <c r="B261" s="129"/>
      <c r="C261" s="129"/>
      <c r="D261" s="129"/>
      <c r="E261" s="129"/>
      <c r="F261" s="110"/>
      <c r="G261" s="130"/>
      <c r="H261" s="148"/>
      <c r="I261" s="125"/>
      <c r="J261" s="125"/>
      <c r="K261" s="127"/>
      <c r="L26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61" s="125"/>
      <c r="N261" s="125"/>
      <c r="O261" s="125"/>
      <c r="P261" s="134"/>
      <c r="Q261" s="132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</row>
    <row r="262" spans="1:41" s="57" customFormat="1" x14ac:dyDescent="0.25">
      <c r="A262" s="123"/>
      <c r="B262" s="129"/>
      <c r="C262" s="129"/>
      <c r="D262" s="129"/>
      <c r="E262" s="129"/>
      <c r="F262" s="110"/>
      <c r="G262" s="130"/>
      <c r="H262" s="148"/>
      <c r="I262" s="125"/>
      <c r="J262" s="125"/>
      <c r="K262" s="127"/>
      <c r="L26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62" s="125"/>
      <c r="N262" s="125"/>
      <c r="O262" s="125"/>
      <c r="P262" s="134"/>
      <c r="Q262" s="13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</row>
    <row r="263" spans="1:41" s="57" customFormat="1" x14ac:dyDescent="0.25">
      <c r="A263" s="123"/>
      <c r="B263" s="129"/>
      <c r="C263" s="129"/>
      <c r="D263" s="129"/>
      <c r="E263" s="129"/>
      <c r="F263" s="110"/>
      <c r="G263" s="130"/>
      <c r="H263" s="148"/>
      <c r="I263" s="125"/>
      <c r="J263" s="125"/>
      <c r="K263" s="127"/>
      <c r="L26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63" s="125"/>
      <c r="N263" s="125"/>
      <c r="O263" s="125"/>
      <c r="P263" s="134"/>
      <c r="Q263" s="132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</row>
    <row r="264" spans="1:41" s="57" customFormat="1" x14ac:dyDescent="0.25">
      <c r="A264" s="123"/>
      <c r="B264" s="129"/>
      <c r="C264" s="129"/>
      <c r="D264" s="129"/>
      <c r="E264" s="129"/>
      <c r="F264" s="110"/>
      <c r="G264" s="130"/>
      <c r="H264" s="148"/>
      <c r="I264" s="125"/>
      <c r="J264" s="125"/>
      <c r="K264" s="127"/>
      <c r="L26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64" s="125"/>
      <c r="N264" s="125"/>
      <c r="O264" s="125"/>
      <c r="P264" s="134"/>
      <c r="Q264" s="132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</row>
    <row r="265" spans="1:41" s="57" customFormat="1" x14ac:dyDescent="0.25">
      <c r="A265" s="123"/>
      <c r="B265" s="129"/>
      <c r="C265" s="129"/>
      <c r="D265" s="129"/>
      <c r="E265" s="129"/>
      <c r="F265" s="110"/>
      <c r="G265" s="130"/>
      <c r="H265" s="148"/>
      <c r="I265" s="125"/>
      <c r="J265" s="125"/>
      <c r="K265" s="127"/>
      <c r="L26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65" s="125"/>
      <c r="N265" s="125"/>
      <c r="O265" s="125"/>
      <c r="P265" s="134"/>
      <c r="Q265" s="132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</row>
    <row r="266" spans="1:41" s="57" customFormat="1" x14ac:dyDescent="0.25">
      <c r="A266" s="123"/>
      <c r="B266" s="129"/>
      <c r="C266" s="129"/>
      <c r="D266" s="129"/>
      <c r="E266" s="129"/>
      <c r="F266" s="110"/>
      <c r="G266" s="130"/>
      <c r="H266" s="148"/>
      <c r="I266" s="125"/>
      <c r="J266" s="125"/>
      <c r="K266" s="127"/>
      <c r="L26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66" s="125"/>
      <c r="N266" s="125"/>
      <c r="O266" s="125"/>
      <c r="P266" s="134"/>
      <c r="Q266" s="132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</row>
    <row r="267" spans="1:41" s="57" customFormat="1" x14ac:dyDescent="0.25">
      <c r="A267" s="123"/>
      <c r="B267" s="129"/>
      <c r="C267" s="129"/>
      <c r="D267" s="129"/>
      <c r="E267" s="129"/>
      <c r="F267" s="110"/>
      <c r="G267" s="130"/>
      <c r="H267" s="148"/>
      <c r="I267" s="125"/>
      <c r="J267" s="125"/>
      <c r="K267" s="127"/>
      <c r="L26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67" s="125"/>
      <c r="N267" s="125"/>
      <c r="O267" s="125"/>
      <c r="P267" s="134"/>
      <c r="Q267" s="132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</row>
    <row r="268" spans="1:41" s="57" customFormat="1" x14ac:dyDescent="0.25">
      <c r="A268" s="123"/>
      <c r="B268" s="129"/>
      <c r="C268" s="129"/>
      <c r="D268" s="129"/>
      <c r="E268" s="129"/>
      <c r="F268" s="110"/>
      <c r="G268" s="130"/>
      <c r="H268" s="148"/>
      <c r="I268" s="125"/>
      <c r="J268" s="125"/>
      <c r="K268" s="127"/>
      <c r="L26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68" s="125"/>
      <c r="N268" s="125"/>
      <c r="O268" s="125"/>
      <c r="P268" s="134"/>
      <c r="Q268" s="132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</row>
    <row r="269" spans="1:41" s="57" customFormat="1" x14ac:dyDescent="0.25">
      <c r="A269" s="123"/>
      <c r="B269" s="129"/>
      <c r="C269" s="129"/>
      <c r="D269" s="129"/>
      <c r="E269" s="129"/>
      <c r="F269" s="110"/>
      <c r="G269" s="130"/>
      <c r="H269" s="148"/>
      <c r="I269" s="125"/>
      <c r="J269" s="125"/>
      <c r="K269" s="127"/>
      <c r="L26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69" s="125"/>
      <c r="N269" s="125"/>
      <c r="O269" s="125"/>
      <c r="P269" s="134"/>
      <c r="Q269" s="132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</row>
    <row r="270" spans="1:41" s="57" customFormat="1" x14ac:dyDescent="0.25">
      <c r="A270" s="123"/>
      <c r="B270" s="129"/>
      <c r="C270" s="129"/>
      <c r="D270" s="129"/>
      <c r="E270" s="129"/>
      <c r="F270" s="110"/>
      <c r="G270" s="130"/>
      <c r="H270" s="148"/>
      <c r="I270" s="125"/>
      <c r="J270" s="125"/>
      <c r="K270" s="127"/>
      <c r="L27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70" s="125"/>
      <c r="N270" s="125"/>
      <c r="O270" s="125"/>
      <c r="P270" s="134"/>
      <c r="Q270" s="132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</row>
    <row r="271" spans="1:41" s="57" customFormat="1" x14ac:dyDescent="0.25">
      <c r="A271" s="123"/>
      <c r="B271" s="129"/>
      <c r="C271" s="129"/>
      <c r="D271" s="129"/>
      <c r="E271" s="129"/>
      <c r="F271" s="110"/>
      <c r="G271" s="130"/>
      <c r="H271" s="148"/>
      <c r="I271" s="125"/>
      <c r="J271" s="125"/>
      <c r="K271" s="127"/>
      <c r="L27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71" s="125"/>
      <c r="N271" s="125"/>
      <c r="O271" s="125"/>
      <c r="P271" s="134"/>
      <c r="Q271" s="132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</row>
    <row r="272" spans="1:41" s="57" customFormat="1" x14ac:dyDescent="0.25">
      <c r="A272" s="123"/>
      <c r="B272" s="129"/>
      <c r="C272" s="129"/>
      <c r="D272" s="129"/>
      <c r="E272" s="129"/>
      <c r="F272" s="110"/>
      <c r="G272" s="130"/>
      <c r="H272" s="148"/>
      <c r="I272" s="125"/>
      <c r="J272" s="125"/>
      <c r="K272" s="127"/>
      <c r="L27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72" s="125"/>
      <c r="N272" s="125"/>
      <c r="O272" s="125"/>
      <c r="P272" s="134"/>
      <c r="Q272" s="13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</row>
    <row r="273" spans="1:41" s="57" customFormat="1" x14ac:dyDescent="0.25">
      <c r="A273" s="123"/>
      <c r="B273" s="129"/>
      <c r="C273" s="129"/>
      <c r="D273" s="129"/>
      <c r="E273" s="129"/>
      <c r="F273" s="110"/>
      <c r="G273" s="130"/>
      <c r="H273" s="148"/>
      <c r="I273" s="125"/>
      <c r="J273" s="125"/>
      <c r="K273" s="127"/>
      <c r="L27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73" s="125"/>
      <c r="N273" s="125"/>
      <c r="O273" s="125"/>
      <c r="P273" s="134"/>
      <c r="Q273" s="132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</row>
    <row r="274" spans="1:41" s="57" customFormat="1" x14ac:dyDescent="0.25">
      <c r="A274" s="123"/>
      <c r="B274" s="129"/>
      <c r="C274" s="129"/>
      <c r="D274" s="129"/>
      <c r="E274" s="129"/>
      <c r="F274" s="110"/>
      <c r="G274" s="130"/>
      <c r="H274" s="148"/>
      <c r="I274" s="125"/>
      <c r="J274" s="125"/>
      <c r="K274" s="127"/>
      <c r="L27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74" s="125"/>
      <c r="N274" s="125"/>
      <c r="O274" s="125"/>
      <c r="P274" s="134"/>
      <c r="Q274" s="132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</row>
    <row r="275" spans="1:41" s="57" customFormat="1" x14ac:dyDescent="0.25">
      <c r="A275" s="123"/>
      <c r="B275" s="129"/>
      <c r="C275" s="129"/>
      <c r="D275" s="129"/>
      <c r="E275" s="129"/>
      <c r="F275" s="110"/>
      <c r="G275" s="130"/>
      <c r="H275" s="148"/>
      <c r="I275" s="125"/>
      <c r="J275" s="125"/>
      <c r="K275" s="127"/>
      <c r="L27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75" s="125"/>
      <c r="N275" s="125"/>
      <c r="O275" s="125"/>
      <c r="P275" s="134"/>
      <c r="Q275" s="132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</row>
    <row r="276" spans="1:41" s="57" customFormat="1" x14ac:dyDescent="0.25">
      <c r="A276" s="123"/>
      <c r="B276" s="129"/>
      <c r="C276" s="129"/>
      <c r="D276" s="129"/>
      <c r="E276" s="129"/>
      <c r="F276" s="110"/>
      <c r="G276" s="130"/>
      <c r="H276" s="148"/>
      <c r="I276" s="125"/>
      <c r="J276" s="125"/>
      <c r="K276" s="127"/>
      <c r="L27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76" s="125"/>
      <c r="N276" s="125"/>
      <c r="O276" s="125"/>
      <c r="P276" s="134"/>
      <c r="Q276" s="132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</row>
    <row r="277" spans="1:41" s="57" customFormat="1" x14ac:dyDescent="0.25">
      <c r="A277" s="123"/>
      <c r="B277" s="129"/>
      <c r="C277" s="129"/>
      <c r="D277" s="129"/>
      <c r="E277" s="129"/>
      <c r="F277" s="110"/>
      <c r="G277" s="130"/>
      <c r="H277" s="148"/>
      <c r="I277" s="125"/>
      <c r="J277" s="125"/>
      <c r="K277" s="127"/>
      <c r="L27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77" s="125"/>
      <c r="N277" s="125"/>
      <c r="O277" s="125"/>
      <c r="P277" s="134"/>
      <c r="Q277" s="132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</row>
    <row r="278" spans="1:41" s="57" customFormat="1" x14ac:dyDescent="0.25">
      <c r="A278" s="123"/>
      <c r="B278" s="129"/>
      <c r="C278" s="129"/>
      <c r="D278" s="129"/>
      <c r="E278" s="129"/>
      <c r="F278" s="110"/>
      <c r="G278" s="130"/>
      <c r="H278" s="148"/>
      <c r="I278" s="125"/>
      <c r="J278" s="125"/>
      <c r="K278" s="127"/>
      <c r="L27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78" s="125"/>
      <c r="N278" s="125"/>
      <c r="O278" s="125"/>
      <c r="P278" s="134"/>
      <c r="Q278" s="132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</row>
    <row r="279" spans="1:41" s="57" customFormat="1" x14ac:dyDescent="0.25">
      <c r="A279" s="123"/>
      <c r="B279" s="129"/>
      <c r="C279" s="129"/>
      <c r="D279" s="129"/>
      <c r="E279" s="129"/>
      <c r="F279" s="110"/>
      <c r="G279" s="130"/>
      <c r="H279" s="148"/>
      <c r="I279" s="125"/>
      <c r="J279" s="125"/>
      <c r="K279" s="127"/>
      <c r="L27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79" s="125"/>
      <c r="N279" s="125"/>
      <c r="O279" s="125"/>
      <c r="P279" s="134"/>
      <c r="Q279" s="132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</row>
    <row r="280" spans="1:41" s="57" customFormat="1" x14ac:dyDescent="0.25">
      <c r="A280" s="123"/>
      <c r="B280" s="129"/>
      <c r="C280" s="129"/>
      <c r="D280" s="129"/>
      <c r="E280" s="129"/>
      <c r="F280" s="110"/>
      <c r="G280" s="130"/>
      <c r="H280" s="148"/>
      <c r="I280" s="125"/>
      <c r="J280" s="125"/>
      <c r="K280" s="127"/>
      <c r="L28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80" s="125"/>
      <c r="N280" s="125"/>
      <c r="O280" s="125"/>
      <c r="P280" s="134"/>
      <c r="Q280" s="132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</row>
    <row r="281" spans="1:41" s="57" customFormat="1" x14ac:dyDescent="0.25">
      <c r="A281" s="123"/>
      <c r="B281" s="129"/>
      <c r="C281" s="129"/>
      <c r="D281" s="129"/>
      <c r="E281" s="129"/>
      <c r="F281" s="110"/>
      <c r="G281" s="130"/>
      <c r="H281" s="148"/>
      <c r="I281" s="125"/>
      <c r="J281" s="125"/>
      <c r="K281" s="127"/>
      <c r="L28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81" s="125"/>
      <c r="N281" s="125"/>
      <c r="O281" s="125"/>
      <c r="P281" s="134"/>
      <c r="Q281" s="132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</row>
    <row r="282" spans="1:41" s="57" customFormat="1" x14ac:dyDescent="0.25">
      <c r="A282" s="123"/>
      <c r="B282" s="129"/>
      <c r="C282" s="129"/>
      <c r="D282" s="129"/>
      <c r="E282" s="129"/>
      <c r="F282" s="110"/>
      <c r="G282" s="130"/>
      <c r="H282" s="148"/>
      <c r="I282" s="125"/>
      <c r="J282" s="125"/>
      <c r="K282" s="127"/>
      <c r="L28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82" s="125"/>
      <c r="N282" s="125"/>
      <c r="O282" s="125"/>
      <c r="P282" s="134"/>
      <c r="Q282" s="13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</row>
    <row r="283" spans="1:41" s="57" customFormat="1" x14ac:dyDescent="0.25">
      <c r="A283" s="123"/>
      <c r="B283" s="129"/>
      <c r="C283" s="129"/>
      <c r="D283" s="129"/>
      <c r="E283" s="129"/>
      <c r="F283" s="110"/>
      <c r="G283" s="130"/>
      <c r="H283" s="148"/>
      <c r="I283" s="125"/>
      <c r="J283" s="125"/>
      <c r="K283" s="127"/>
      <c r="L28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83" s="125"/>
      <c r="N283" s="125"/>
      <c r="O283" s="125"/>
      <c r="P283" s="134"/>
      <c r="Q283" s="132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</row>
    <row r="284" spans="1:41" s="57" customFormat="1" x14ac:dyDescent="0.25">
      <c r="A284" s="123"/>
      <c r="B284" s="129"/>
      <c r="C284" s="129"/>
      <c r="D284" s="129"/>
      <c r="E284" s="129"/>
      <c r="F284" s="110"/>
      <c r="G284" s="130"/>
      <c r="H284" s="148"/>
      <c r="I284" s="125"/>
      <c r="J284" s="125"/>
      <c r="K284" s="127"/>
      <c r="L28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84" s="125"/>
      <c r="N284" s="125"/>
      <c r="O284" s="125"/>
      <c r="P284" s="134"/>
      <c r="Q284" s="132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</row>
    <row r="285" spans="1:41" s="57" customFormat="1" x14ac:dyDescent="0.25">
      <c r="A285" s="123"/>
      <c r="B285" s="129"/>
      <c r="C285" s="129"/>
      <c r="D285" s="129"/>
      <c r="E285" s="129"/>
      <c r="F285" s="110"/>
      <c r="G285" s="130"/>
      <c r="H285" s="148"/>
      <c r="I285" s="125"/>
      <c r="J285" s="125"/>
      <c r="K285" s="127"/>
      <c r="L28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85" s="125"/>
      <c r="N285" s="125"/>
      <c r="O285" s="125"/>
      <c r="P285" s="134"/>
      <c r="Q285" s="132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</row>
    <row r="286" spans="1:41" s="57" customFormat="1" x14ac:dyDescent="0.25">
      <c r="A286" s="123"/>
      <c r="B286" s="129"/>
      <c r="C286" s="129"/>
      <c r="D286" s="129"/>
      <c r="E286" s="129"/>
      <c r="F286" s="110"/>
      <c r="G286" s="130"/>
      <c r="H286" s="148"/>
      <c r="I286" s="125"/>
      <c r="J286" s="125"/>
      <c r="K286" s="127"/>
      <c r="L28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86" s="125"/>
      <c r="N286" s="125"/>
      <c r="O286" s="125"/>
      <c r="P286" s="134"/>
      <c r="Q286" s="132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</row>
    <row r="287" spans="1:41" s="57" customFormat="1" x14ac:dyDescent="0.25">
      <c r="A287" s="123"/>
      <c r="B287" s="129"/>
      <c r="C287" s="129"/>
      <c r="D287" s="129"/>
      <c r="E287" s="129"/>
      <c r="F287" s="110"/>
      <c r="G287" s="130"/>
      <c r="H287" s="148"/>
      <c r="I287" s="125"/>
      <c r="J287" s="125"/>
      <c r="K287" s="127"/>
      <c r="L28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87" s="125"/>
      <c r="N287" s="125"/>
      <c r="O287" s="125"/>
      <c r="P287" s="134"/>
      <c r="Q287" s="132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</row>
    <row r="288" spans="1:41" s="57" customFormat="1" x14ac:dyDescent="0.25">
      <c r="A288" s="123"/>
      <c r="B288" s="129"/>
      <c r="C288" s="129"/>
      <c r="D288" s="129"/>
      <c r="E288" s="129"/>
      <c r="F288" s="110"/>
      <c r="G288" s="130"/>
      <c r="H288" s="148"/>
      <c r="I288" s="125"/>
      <c r="J288" s="125"/>
      <c r="K288" s="127"/>
      <c r="L28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88" s="125"/>
      <c r="N288" s="125"/>
      <c r="O288" s="125"/>
      <c r="P288" s="134"/>
      <c r="Q288" s="132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</row>
    <row r="289" spans="1:41" s="57" customFormat="1" x14ac:dyDescent="0.25">
      <c r="A289" s="123"/>
      <c r="B289" s="129"/>
      <c r="C289" s="129"/>
      <c r="D289" s="129"/>
      <c r="E289" s="129"/>
      <c r="F289" s="110"/>
      <c r="G289" s="130"/>
      <c r="H289" s="148"/>
      <c r="I289" s="125"/>
      <c r="J289" s="125"/>
      <c r="K289" s="127"/>
      <c r="L28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89" s="125"/>
      <c r="N289" s="125"/>
      <c r="O289" s="125"/>
      <c r="P289" s="134"/>
      <c r="Q289" s="132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</row>
    <row r="290" spans="1:41" s="57" customFormat="1" x14ac:dyDescent="0.25">
      <c r="A290" s="123"/>
      <c r="B290" s="129"/>
      <c r="C290" s="129"/>
      <c r="D290" s="129"/>
      <c r="E290" s="129"/>
      <c r="F290" s="110"/>
      <c r="G290" s="130"/>
      <c r="H290" s="148"/>
      <c r="I290" s="125"/>
      <c r="J290" s="125"/>
      <c r="K290" s="127"/>
      <c r="L290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90" s="125"/>
      <c r="N290" s="125"/>
      <c r="O290" s="125"/>
      <c r="P290" s="134"/>
      <c r="Q290" s="132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</row>
    <row r="291" spans="1:41" s="57" customFormat="1" x14ac:dyDescent="0.25">
      <c r="A291" s="123"/>
      <c r="B291" s="129"/>
      <c r="C291" s="129"/>
      <c r="D291" s="129"/>
      <c r="E291" s="129"/>
      <c r="F291" s="110"/>
      <c r="G291" s="130"/>
      <c r="H291" s="148"/>
      <c r="I291" s="125"/>
      <c r="J291" s="125"/>
      <c r="K291" s="127"/>
      <c r="L291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91" s="125"/>
      <c r="N291" s="125"/>
      <c r="O291" s="125"/>
      <c r="P291" s="134"/>
      <c r="Q291" s="132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</row>
    <row r="292" spans="1:41" s="57" customFormat="1" x14ac:dyDescent="0.25">
      <c r="A292" s="123"/>
      <c r="B292" s="129"/>
      <c r="C292" s="129"/>
      <c r="D292" s="129"/>
      <c r="E292" s="129"/>
      <c r="F292" s="110"/>
      <c r="G292" s="130"/>
      <c r="H292" s="148"/>
      <c r="I292" s="125"/>
      <c r="J292" s="125"/>
      <c r="K292" s="127"/>
      <c r="L292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92" s="125"/>
      <c r="N292" s="125"/>
      <c r="O292" s="125"/>
      <c r="P292" s="134"/>
      <c r="Q292" s="13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</row>
    <row r="293" spans="1:41" s="57" customFormat="1" x14ac:dyDescent="0.25">
      <c r="A293" s="123"/>
      <c r="B293" s="129"/>
      <c r="C293" s="129"/>
      <c r="D293" s="129"/>
      <c r="E293" s="129"/>
      <c r="F293" s="110"/>
      <c r="G293" s="130"/>
      <c r="H293" s="148"/>
      <c r="I293" s="125"/>
      <c r="J293" s="125"/>
      <c r="K293" s="127"/>
      <c r="L293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93" s="125"/>
      <c r="N293" s="125"/>
      <c r="O293" s="125"/>
      <c r="P293" s="134"/>
      <c r="Q293" s="132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</row>
    <row r="294" spans="1:41" s="57" customFormat="1" x14ac:dyDescent="0.25">
      <c r="A294" s="123"/>
      <c r="B294" s="129"/>
      <c r="C294" s="129"/>
      <c r="D294" s="129"/>
      <c r="E294" s="129"/>
      <c r="F294" s="110"/>
      <c r="G294" s="130"/>
      <c r="H294" s="148"/>
      <c r="I294" s="125"/>
      <c r="J294" s="125"/>
      <c r="K294" s="127"/>
      <c r="L294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94" s="125"/>
      <c r="N294" s="125"/>
      <c r="O294" s="125"/>
      <c r="P294" s="134"/>
      <c r="Q294" s="132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</row>
    <row r="295" spans="1:41" s="57" customFormat="1" x14ac:dyDescent="0.25">
      <c r="A295" s="123"/>
      <c r="B295" s="129"/>
      <c r="C295" s="129"/>
      <c r="D295" s="129"/>
      <c r="E295" s="129"/>
      <c r="F295" s="110"/>
      <c r="G295" s="130"/>
      <c r="H295" s="148"/>
      <c r="I295" s="125"/>
      <c r="J295" s="125"/>
      <c r="K295" s="127"/>
      <c r="L295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95" s="125"/>
      <c r="N295" s="125"/>
      <c r="O295" s="125"/>
      <c r="P295" s="134"/>
      <c r="Q295" s="132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</row>
    <row r="296" spans="1:41" s="57" customFormat="1" x14ac:dyDescent="0.25">
      <c r="A296" s="123"/>
      <c r="B296" s="129"/>
      <c r="C296" s="129"/>
      <c r="D296" s="129"/>
      <c r="E296" s="129"/>
      <c r="F296" s="110"/>
      <c r="G296" s="130"/>
      <c r="H296" s="148"/>
      <c r="I296" s="125"/>
      <c r="J296" s="125"/>
      <c r="K296" s="127"/>
      <c r="L296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96" s="125"/>
      <c r="N296" s="125"/>
      <c r="O296" s="125"/>
      <c r="P296" s="134"/>
      <c r="Q296" s="132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</row>
    <row r="297" spans="1:41" s="57" customFormat="1" x14ac:dyDescent="0.25">
      <c r="A297" s="123"/>
      <c r="B297" s="129"/>
      <c r="C297" s="129"/>
      <c r="D297" s="129"/>
      <c r="E297" s="129"/>
      <c r="F297" s="110"/>
      <c r="G297" s="130"/>
      <c r="H297" s="148"/>
      <c r="I297" s="125"/>
      <c r="J297" s="125"/>
      <c r="K297" s="127"/>
      <c r="L297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97" s="125"/>
      <c r="N297" s="125"/>
      <c r="O297" s="125"/>
      <c r="P297" s="134"/>
      <c r="Q297" s="132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</row>
    <row r="298" spans="1:41" s="57" customFormat="1" x14ac:dyDescent="0.25">
      <c r="A298" s="123"/>
      <c r="B298" s="129"/>
      <c r="C298" s="129"/>
      <c r="D298" s="129"/>
      <c r="E298" s="129"/>
      <c r="F298" s="110"/>
      <c r="G298" s="130"/>
      <c r="H298" s="148"/>
      <c r="I298" s="125"/>
      <c r="J298" s="125"/>
      <c r="K298" s="127"/>
      <c r="L298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98" s="125"/>
      <c r="N298" s="125"/>
      <c r="O298" s="125"/>
      <c r="P298" s="134"/>
      <c r="Q298" s="132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</row>
    <row r="299" spans="1:41" s="57" customFormat="1" x14ac:dyDescent="0.25">
      <c r="A299" s="123"/>
      <c r="B299" s="129"/>
      <c r="C299" s="129"/>
      <c r="D299" s="129"/>
      <c r="E299" s="129"/>
      <c r="F299" s="110"/>
      <c r="G299" s="130"/>
      <c r="H299" s="148"/>
      <c r="I299" s="125"/>
      <c r="J299" s="125"/>
      <c r="K299" s="127"/>
      <c r="L299" s="131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299" s="125"/>
      <c r="N299" s="125"/>
      <c r="O299" s="125"/>
      <c r="P299" s="134"/>
      <c r="Q299" s="132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</row>
    <row r="300" spans="1:41" s="57" customFormat="1" x14ac:dyDescent="0.25">
      <c r="A300" s="124"/>
      <c r="B300" s="135"/>
      <c r="C300" s="135"/>
      <c r="D300" s="135"/>
      <c r="E300" s="135"/>
      <c r="F300" s="111"/>
      <c r="G300" s="136"/>
      <c r="H300" s="149"/>
      <c r="I300" s="126"/>
      <c r="J300" s="126"/>
      <c r="K300" s="128"/>
      <c r="L300" s="137" t="str">
        <f>IF(OR(ISBLANK(Tabla1[[#This Row],[FECHA DE ANALISIS]]),ISBLANK(Tabla1[[#This Row],[ID MUESTRA]]),ISBLANK(Tabla1[[#This Row],[TIPO DE MUESTRA]]),ISBLANK(Tabla1[[#This Row],[MATRIZ]]),ISBLANK(Tabla1[[#This Row],[ANALITO]]),ISBLANK(Tabla1[[#This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M300" s="126"/>
      <c r="N300" s="126"/>
      <c r="O300" s="126"/>
      <c r="P300" s="138"/>
      <c r="Q300" s="139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</row>
    <row r="412" spans="1:43" s="57" customForma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 s="1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</row>
    <row r="521" spans="1:43" s="57" customFormat="1" ht="15.75" customHeight="1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</row>
    <row r="998" spans="1:43" s="57" customFormat="1" ht="15.75" customHeight="1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</row>
    <row r="1015" spans="1:43" s="57" customFormat="1" ht="15.75" thickBot="1" x14ac:dyDescent="0.3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</row>
    <row r="1016" spans="1:43" s="57" customFormat="1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 s="113"/>
    </row>
    <row r="1017" spans="1:43" s="57" customFormat="1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 s="114"/>
    </row>
    <row r="1018" spans="1:43" s="57" customFormat="1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 s="115">
        <f>AE18</f>
        <v>0</v>
      </c>
    </row>
    <row r="1019" spans="1:43" s="57" customFormat="1" ht="15" customHeight="1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 s="116" t="str">
        <f>IF(ISNUMBER(#REF!)=TRUE,#REF!*#REF!,"")</f>
        <v/>
      </c>
      <c r="AP1019" s="117"/>
      <c r="AQ1019" s="117"/>
    </row>
    <row r="1020" spans="1:43" s="57" customFormat="1" ht="15" customHeight="1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 s="118"/>
      <c r="AP1020" s="117"/>
      <c r="AQ1020" s="117"/>
    </row>
    <row r="1021" spans="1:43" s="57" customFormat="1" ht="15" customHeight="1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 s="114"/>
    </row>
    <row r="1022" spans="1:43" s="57" customFormat="1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 s="115" t="s">
        <v>72</v>
      </c>
    </row>
    <row r="1023" spans="1:43" s="57" customFormat="1" ht="15" customHeight="1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 s="119" t="str">
        <f>IF(AND(ISNUMBER(#REF!),ISNUMBER(#REF!))=TRUE,ABS(#REF!-#REF!/#REF!),"")</f>
        <v/>
      </c>
      <c r="AP1023" s="120"/>
      <c r="AQ1023" s="120"/>
    </row>
    <row r="1024" spans="1:43" s="57" customFormat="1" ht="15" customHeight="1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 s="119" t="str">
        <f>IF(AND(ISNUMBER(#REF!),ISNUMBER(#REF!))=TRUE,ABS(#REF!-#REF!/#REF!),"")</f>
        <v/>
      </c>
      <c r="AP1024" s="117"/>
      <c r="AQ1024" s="117"/>
    </row>
    <row r="1025" spans="1:43" s="57" customFormat="1" ht="15" hidden="1" customHeight="1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</row>
    <row r="1026" spans="1:43" s="57" customFormat="1" hidden="1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</row>
    <row r="1027" spans="1:43" s="57" customFormat="1" hidden="1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</row>
    <row r="1028" spans="1:43" s="57" customFormat="1" ht="15" hidden="1" customHeight="1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AO1028" s="121"/>
    </row>
    <row r="1029" spans="1:43" s="57" customFormat="1" ht="15" hidden="1" customHeight="1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AO1029" s="122"/>
      <c r="AP1029" s="117"/>
    </row>
    <row r="1030" spans="1:43" s="57" customFormat="1" ht="15" hidden="1" customHeight="1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</row>
    <row r="1031" spans="1:43" s="57" customFormat="1" hidden="1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</row>
    <row r="1032" spans="1:43" s="57" customFormat="1" hidden="1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</row>
    <row r="1033" spans="1:43" s="57" customFormat="1" ht="15" hidden="1" customHeight="1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AO1033" s="121"/>
    </row>
    <row r="1034" spans="1:43" s="57" customFormat="1" ht="15" hidden="1" customHeight="1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AO1034" s="122"/>
      <c r="AP1034" s="117"/>
    </row>
    <row r="1035" spans="1:43" s="57" customFormat="1" ht="15" hidden="1" customHeight="1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</row>
    <row r="1036" spans="1:43" s="57" customFormat="1" hidden="1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</row>
    <row r="1037" spans="1:43" s="57" customFormat="1" hidden="1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</row>
    <row r="1038" spans="1:43" s="57" customFormat="1" ht="15" hidden="1" customHeight="1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</row>
    <row r="1039" spans="1:43" s="57" customFormat="1" ht="15" hidden="1" customHeight="1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</row>
    <row r="1040" spans="1:43" s="57" customFormat="1" ht="15.75" hidden="1" customHeight="1" thickBot="1" x14ac:dyDescent="0.3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</row>
    <row r="1041" spans="1:43" s="57" customFormat="1" ht="15" hidden="1" customHeight="1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</row>
    <row r="1042" spans="1:43" s="57" customFormat="1" ht="15" hidden="1" customHeight="1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</row>
    <row r="1043" spans="1:43" s="57" customFormat="1" ht="27.75" hidden="1" customHeight="1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</row>
    <row r="1044" spans="1:43" s="57" customFormat="1" hidden="1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</row>
    <row r="1045" spans="1:43" s="57" customFormat="1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</row>
  </sheetData>
  <sheetProtection algorithmName="SHA-512" hashValue="CGIdoxyxcqMPWcs6C6iIZZ0S6xnyzMyswIeJnti9tLJJpuUKLamZ5+RBwOchQ7sawU4NYWVQLLY1pyqEpwHIBA==" saltValue="elPIK4wa0Rvn6NuHehgGBg==" spinCount="100000" sheet="1" objects="1" scenarios="1"/>
  <mergeCells count="8">
    <mergeCell ref="A17:N17"/>
    <mergeCell ref="A18:G18"/>
    <mergeCell ref="H18:O18"/>
    <mergeCell ref="A1:B3"/>
    <mergeCell ref="C1:N2"/>
    <mergeCell ref="C3:N3"/>
    <mergeCell ref="A4:P4"/>
    <mergeCell ref="E5:F5"/>
  </mergeCells>
  <dataValidations count="9">
    <dataValidation type="date" operator="greaterThan" allowBlank="1" showInputMessage="1" showErrorMessage="1" sqref="A20:A300" xr:uid="{6E9A4592-15EF-4483-A9B0-5D68485B259F}">
      <formula1>43101</formula1>
    </dataValidation>
    <dataValidation type="textLength" allowBlank="1" showInputMessage="1" showErrorMessage="1" sqref="B20:B300" xr:uid="{AC07F962-87B8-48FE-8322-46B2B83210D5}">
      <formula1>3</formula1>
      <formula2>9</formula2>
    </dataValidation>
    <dataValidation type="list" allowBlank="1" showInputMessage="1" showErrorMessage="1" sqref="C20:C300" xr:uid="{A1058A85-08DA-4001-91A5-A4AD67A64154}">
      <formula1>TIPOMUESTRA</formula1>
    </dataValidation>
    <dataValidation type="list" allowBlank="1" showInputMessage="1" showErrorMessage="1" sqref="E20:E300" xr:uid="{C1E63A36-0E71-4CC0-A753-19692FBB8789}">
      <formula1>NOMBREANALITO</formula1>
    </dataValidation>
    <dataValidation type="decimal" allowBlank="1" showInputMessage="1" showErrorMessage="1" sqref="H20:H300" xr:uid="{1D02E509-52D1-4652-8FCC-985E5168B5FF}">
      <formula1>0</formula1>
      <formula2>0.1</formula2>
    </dataValidation>
    <dataValidation type="decimal" allowBlank="1" showInputMessage="1" showErrorMessage="1" sqref="K20:K300" xr:uid="{3F93C4A6-BB7B-4FC5-8770-5A757B430FAC}">
      <formula1>0</formula1>
      <formula2>1</formula2>
    </dataValidation>
    <dataValidation type="decimal" allowBlank="1" showInputMessage="1" showErrorMessage="1" sqref="F20:F300" xr:uid="{7C3F29EA-2EA2-404C-80F2-7B9F842DE888}">
      <formula1>0</formula1>
      <formula2>10</formula2>
    </dataValidation>
    <dataValidation type="list" allowBlank="1" showInputMessage="1" showErrorMessage="1" sqref="D20:D300" xr:uid="{C88A515D-CA08-40DD-A116-8F1BA36FBB28}">
      <formula1>TIPOMATRIZ</formula1>
    </dataValidation>
    <dataValidation type="list" allowBlank="1" showInputMessage="1" showErrorMessage="1" sqref="N20:N300" xr:uid="{27FF9333-4D28-4DC1-8AC4-5BFB79628A53}">
      <formula1>NOMBREESTADO</formula1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C8B1-EA72-4232-9344-3F0F49FD99AE}">
  <dimension ref="A1:I4"/>
  <sheetViews>
    <sheetView topLeftCell="A2" workbookViewId="0">
      <selection sqref="A1:XFD1"/>
    </sheetView>
  </sheetViews>
  <sheetFormatPr baseColWidth="10" defaultRowHeight="15" x14ac:dyDescent="0.25"/>
  <cols>
    <col min="1" max="1" width="20.28515625" bestFit="1" customWidth="1"/>
    <col min="2" max="2" width="14.28515625" bestFit="1" customWidth="1"/>
    <col min="3" max="3" width="18.5703125" bestFit="1" customWidth="1"/>
    <col min="4" max="4" width="11.140625" bestFit="1" customWidth="1"/>
    <col min="5" max="5" width="7.140625" bestFit="1" customWidth="1"/>
    <col min="6" max="6" width="19" style="144" bestFit="1" customWidth="1"/>
    <col min="7" max="7" width="20.85546875" style="144" bestFit="1" customWidth="1"/>
    <col min="8" max="8" width="21.7109375" bestFit="1" customWidth="1"/>
    <col min="9" max="9" width="12.140625" style="144" bestFit="1" customWidth="1"/>
  </cols>
  <sheetData>
    <row r="1" spans="1:9" hidden="1" x14ac:dyDescent="0.25">
      <c r="A1" t="str">
        <f>"CARTA CONTROL DE PRECISIÓN DE "&amp;G1&amp;" EN "&amp;E1&amp;" ENTRE "&amp;TEXT(H1,"aaaa-mm-dd")&amp; " Y "&amp;TEXT(I1,"aaaa-mm-dd")</f>
        <v>CARTA CONTROL DE PRECISIÓN DE B1 EN MULTIVITAMINICOS ENTRE 2020-04-30 Y 2020-05-01</v>
      </c>
      <c r="E1" t="str">
        <f>C3</f>
        <v>MULTIVITAMINICOS</v>
      </c>
      <c r="G1" s="144" t="str">
        <f>D3</f>
        <v>B1</v>
      </c>
      <c r="H1">
        <f>MIN(PRECISION[[#All],[FECHA DE ANALISIS]])</f>
        <v>43951</v>
      </c>
      <c r="I1" s="147">
        <f>MAX(PRECISION[[#All],[FECHA DE ANALISIS]])</f>
        <v>43952</v>
      </c>
    </row>
    <row r="2" spans="1:9" x14ac:dyDescent="0.25">
      <c r="A2" t="s">
        <v>56</v>
      </c>
      <c r="B2" t="s">
        <v>57</v>
      </c>
      <c r="C2" t="s">
        <v>88</v>
      </c>
      <c r="D2" t="s">
        <v>59</v>
      </c>
      <c r="E2" s="144" t="s">
        <v>107</v>
      </c>
      <c r="F2" s="144" t="s">
        <v>95</v>
      </c>
      <c r="G2" s="144" t="s">
        <v>96</v>
      </c>
      <c r="I2"/>
    </row>
    <row r="3" spans="1:9" x14ac:dyDescent="0.25">
      <c r="A3" s="145">
        <v>43951</v>
      </c>
      <c r="B3" s="146" t="s">
        <v>108</v>
      </c>
      <c r="C3" s="146" t="s">
        <v>89</v>
      </c>
      <c r="D3" s="146" t="s">
        <v>79</v>
      </c>
      <c r="E3" s="144">
        <v>0.105263157894737</v>
      </c>
      <c r="F3" s="144">
        <v>0.05</v>
      </c>
      <c r="G3" s="144">
        <v>0.1</v>
      </c>
      <c r="I3"/>
    </row>
    <row r="4" spans="1:9" x14ac:dyDescent="0.25">
      <c r="A4" s="145">
        <v>43952</v>
      </c>
      <c r="B4" s="146" t="s">
        <v>109</v>
      </c>
      <c r="C4" s="146" t="s">
        <v>89</v>
      </c>
      <c r="D4" s="146" t="s">
        <v>79</v>
      </c>
      <c r="E4" s="144">
        <v>2.5531914893616999E-2</v>
      </c>
      <c r="F4" s="144">
        <v>0.05</v>
      </c>
      <c r="G4" s="144">
        <v>0.1</v>
      </c>
      <c r="I4"/>
    </row>
  </sheetData>
  <phoneticPr fontId="37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2DEA-950D-4495-BBD5-4B4E35D13195}">
  <dimension ref="A1:J6"/>
  <sheetViews>
    <sheetView topLeftCell="A2" workbookViewId="0">
      <selection sqref="A1:XFD1"/>
    </sheetView>
  </sheetViews>
  <sheetFormatPr baseColWidth="10" defaultRowHeight="15" x14ac:dyDescent="0.25"/>
  <cols>
    <col min="1" max="1" width="20.28515625" bestFit="1" customWidth="1"/>
    <col min="2" max="2" width="22.42578125" bestFit="1" customWidth="1"/>
    <col min="3" max="3" width="11.140625" bestFit="1" customWidth="1"/>
    <col min="4" max="5" width="7.85546875" style="144" bestFit="1" customWidth="1"/>
    <col min="6" max="6" width="13.140625" style="144" bestFit="1" customWidth="1"/>
    <col min="7" max="8" width="7.140625" style="144" bestFit="1" customWidth="1"/>
    <col min="9" max="10" width="9" style="144" bestFit="1" customWidth="1"/>
    <col min="11" max="11" width="6" bestFit="1" customWidth="1"/>
    <col min="12" max="12" width="13.140625" bestFit="1" customWidth="1"/>
    <col min="13" max="13" width="6.42578125" bestFit="1" customWidth="1"/>
    <col min="14" max="15" width="6.28515625" bestFit="1" customWidth="1"/>
  </cols>
  <sheetData>
    <row r="1" spans="1:10" hidden="1" x14ac:dyDescent="0.25">
      <c r="A1" t="str">
        <f>"GRAFICO DE EXACTITUD PARA "&amp;G1&amp;" ENTRE "&amp;TEXT(H1,"AAAA-MM-DD")&amp;" Y "&amp;TEXT(J1,"AAAA-MM-DD")</f>
        <v>GRAFICO DE EXACTITUD PARA B1 ENTRE 2020-04-30 Y 2020-05-01</v>
      </c>
      <c r="F1" s="144" t="str">
        <f>B3</f>
        <v>ESTANDAR DE CHEQUEO</v>
      </c>
      <c r="G1" s="144" t="str">
        <f>C3</f>
        <v>B1</v>
      </c>
      <c r="H1" s="147">
        <f>MIN(EXACTITUD[[#All],[FECHA DE ANALISIS]])</f>
        <v>43951</v>
      </c>
      <c r="I1" s="147"/>
      <c r="J1" s="147">
        <f>MAX(EXACTITUD[[#All],[FECHA DE ANALISIS]])</f>
        <v>43952</v>
      </c>
    </row>
    <row r="2" spans="1:10" x14ac:dyDescent="0.25">
      <c r="A2" t="s">
        <v>56</v>
      </c>
      <c r="B2" t="s">
        <v>58</v>
      </c>
      <c r="C2" t="s">
        <v>59</v>
      </c>
      <c r="D2" s="144" t="s">
        <v>103</v>
      </c>
      <c r="E2" s="144" t="s">
        <v>104</v>
      </c>
      <c r="F2" s="144" t="s">
        <v>98</v>
      </c>
      <c r="G2" s="144" t="s">
        <v>99</v>
      </c>
      <c r="H2" s="144" t="s">
        <v>100</v>
      </c>
      <c r="I2" s="144" t="s">
        <v>110</v>
      </c>
      <c r="J2"/>
    </row>
    <row r="3" spans="1:10" x14ac:dyDescent="0.25">
      <c r="A3" s="145">
        <v>43951</v>
      </c>
      <c r="B3" s="146" t="s">
        <v>75</v>
      </c>
      <c r="C3" s="146" t="s">
        <v>79</v>
      </c>
      <c r="D3" s="144">
        <v>-0.3</v>
      </c>
      <c r="E3" s="144">
        <v>-0.15</v>
      </c>
      <c r="F3" s="144">
        <v>0</v>
      </c>
      <c r="G3" s="144">
        <v>0.15</v>
      </c>
      <c r="H3" s="144">
        <v>0.3</v>
      </c>
      <c r="I3" s="144">
        <v>-2.6156941649899308E-2</v>
      </c>
      <c r="J3"/>
    </row>
    <row r="4" spans="1:10" x14ac:dyDescent="0.25">
      <c r="A4" s="145">
        <v>43952</v>
      </c>
      <c r="B4" s="146" t="s">
        <v>75</v>
      </c>
      <c r="C4" s="146" t="s">
        <v>79</v>
      </c>
      <c r="D4" s="144">
        <v>-0.3</v>
      </c>
      <c r="E4" s="144">
        <v>-0.15</v>
      </c>
      <c r="F4" s="144">
        <v>0</v>
      </c>
      <c r="G4" s="144">
        <v>0.15</v>
      </c>
      <c r="H4" s="144">
        <v>0.3</v>
      </c>
      <c r="I4" s="144">
        <v>1.4084507042253506E-2</v>
      </c>
      <c r="J4"/>
    </row>
    <row r="5" spans="1:10" x14ac:dyDescent="0.25">
      <c r="A5" s="145">
        <v>43951</v>
      </c>
      <c r="B5" s="146" t="s">
        <v>83</v>
      </c>
      <c r="C5" s="146" t="s">
        <v>79</v>
      </c>
      <c r="D5" s="144">
        <v>-0.05</v>
      </c>
      <c r="E5" s="144">
        <v>-0.02</v>
      </c>
      <c r="F5" s="144">
        <v>0</v>
      </c>
      <c r="G5" s="144">
        <v>0.02</v>
      </c>
      <c r="H5" s="144">
        <v>0.05</v>
      </c>
      <c r="I5" s="144">
        <v>0</v>
      </c>
      <c r="J5"/>
    </row>
    <row r="6" spans="1:10" x14ac:dyDescent="0.25">
      <c r="A6" s="145">
        <v>43952</v>
      </c>
      <c r="B6" s="146" t="s">
        <v>83</v>
      </c>
      <c r="C6" s="146" t="s">
        <v>79</v>
      </c>
      <c r="D6" s="144">
        <v>-0.05</v>
      </c>
      <c r="E6" s="144">
        <v>-0.02</v>
      </c>
      <c r="F6" s="144">
        <v>0</v>
      </c>
      <c r="G6" s="144">
        <v>0.02</v>
      </c>
      <c r="H6" s="144">
        <v>0.05</v>
      </c>
      <c r="I6" s="144">
        <v>-1.0000000000000009E-2</v>
      </c>
      <c r="J6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4D61-F4C2-48E4-8F3C-5804D10DB5C0}">
  <dimension ref="A1:E4"/>
  <sheetViews>
    <sheetView workbookViewId="0">
      <selection activeCell="A2" sqref="A2:E4"/>
    </sheetView>
  </sheetViews>
  <sheetFormatPr baseColWidth="10" defaultRowHeight="15" x14ac:dyDescent="0.25"/>
  <cols>
    <col min="1" max="1" width="20.28515625" bestFit="1" customWidth="1"/>
    <col min="2" max="2" width="14.28515625" bestFit="1" customWidth="1"/>
    <col min="3" max="3" width="12" style="144" bestFit="1" customWidth="1"/>
    <col min="4" max="4" width="19" style="144" bestFit="1" customWidth="1"/>
    <col min="5" max="5" width="20.85546875" style="144" bestFit="1" customWidth="1"/>
  </cols>
  <sheetData>
    <row r="1" spans="1:5" x14ac:dyDescent="0.25">
      <c r="A1" t="str">
        <f>"CARTA CONTROL DE APTITUD DEL SISTEMA ENTRE "&amp;TEXT(D1,"AAAA-MM-DD") &amp;" Y "&amp;TEXT(E1,"AAAA-MM-DD")</f>
        <v>CARTA CONTROL DE APTITUD DEL SISTEMA ENTRE 2020-04-30 Y 2020-05-01</v>
      </c>
      <c r="C1" s="147"/>
      <c r="D1" s="147">
        <f>MIN(APTITUD_SISTEMA[[#All],[FECHA DE ANALISIS]])</f>
        <v>43951</v>
      </c>
      <c r="E1" s="147">
        <f>MAX(APTITUD_SISTEMA[[#All],[FECHA DE ANALISIS]])</f>
        <v>43952</v>
      </c>
    </row>
    <row r="2" spans="1:5" x14ac:dyDescent="0.25">
      <c r="A2" t="s">
        <v>56</v>
      </c>
      <c r="B2" t="s">
        <v>57</v>
      </c>
      <c r="C2" s="144" t="s">
        <v>113</v>
      </c>
      <c r="D2" s="144" t="s">
        <v>95</v>
      </c>
      <c r="E2" s="144" t="s">
        <v>96</v>
      </c>
    </row>
    <row r="3" spans="1:5" x14ac:dyDescent="0.25">
      <c r="A3" s="145">
        <v>43951</v>
      </c>
      <c r="B3" s="146" t="s">
        <v>111</v>
      </c>
      <c r="C3" s="144">
        <v>7.0358883700154043E-3</v>
      </c>
      <c r="D3" s="144">
        <v>0.01</v>
      </c>
      <c r="E3" s="144">
        <v>0.02</v>
      </c>
    </row>
    <row r="4" spans="1:5" x14ac:dyDescent="0.25">
      <c r="A4" s="145">
        <v>43952</v>
      </c>
      <c r="B4" s="146" t="s">
        <v>112</v>
      </c>
      <c r="C4" s="144">
        <v>1.4579521261578313E-2</v>
      </c>
      <c r="D4" s="144">
        <v>0.01</v>
      </c>
      <c r="E4" s="144">
        <v>0.02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d 6 7 1 b d 7 - a f f 7 - 4 1 4 c - 9 0 a 7 - c 2 a 6 6 a 5 7 c b d a "   x m l n s = " h t t p : / / s c h e m a s . m i c r o s o f t . c o m / D a t a M a s h u p " > A A A A A C 0 J A A B Q S w M E F A A C A A g A Q p u h U O d x b y e m A A A A + A A A A B I A H A B D b 2 5 m a W c v U G F j a 2 F n Z S 5 4 b W w g o h g A K K A U A A A A A A A A A A A A A A A A A A A A A A A A A A A A h Y + x D o I w F E V / h X S n r 0 B M k D z K 4 C q J i Y l h b U r F R i i G F s u / O f h J / o I k i r o 5 3 p M z n P u 4 3 b G Y u j a 4 q s H q 3 u Q k o o w E y s i + 1 q b J y e i O Y U o K j j s h z 6 J R w S w b m 0 2 2 z s n J u U s G 4 L 2 n P q H 9 0 E D M W A R V u d 3 L k + o E + c j 6 v x x q Y 5 0 w U h G O h 1 c M j 2 n K 6 C p l C V 2 z C G H B W G r z V e K 5 m D K E H 4 i b s X X j o L i y Y V k h L B P h / Y I / A V B L A w Q U A A I A C A B C m 6 F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p u h U P + y f 5 4 l B g A A V y c A A B M A H A B G b 3 J t d W x h c y 9 T Z W N 0 a W 9 u M S 5 t I K I Y A C i g F A A A A A A A A A A A A A A A A A A A A A A A A A A A A O 1 Z 6 2 6 j R h T + H y n v M H J U C b d e Z x 2 1 V a V V f r B A d m k x u I D T a i 0 r I v Y k i 9 Z A y m V v U Z 5 i H 6 W P k B f r Y R j M A D P G c a K s K j l / Y s + c m T n X 7 1 y c 4 E X q R y F y i v + j V 4 c H h w f J e y / G S 6 R O J 4 a u y K r l o F O 0 w u n h A Y I / K / a v c Q g r 2 u c F X g 2 V L I 5 x m P 4 V x R 8 u o + i D 1 L + d m V 6 A T 3 u u d 7 n y R r 3 5 3 U y J w h R I 5 o P i g q O e 6 9 9 E a O E F l 7 6 3 j H p w V U 6 L h 2 7 s h c l V F A d K t M q C 0 P 1 y g x O p e G 5 w e 9 s 7 0 5 S 3 M l I 1 J J u y o T u 6 0 x u g F G j Q 0 k t x 6 g f 4 b o B u e 7 q K x l P N c W 2 5 3 E 7 x 5 5 R s u f r E y s + L 9 s e y a + v v W s v k O d d q r U 9 w E q E g w 0 k a e 0 i 6 7 g O B H q a / / j z M G a 8 o x p R i E Y G i r v 1 l x K c F J S 1 A S b G 3 8 O / / D Z E U X B 8 H q 3 7 5 a J g F l z g m h G f e I o 1 i t A S 5 / V V W U L e v O 8 9 V C G Y C M g 9 U G k m B w W M w i / F X D 4 h W C J j 0 w q U X o x / a Z D Z O s l X q 5 a w D W 6 O X L 3 k C F F Z x 1 2 r 1 w i 9 k H X Q N L g R 6 N 5 C t O V M j / 9 b S p a 2 d 6 8 7 9 t + Z Z 6 7 W j 2 e e y o l u m 5 j Q 3 w Y T v 5 N e 6 o a u y y u 7 d 9 d e O V j i S l 6 B / M h / 4 9 5 L K 2 W w c R B 9 x Q Z B I T Z 8 c c M 2 7 2 a B i E 4 p s J r K S 0 C 6 s k h m d t f R U 1 w 2 j k J q U o 4 7 Q 4 + m v M x B Z 9 Z / 5 K z h 7 5 a 9 A J z X l O 3 g F e G N H n 1 q a H 8 F d 2 F u 8 R z O e 3 8 z h h p 6 s a B P i R G D t J Z o 1 o p q Q r J G r 1 z 8 8 8 E M R P y z Y 0 e M U 6 h 6 L d H u g 2 w P d c w D d H u f q O P e s M P e 9 U Y 5 + z p f t q a u b 8 v Z o N 7 E 1 B U S y T G 5 l V 7 B v g k n w 8 v f I D 6 U S H E l Y c t R S B 6 M K X 9 a Q A n 5 c V Z O P u a W C 9 v x E z t w f f r g c 6 m G I Y 0 7 e X 0 B p G 0 b B Z Y w 5 M G z j E P C 7 D I 0 K f / k o U C 2 f M O t s u n M w w p 9 v w F z g 9 4 y 4 1 Y M a 2 S W f i 1 e l D l a b 8 v J 5 E 0 L X b p W Q S I w B L 7 H w U Y 9 5 e I L j J A q 9 l f 8 V X k X e N U A J f K h e l 5 f L t i 6 q O A S 1 T 9 Q y W k y S H I b y Z S L N j v j 2 m L 9 g d 9 i N / r E k i f Z + E l 7 X P z 7 p C 8 q n T l g R i E 5 c j A g F B D m Q e t e 4 y C 6 b 7 D V 6 A K R z R W E 9 W O Q j I d n P f R E u C + t u w s A B l 7 1 a Y c G G r K G P d V d z L t a Y I 6 T s t U g 3 x H j N T d s H O 4 K O I 6 n g / V u 6 S s D K 0 O w i K V V r i m W 6 t m U U U b g l 6 c 4 F e Y f Q u W t x W G j 6 W Z 3 T k i u e P 7 L 5 p M E q m 0 5 a n O w y M K C X P O H E Q F D n c j T U r D 1 5 2 m F p N m i m p p g c H U 1 V B m T c 9 x X 7 v u J / 1 1 c 8 E J 2 a i e g B o 4 J d O 5 h R n u + q Z P L w Z u b J W h Z B 1 f j I T m a 7 5 o J X O D 2 + v y j B i 8 D g W + 3 P q Q b U o K t H X S p P X N 2 d q u Q w + I O r j R / Q t h y V S Q J p f 8 s K u a i 3 8 2 z 6 t y f M N M r 9 N 1 V / Y 6 3 x v g 2 d g l j b h I / n N p I d / Y 2 Z 6 1 o M Z 4 a i 8 1 Z l 3 u r E t s a a q l t t 8 D F k h 3 t 3 c 3 X r x F f a Z 7 s G s 8 q T r R T E F o g 8 + x P s b 6 u f V 1 f W T j 2 k r q y 7 m 6 i u p O 7 A f 0 5 k T m o / a j D W Q t Q m x A g b / G H L C 3 b r y D q U k f d / Q 2 Q P C Q I S w M l b L B 6 f p C 8 T p G h o s k S n d k o Q w r 6 r 4 V j i O Z Y g 5 X J 5 r E d E m 0 0 2 K h T Z U K a G 5 V y U K L g v C v d F 4 b 4 o F B W F 3 2 2 y y i 1 S G m w B r m Q 3 d b b e x F F 2 I 7 X 5 3 n L g y Z m u 0 e D J L V P L 3 k R E w 0 / S o f w R x 9 C w S 5 v g t e 3 u Z n k H R d D o k x J l Y S p d c G j P 9 C K P E P q L 0 s f y c 2 j W k u o 0 t y F 4 8 V q w 0 9 w b B 6 g h G 1 0 t x K N f K C L Q b 0 d t J D g t m F r v 8 T G A o R I o h K H g h j 2 z z w 1 4 l g 9 u q D M E v C B f b 5 f B f R p G I S i N 5 7 F U G z S S K W E t g O k a G 7 d k a S 4 c T R c G 3 T g g a 7 p 4 3 i h R N x C C 6 i b A f Y r y o 2 S g p 0 x l 1 a Y T c V p 0 l K G x u c z 4 c V t C Y a y P 2 s E u q j Z 2 j n m z W c b V Q M C Z j u W W A g g S O F k g z d Z b z a j v t M C I b 4 K W A v L f J N Y P 0 4 n 8 J P q E Y 2 l W 4 2 1 + L M 3 M + Y t R f / B y + E u / 6 / U T / u s i V g k T 9 h r r V X i t M u 1 u U 3 Q R X 4 P b t k W a R s g 1 0 l E H 1 g e m N M F c 0 O S y X Z P U r B 6 Z 6 q p j z N 4 5 W z f w V W p l K f c 3 t K 6 C u 6 w l N + W v p x r b c 3 4 f e r a Z P W v e D i l e / Q d Q S w E C L Q A U A A I A C A B C m 6 F Q 5 3 F v J 6 Y A A A D 4 A A A A E g A A A A A A A A A A A A A A A A A A A A A A Q 2 9 u Z m l n L 1 B h Y 2 t h Z 2 U u e G 1 s U E s B A i 0 A F A A C A A g A Q p u h U A / K 6 a u k A A A A 6 Q A A A B M A A A A A A A A A A A A A A A A A 8 g A A A F t D b 2 5 0 Z W 5 0 X 1 R 5 c G V z X S 5 4 b W x Q S w E C L Q A U A A I A C A B C m 6 F Q / 7 J / n i U G A A B X J w A A E w A A A A A A A A A A A A A A A A D j A Q A A R m 9 y b X V s Y X M v U 2 V j d G l v b j E u b V B L B Q Y A A A A A A w A D A M I A A A B V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I Y g A A A A A A A K Z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V V B M S U N B R E 9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V V B M S U N B R E 9 T L 1 R p c G 8 g Y 2 F t Y m l h Z G 8 x L n t G R U N I Q S B E R S B B T k F M S V N J U y w w f S Z x d W 9 0 O y w m c X V v d D t T Z W N 0 a W 9 u M S 9 E V V B M S U N B R E 9 T L 1 R p c G 8 g Y 2 F t Y m l h Z G 8 u e 0 l E I E 1 V R V N U U k E s M X 0 m c X V v d D s s J n F 1 b 3 Q 7 U 2 V j d G l v b j E v R F V Q T E l D Q U R P U y 9 U a X B v I G N h b W J p Y W R v L n t U S V B P I E R F I E 1 V R V N U U k E s M n 0 m c X V v d D s s J n F 1 b 3 Q 7 U 2 V j d G l v b j E v R F V Q T E l D Q U R P U y 9 U a X B v I G N h b W J p Y W R v L n t N Q V R S S V o s M 3 0 m c X V v d D s s J n F 1 b 3 Q 7 U 2 V j d G l v b j E v R F V Q T E l D Q U R P U y 9 U a X B v I G N h b W J p Y W R v L n t B T k F M S V R P L D R 9 J n F 1 b 3 Q 7 L C Z x d W 9 0 O 1 N l Y 3 R p b 2 4 x L 0 R V U E x J Q 0 F E T 1 M v V G l w b y B j Y W 1 i a W F k b y 5 7 U m V z d W x 0 Y W R v I C h t Z y 8 x M D B n K S w x M X 0 m c X V v d D s s J n F 1 b 3 Q 7 U 2 V j d G l v b j E v R F V Q T E l D Q U R P U y 9 U a X B v I G N h b W J p Y W R v L n t F U 1 R B R E 8 g R E V M I F J F U 1 V M V E F E T y w x M 3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R F V Q T E l D Q U R P U y 9 U a X B v I G N h b W J p Y W R v M S 5 7 R k V D S E E g R E U g Q U 5 B T E l T S V M s M H 0 m c X V v d D s s J n F 1 b 3 Q 7 U 2 V j d G l v b j E v R F V Q T E l D Q U R P U y 9 U a X B v I G N h b W J p Y W R v L n t J R C B N V U V T V F J B L D F 9 J n F 1 b 3 Q 7 L C Z x d W 9 0 O 1 N l Y 3 R p b 2 4 x L 0 R V U E x J Q 0 F E T 1 M v V G l w b y B j Y W 1 i a W F k b y 5 7 V E l Q T y B E R S B N V U V T V F J B L D J 9 J n F 1 b 3 Q 7 L C Z x d W 9 0 O 1 N l Y 3 R p b 2 4 x L 0 R V U E x J Q 0 F E T 1 M v V G l w b y B j Y W 1 i a W F k b y 5 7 T U F U U k l a L D N 9 J n F 1 b 3 Q 7 L C Z x d W 9 0 O 1 N l Y 3 R p b 2 4 x L 0 R V U E x J Q 0 F E T 1 M v V G l w b y B j Y W 1 i a W F k b y 5 7 Q U 5 B T E l U T y w 0 f S Z x d W 9 0 O y w m c X V v d D t T Z W N 0 a W 9 u M S 9 E V V B M S U N B R E 9 T L 1 R p c G 8 g Y 2 F t Y m l h Z G 8 u e 1 J l c 3 V s d G F k b y A o b W c v M T A w Z y k s M T F 9 J n F 1 b 3 Q 7 L C Z x d W 9 0 O 1 N l Y 3 R p b 2 4 x L 0 R V U E x J Q 0 F E T 1 M v V G l w b y B j Y W 1 i a W F k b y 5 7 R V N U Q U R P I E R F T C B S R V N V T F R B R E 8 s M T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G R U N I Q S B E R S B B T k F M S V N J U y Z x d W 9 0 O y w m c X V v d D t J R C B N V U V T V F J B J n F 1 b 3 Q 7 L C Z x d W 9 0 O 1 R J U E 8 g R E U g T V V F U 1 R S Q S Z x d W 9 0 O y w m c X V v d D t N Q V R S S V o m c X V v d D s s J n F 1 b 3 Q 7 Q U 5 B T E l U T y Z x d W 9 0 O y w m c X V v d D t S Z X N 1 b H R h Z G 8 g K G 1 n L z E w M G c p J n F 1 b 3 Q 7 L C Z x d W 9 0 O 0 V T V E F E T y B E R U w g U k V T V U x U Q U R P J n F 1 b 3 Q 7 X S I g L z 4 8 R W 5 0 c n k g V H l w Z T 0 i R m l s b E N v b H V t b l R 5 c G V z I i B W Y W x 1 Z T 0 i c 0 N R W U d C Z 1 l E Q m c 9 P S I g L z 4 8 R W 5 0 c n k g V H l w Z T 0 i R m l s b E x h c 3 R V c G R h d G V k I i B W Y W x 1 Z T 0 i Z D I w M j A t M D U t M D F U M j E 6 N D I 6 N T c u M D E 1 O T k y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C I g L z 4 8 R W 5 0 c n k g V H l w Z T 0 i U X V l c n l J R C I g V m F s d W U 9 I n M 3 Z m N k N m Y 5 Y i 0 y Y j A 3 L T R i M j k t O G N l M S 0 x Y j Y y Y j F h M D Z k Z W U i I C 8 + P C 9 T d G F i b G V F b n R y a W V z P j w v S X R l b T 4 8 S X R l b T 4 8 S X R l b U x v Y 2 F 0 a W 9 u P j x J d G V t V H l w Z T 5 G b 3 J t d W x h P C 9 J d G V t V H l w Z T 4 8 S X R l b V B h d G g + U 2 V j d G l v b j E v R F V Q T E l D Q U R P U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B M S U N B R E 9 T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V T V F J B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V V F U 1 R S Q V M v V G l w b y B j Y W 1 i a W F k b z E u e 0 Z F Q 0 h B I E R F I E F O Q U x J U 0 l T L D B 9 J n F 1 b 3 Q 7 L C Z x d W 9 0 O 1 N l Y 3 R p b 2 4 x L 0 1 V R V N U U k F T L 1 R p c G 8 g Y 2 F t Y m l h Z G 8 u e 0 l E I E 1 V R V N U U k E s M X 0 m c X V v d D s s J n F 1 b 3 Q 7 U 2 V j d G l v b j E v T V V F U 1 R S Q V M v V G l w b y B j Y W 1 i a W F k b y 5 7 V E l Q T y B E R S B N V U V T V F J B L D J 9 J n F 1 b 3 Q 7 L C Z x d W 9 0 O 1 N l Y 3 R p b 2 4 x L 0 1 V R V N U U k F T L 1 R p c G 8 g Y 2 F t Y m l h Z G 8 u e 0 1 B V F J J W i w z f S Z x d W 9 0 O y w m c X V v d D t T Z W N 0 a W 9 u M S 9 N V U V T V F J B U y 9 U a X B v I G N h b W J p Y W R v L n t B T k F M S V R P L D R 9 J n F 1 b 3 Q 7 L C Z x d W 9 0 O 1 N l Y 3 R p b 2 4 x L 0 1 V R V N U U k F T L 1 R p c G 8 g Y 2 F t Y m l h Z G 8 u e 1 J l c 3 V s d G F k b y A o b W c v M T A w Z y k s M T F 9 J n F 1 b 3 Q 7 L C Z x d W 9 0 O 1 N l Y 3 R p b 2 4 x L 0 1 V R V N U U k F T L 1 R p c G 8 g Y 2 F t Y m l h Z G 8 u e 0 V T V E F E T y B E R U w g U k V T V U x U Q U R P L D E z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N V U V T V F J B U y 9 U a X B v I G N h b W J p Y W R v M S 5 7 R k V D S E E g R E U g Q U 5 B T E l T S V M s M H 0 m c X V v d D s s J n F 1 b 3 Q 7 U 2 V j d G l v b j E v T V V F U 1 R S Q V M v V G l w b y B j Y W 1 i a W F k b y 5 7 S U Q g T V V F U 1 R S Q S w x f S Z x d W 9 0 O y w m c X V v d D t T Z W N 0 a W 9 u M S 9 N V U V T V F J B U y 9 U a X B v I G N h b W J p Y W R v L n t U S V B P I E R F I E 1 V R V N U U k E s M n 0 m c X V v d D s s J n F 1 b 3 Q 7 U 2 V j d G l v b j E v T V V F U 1 R S Q V M v V G l w b y B j Y W 1 i a W F k b y 5 7 T U F U U k l a L D N 9 J n F 1 b 3 Q 7 L C Z x d W 9 0 O 1 N l Y 3 R p b 2 4 x L 0 1 V R V N U U k F T L 1 R p c G 8 g Y 2 F t Y m l h Z G 8 u e 0 F O Q U x J V E 8 s N H 0 m c X V v d D s s J n F 1 b 3 Q 7 U 2 V j d G l v b j E v T V V F U 1 R S Q V M v V G l w b y B j Y W 1 i a W F k b y 5 7 U m V z d W x 0 Y W R v I C h t Z y 8 x M D B n K S w x M X 0 m c X V v d D s s J n F 1 b 3 Q 7 U 2 V j d G l v b j E v T V V F U 1 R S Q V M v V G l w b y B j Y W 1 i a W F k b y 5 7 R V N U Q U R P I E R F T C B S R V N V T F R B R E 8 s M T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G R U N I Q S B E R S B B T k F M S V N J U y Z x d W 9 0 O y w m c X V v d D t J R C B N V U V T V F J B J n F 1 b 3 Q 7 L C Z x d W 9 0 O 1 R J U E 8 g R E U g T V V F U 1 R S Q S Z x d W 9 0 O y w m c X V v d D t N Q V R S S V o m c X V v d D s s J n F 1 b 3 Q 7 Q U 5 B T E l U T y Z x d W 9 0 O y w m c X V v d D t S Z X N 1 b H R h Z G 8 g K G 1 n L z E w M G c p J n F 1 b 3 Q 7 L C Z x d W 9 0 O 0 V T V E F E T y B E R U w g U k V T V U x U Q U R P J n F 1 b 3 Q 7 X S I g L z 4 8 R W 5 0 c n k g V H l w Z T 0 i R m l s b E N v b H V t b l R 5 c G V z I i B W Y W x 1 Z T 0 i c 0 N R W U d C Z 1 l E Q m c 9 P S I g L z 4 8 R W 5 0 c n k g V H l w Z T 0 i R m l s b E x h c 3 R V c G R h d G V k I i B W Y W x 1 Z T 0 i Z D I w M j A t M D U t M D F U M j E 6 N T E 6 M D E u M z k 4 N j U y M V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R d W V y e U l E I i B W Y W x 1 Z T 0 i c 2 Q 1 O T M z M m F i L T B m Y j Q t N D B h O S 0 4 Z D U 1 L T k y Z D M 3 Y j d i N 2 Y 5 M y I g L z 4 8 L 1 N 0 Y W J s Z U V u d H J p Z X M + P C 9 J d G V t P j x J d G V t P j x J d G V t T G 9 j Y X R p b 2 4 + P E l 0 Z W 1 U e X B l P k Z v c m 1 1 b G E 8 L 0 l 0 Z W 1 U e X B l P j x J d G V t U G F 0 a D 5 T Z W N 0 a W 9 u M S 9 N V U V T V F J B U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V T V F J B U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V T V F J B U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Q U k V D S V N J T 0 4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V V F U 1 R S Q V M v V G l w b y B j Y W 1 i a W F k b z E u e 0 Z F Q 0 h B I E R F I E F O Q U x J U 0 l T L D B 9 J n F 1 b 3 Q 7 L C Z x d W 9 0 O 1 N l Y 3 R p b 2 4 x L 0 1 V R V N U U k F T L 1 R p c G 8 g Y 2 F t Y m l h Z G 8 u e 0 l E I E 1 V R V N U U k E s M X 0 m c X V v d D s s J n F 1 b 3 Q 7 U 2 V j d G l v b j E v T V V F U 1 R S Q V M v V G l w b y B j Y W 1 i a W F k b y 5 7 T U F U U k l a L D N 9 J n F 1 b 3 Q 7 L C Z x d W 9 0 O 1 N l Y 3 R p b 2 4 x L 0 1 V R V N U U k F T L 1 R p c G 8 g Y 2 F t Y m l h Z G 8 u e 0 F O Q U x J V E 8 s N H 0 m c X V v d D s s J n F 1 b 3 Q 7 U 2 V j d G l v b j E v U F J F Q 0 l T S U 9 O L 1 R p c G 8 g Y 2 F t Y m l h Z G 8 u e 1 J Q R C w 2 f S Z x d W 9 0 O y w m c X V v d D t T Z W N 0 a W 9 u M S 9 Q U k V D S V N J T 0 4 v V G l w b y B j Y W 1 i a W F k b z E u e 0 x J T U l U R S B E R S B B T E V S V E E s N X 0 m c X V v d D s s J n F 1 b 3 Q 7 U 2 V j d G l v b j E v U F J F Q 0 l T S U 9 O L 1 R p c G 8 g Y 2 F t Y m l h Z G 8 x L n t M S U 1 J V E U g R E U g Q 0 9 O V F J P T C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N V U V T V F J B U y 9 U a X B v I G N h b W J p Y W R v M S 5 7 R k V D S E E g R E U g Q U 5 B T E l T S V M s M H 0 m c X V v d D s s J n F 1 b 3 Q 7 U 2 V j d G l v b j E v T V V F U 1 R S Q V M v V G l w b y B j Y W 1 i a W F k b y 5 7 S U Q g T V V F U 1 R S Q S w x f S Z x d W 9 0 O y w m c X V v d D t T Z W N 0 a W 9 u M S 9 N V U V T V F J B U y 9 U a X B v I G N h b W J p Y W R v L n t N Q V R S S V o s M 3 0 m c X V v d D s s J n F 1 b 3 Q 7 U 2 V j d G l v b j E v T V V F U 1 R S Q V M v V G l w b y B j Y W 1 i a W F k b y 5 7 Q U 5 B T E l U T y w 0 f S Z x d W 9 0 O y w m c X V v d D t T Z W N 0 a W 9 u M S 9 Q U k V D S V N J T 0 4 v V G l w b y B j Y W 1 i a W F k b y 5 7 U l B E L D Z 9 J n F 1 b 3 Q 7 L C Z x d W 9 0 O 1 N l Y 3 R p b 2 4 x L 1 B S R U N J U 0 l P T i 9 U a X B v I G N h b W J p Y W R v M S 5 7 T E l N S V R F I E R F I E F M R V J U Q S w 1 f S Z x d W 9 0 O y w m c X V v d D t T Z W N 0 a W 9 u M S 9 Q U k V D S V N J T 0 4 v V G l w b y B j Y W 1 i a W F k b z E u e 0 x J T U l U R S B E R S B D T 0 5 U U k 9 M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G R U N I Q S B E R S B B T k F M S V N J U y Z x d W 9 0 O y w m c X V v d D t J R C B N V U V T V F J B J n F 1 b 3 Q 7 L C Z x d W 9 0 O 0 1 B V F J J W i Z x d W 9 0 O y w m c X V v d D t B T k F M S V R P J n F 1 b 3 Q 7 L C Z x d W 9 0 O 1 J Q R C Z x d W 9 0 O y w m c X V v d D t M S U 1 J V E U g R E U g Q U x F U l R B J n F 1 b 3 Q 7 L C Z x d W 9 0 O 0 x J T U l U R S B E R S B D T 0 5 U U k 9 M J n F 1 b 3 Q 7 X S I g L z 4 8 R W 5 0 c n k g V H l w Z T 0 i R m l s b E N v b H V t b l R 5 c G V z I i B W Y W x 1 Z T 0 i c 0 N R W U d C Z 1 F F Q k E 9 P S I g L z 4 8 R W 5 0 c n k g V H l w Z T 0 i R m l s b E x h c 3 R V c G R h d G V k I i B W Y W x 1 Z T 0 i Z D I w M j A t M D U t M D F U M j I 6 M j I 6 N D k u O D c 3 N j g w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R W 5 0 c n k g V H l w Z T 0 i U X V l c n l J R C I g V m F s d W U 9 I n M w N z d m Y j M 1 Z S 0 2 M W U 4 L T Q 4 M G Y t Y j Y 0 M S 1 l N j Y 3 Z T B h Y W I 5 Z W I i I C 8 + P C 9 T d G F i b G V F b n R y a W V z P j w v S X R l b T 4 8 S X R l b T 4 8 S X R l b U x v Y 2 F 0 a W 9 u P j x J d G V t V H l w Z T 5 G b 3 J t d W x h P C 9 J d G V t V H l w Z T 4 8 S X R l b V B h d G g + U 2 V j d G l v b j E v U F J F Q 0 l T S U 9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N l J T I w Z X h w Y W 5 k a S V D M y V C M y U y M E R V U E x J Q 0 F E T 1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1 9 Q U k V D S V N J T 0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F U M j I 6 M D c 6 M T M u M j g 1 M j Y 4 M V o i I C 8 + P E V u d H J 5 I F R 5 c G U 9 I k Z p b G x D b 2 x 1 b W 5 U e X B l c y I g V m F s d W U 9 I n N C Z 1 V G I i A v P j x F b n R y e S B U e X B l P S J G a W x s Q 2 9 s d W 1 u T m F t Z X M i I F Z h b H V l P S J z W y Z x d W 9 0 O 0 1 B V F J J W i Z x d W 9 0 O y w m c X V v d D t M S U 1 J V E U g R E U g Q U x F U l R B J n F 1 b 3 Q 7 L C Z x d W 9 0 O 0 x J T U l U R S B E R S B D T 0 5 U U k 9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E l N S V R F U 1 9 Q U k V D S V N J T 0 4 v V G l w b y B j Y W 1 i a W F k b y 5 7 T U F U U k l a L D B 9 J n F 1 b 3 Q 7 L C Z x d W 9 0 O 1 N l Y 3 R p b 2 4 x L 0 x J T U l U R V N f U F J F Q 0 l T S U 9 O L 1 R p c G 8 g Y 2 F t Y m l h Z G 8 u e 0 x J T U l U R S B E R S B B T E V S V E E s M X 0 m c X V v d D s s J n F 1 b 3 Q 7 U 2 V j d G l v b j E v T E l N S V R F U 1 9 Q U k V D S V N J T 0 4 v V G l w b y B j Y W 1 i a W F k b y 5 7 T E l N S V R F I E R F I E N P T l R S T 0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T E l N S V R F U 1 9 Q U k V D S V N J T 0 4 v V G l w b y B j Y W 1 i a W F k b y 5 7 T U F U U k l a L D B 9 J n F 1 b 3 Q 7 L C Z x d W 9 0 O 1 N l Y 3 R p b 2 4 x L 0 x J T U l U R V N f U F J F Q 0 l T S U 9 O L 1 R p c G 8 g Y 2 F t Y m l h Z G 8 u e 0 x J T U l U R S B E R S B B T E V S V E E s M X 0 m c X V v d D s s J n F 1 b 3 Q 7 U 2 V j d G l v b j E v T E l N S V R F U 1 9 Q U k V D S V N J T 0 4 v V G l w b y B j Y W 1 i a W F k b y 5 7 T E l N S V R F I E R F I E N P T l R S T 0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J T U l U R V N f U F J F Q 0 l T S U 9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T U l U R V N f U F J F Q 0 l T S U 9 O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D b 2 5 z d W x 0 Y X M l M j B j b 2 1 i a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N l J T I w Z X h w Y W 5 k a S V D M y V C M y U y M E x J T U l U R V N f U F J F Q 0 l T S U 9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1 R B T k R B U k V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A t M D U t M D F U M j M 6 M D U 6 M j Q u O T U w N j U w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V N U Q U 5 E Q V J F U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1 R B T k R B U k V T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V E F O R E F S R V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V E F O R E F S R V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J T I w R V h B Q 1 R J V F V E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x V D I y O j M z O j M 5 L j g 4 N D k x O T h a I i A v P j x F b n R y e S B U e X B l P S J G a W x s Q 2 9 s d W 1 u V H l w Z X M i I F Z h b H V l P S J z Q m d B R 0 J R V U Z B d 1 V G I i A v P j x F b n R y e S B U e X B l P S J G a W x s Q 2 9 s d W 1 u T m F t Z X M i I F Z h b H V l P S J z W y Z x d W 9 0 O 0 P D k 0 R J R 0 8 g R V N U Q U 5 E Q V I m c X V v d D s s J n F 1 b 3 Q 7 V F J B W k F C S U x J R E F E J n F 1 b 3 Q 7 L C Z x d W 9 0 O 0 F O Q U x J V E 8 m c X V v d D s s J n F 1 b 3 Q 7 V l I g Q V N J R 0 5 B R E 8 g K G 1 n L 2 1 s K S Z x d W 9 0 O y w m c X V v d D t M Q 0 k m c X V v d D s s J n F 1 b 3 Q 7 T E F J J n F 1 b 3 Q 7 L C Z x d W 9 0 O 1 B S T 0 1 F R E l P J n F 1 b 3 Q 7 L C Z x d W 9 0 O 0 x B U y Z x d W 9 0 O y w m c X V v d D t M Q 1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S U 1 J V E V T I E V Y Q U N U S V R V R C 9 U a X B v I G N h b W J p Y W R v L n t D w 5 N E S U d P I E V T V E F O R E F S L D B 9 J n F 1 b 3 Q 7 L C Z x d W 9 0 O 1 N l Y 3 R p b 2 4 x L 0 x J T U l U R V M g R V h B Q 1 R J V F V E L 1 R p c G 8 g Y 2 F t Y m l h Z G 8 u e 1 R S Q V p B Q k l M S U R B R C w x f S Z x d W 9 0 O y w m c X V v d D t T Z W N 0 a W 9 u M S 9 M S U 1 J V E V T I E V Y Q U N U S V R V R C 9 U a X B v I G N h b W J p Y W R v L n t B T k F M S V R P L D J 9 J n F 1 b 3 Q 7 L C Z x d W 9 0 O 1 N l Y 3 R p b 2 4 x L 0 x J T U l U R V M g R V h B Q 1 R J V F V E L 1 R p c G 8 g Y 2 F t Y m l h Z G 8 u e 1 Z S I E F T S U d O Q U R P I C h t Z y 9 t b C k s M 3 0 m c X V v d D s s J n F 1 b 3 Q 7 U 2 V j d G l v b j E v T E l N S V R F U y B F W E F D V E l U V U Q v V G l w b y B j Y W 1 i a W F k b y 5 7 T E N J L D R 9 J n F 1 b 3 Q 7 L C Z x d W 9 0 O 1 N l Y 3 R p b 2 4 x L 0 x J T U l U R V M g R V h B Q 1 R J V F V E L 1 R p c G 8 g Y 2 F t Y m l h Z G 8 u e 0 x B S S w 1 f S Z x d W 9 0 O y w m c X V v d D t T Z W N 0 a W 9 u M S 9 M S U 1 J V E V T I E V Y Q U N U S V R V R C 9 U a X B v I G N h b W J p Y W R v L n t Q U k 9 N R U R J T y w 2 f S Z x d W 9 0 O y w m c X V v d D t T Z W N 0 a W 9 u M S 9 M S U 1 J V E V T I E V Y Q U N U S V R V R C 9 U a X B v I G N h b W J p Y W R v L n t M Q V M s N 3 0 m c X V v d D s s J n F 1 b 3 Q 7 U 2 V j d G l v b j E v T E l N S V R F U y B F W E F D V E l U V U Q v V G l w b y B j Y W 1 i a W F k b y 5 7 T E N T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x J T U l U R V M g R V h B Q 1 R J V F V E L 1 R p c G 8 g Y 2 F t Y m l h Z G 8 u e 0 P D k 0 R J R 0 8 g R V N U Q U 5 E Q V I s M H 0 m c X V v d D s s J n F 1 b 3 Q 7 U 2 V j d G l v b j E v T E l N S V R F U y B F W E F D V E l U V U Q v V G l w b y B j Y W 1 i a W F k b y 5 7 V F J B W k F C S U x J R E F E L D F 9 J n F 1 b 3 Q 7 L C Z x d W 9 0 O 1 N l Y 3 R p b 2 4 x L 0 x J T U l U R V M g R V h B Q 1 R J V F V E L 1 R p c G 8 g Y 2 F t Y m l h Z G 8 u e 0 F O Q U x J V E 8 s M n 0 m c X V v d D s s J n F 1 b 3 Q 7 U 2 V j d G l v b j E v T E l N S V R F U y B F W E F D V E l U V U Q v V G l w b y B j Y W 1 i a W F k b y 5 7 V l I g Q V N J R 0 5 B R E 8 g K G 1 n L 2 1 s K S w z f S Z x d W 9 0 O y w m c X V v d D t T Z W N 0 a W 9 u M S 9 M S U 1 J V E V T I E V Y Q U N U S V R V R C 9 U a X B v I G N h b W J p Y W R v L n t M Q 0 k s N H 0 m c X V v d D s s J n F 1 b 3 Q 7 U 2 V j d G l v b j E v T E l N S V R F U y B F W E F D V E l U V U Q v V G l w b y B j Y W 1 i a W F k b y 5 7 T E F J L D V 9 J n F 1 b 3 Q 7 L C Z x d W 9 0 O 1 N l Y 3 R p b 2 4 x L 0 x J T U l U R V M g R V h B Q 1 R J V F V E L 1 R p c G 8 g Y 2 F t Y m l h Z G 8 u e 1 B S T 0 1 F R E l P L D Z 9 J n F 1 b 3 Q 7 L C Z x d W 9 0 O 1 N l Y 3 R p b 2 4 x L 0 x J T U l U R V M g R V h B Q 1 R J V F V E L 1 R p c G 8 g Y 2 F t Y m l h Z G 8 u e 0 x B U y w 3 f S Z x d W 9 0 O y w m c X V v d D t T Z W N 0 a W 9 u M S 9 M S U 1 J V E V T I E V Y Q U N U S V R V R C 9 U a X B v I G N h b W J p Y W R v L n t M Q 1 M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J T U l U R V M l M j B F W E F D V E l U V U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y U y M E V Y Q U N U S V R V R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0 V Y Q U N U S V R V R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U 1 R B T k R B U k V T L 1 R p c G 8 g Y 2 F t Y m l h Z G 8 x L n t G R U N I Q S B E R S B B T k F M S V N J U y w w f S Z x d W 9 0 O y w m c X V v d D t T Z W N 0 a W 9 u M S 9 F U 1 R B T k R B U k V T L 1 R p c G 8 g Y 2 F t Y m l h Z G 8 u e 1 R J U E 8 g R E U g T V V F U 1 R S Q S w y f S Z x d W 9 0 O y w m c X V v d D t T Z W N 0 a W 9 u M S 9 F U 1 R B T k R B U k V T L 1 R p c G 8 g Y 2 F t Y m l h Z G 8 u e 0 F O Q U x J V E 8 s N H 0 m c X V v d D s s J n F 1 b 3 Q 7 U 2 V j d G l v b j E v T E l N S V R F U y B F W E F D V E l U V U Q v V G l w b y B j Y W 1 i a W F k b y 5 7 T E N J L D R 9 J n F 1 b 3 Q 7 L C Z x d W 9 0 O 1 N l Y 3 R p b 2 4 x L 0 x J T U l U R V M g R V h B Q 1 R J V F V E L 1 R p c G 8 g Y 2 F t Y m l h Z G 8 u e 0 x B S S w 1 f S Z x d W 9 0 O y w m c X V v d D t T Z W N 0 a W 9 u M S 9 M S U 1 J V E V T I E V Y Q U N U S V R V R C 9 U a X B v I G N h b W J p Y W R v L n t Q U k 9 N R U R J T y w 2 f S Z x d W 9 0 O y w m c X V v d D t T Z W N 0 a W 9 u M S 9 M S U 1 J V E V T I E V Y Q U N U S V R V R C 9 U a X B v I G N h b W J p Y W R v L n t M Q V M s N 3 0 m c X V v d D s s J n F 1 b 3 Q 7 U 2 V j d G l v b j E v T E l N S V R F U y B F W E F D V E l U V U Q v V G l w b y B j Y W 1 i a W F k b y 5 7 T E N T L D h 9 J n F 1 b 3 Q 7 L C Z x d W 9 0 O 1 N l Y 3 R p b 2 4 x L 0 V Y Q U N U S V R V R C 9 Q Z X J z b 2 5 h b G l 6 Y W R h I G F n c m V n Y W R h L n t F L i B S L i A l L D E y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F U 1 R B T k R B U k V T L 1 R p c G 8 g Y 2 F t Y m l h Z G 8 x L n t G R U N I Q S B E R S B B T k F M S V N J U y w w f S Z x d W 9 0 O y w m c X V v d D t T Z W N 0 a W 9 u M S 9 F U 1 R B T k R B U k V T L 1 R p c G 8 g Y 2 F t Y m l h Z G 8 u e 1 R J U E 8 g R E U g T V V F U 1 R S Q S w y f S Z x d W 9 0 O y w m c X V v d D t T Z W N 0 a W 9 u M S 9 F U 1 R B T k R B U k V T L 1 R p c G 8 g Y 2 F t Y m l h Z G 8 u e 0 F O Q U x J V E 8 s N H 0 m c X V v d D s s J n F 1 b 3 Q 7 U 2 V j d G l v b j E v T E l N S V R F U y B F W E F D V E l U V U Q v V G l w b y B j Y W 1 i a W F k b y 5 7 T E N J L D R 9 J n F 1 b 3 Q 7 L C Z x d W 9 0 O 1 N l Y 3 R p b 2 4 x L 0 x J T U l U R V M g R V h B Q 1 R J V F V E L 1 R p c G 8 g Y 2 F t Y m l h Z G 8 u e 0 x B S S w 1 f S Z x d W 9 0 O y w m c X V v d D t T Z W N 0 a W 9 u M S 9 M S U 1 J V E V T I E V Y Q U N U S V R V R C 9 U a X B v I G N h b W J p Y W R v L n t Q U k 9 N R U R J T y w 2 f S Z x d W 9 0 O y w m c X V v d D t T Z W N 0 a W 9 u M S 9 M S U 1 J V E V T I E V Y Q U N U S V R V R C 9 U a X B v I G N h b W J p Y W R v L n t M Q V M s N 3 0 m c X V v d D s s J n F 1 b 3 Q 7 U 2 V j d G l v b j E v T E l N S V R F U y B F W E F D V E l U V U Q v V G l w b y B j Y W 1 i a W F k b y 5 7 T E N T L D h 9 J n F 1 b 3 Q 7 L C Z x d W 9 0 O 1 N l Y 3 R p b 2 4 x L 0 V Y Q U N U S V R V R C 9 Q Z X J z b 2 5 h b G l 6 Y W R h I G F n c m V n Y W R h L n t F L i B S L i A l L D E y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k V D S E E g R E U g Q U 5 B T E l T S V M m c X V v d D s s J n F 1 b 3 Q 7 V E l Q T y B E R S B N V U V T V F J B J n F 1 b 3 Q 7 L C Z x d W 9 0 O 0 F O Q U x J V E 8 m c X V v d D s s J n F 1 b 3 Q 7 T E N J J n F 1 b 3 Q 7 L C Z x d W 9 0 O 0 x B S S Z x d W 9 0 O y w m c X V v d D t Q U k 9 N R U R J T y Z x d W 9 0 O y w m c X V v d D t M Q V M m c X V v d D s s J n F 1 b 3 Q 7 T E N T J n F 1 b 3 Q 7 L C Z x d W 9 0 O 0 U u I F I u I C U m c X V v d D t d I i A v P j x F b n R y e S B U e X B l P S J G a W x s Q 2 9 s d W 1 u V H l w Z X M i I F Z h b H V l P S J z Q 1 F Z R 0 J R V U R C U V V B I i A v P j x F b n R y e S B U e X B l P S J G a W x s T G F z d F V w Z G F 0 Z W Q i I F Z h b H V l P S J k M j A y M C 0 w N S 0 w M V Q y M z o x N j o x O S 4 4 N T k 3 M z I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C I g L z 4 8 R W 5 0 c n k g V H l w Z T 0 i Q W R k Z W R U b 0 R h d G F N b 2 R l b C I g V m F s d W U 9 I m w w I i A v P j x F b n R y e S B U e X B l P S J R d W V y e U l E I i B W Y W x 1 Z T 0 i c 2 N j N W J i Z W Q y L W E 3 O T M t N G M 4 O S 1 h N z c 5 L T M 1 Y W Z m O D U 2 Z W U w Z S I g L z 4 8 L 1 N 0 Y W J s Z U V u d H J p Z X M + P C 9 J d G V t P j x J d G V t P j x J d G V t T G 9 j Y X R p b 2 4 + P E l 0 Z W 1 U e X B l P k Z v c m 1 1 b G E 8 L 0 l 0 Z W 1 U e X B l P j x J d G V t U G F 0 a D 5 T Z W N 0 a W 9 u M S 9 F W E F D V E l U V U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1 N l J T I w Z X h w Y W 5 k a S V D M y V C M y U y M E x J T U l U R V M l M j B F W E F D V E l U V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1 R B T k R B U k V T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U G V y c 2 9 u Y W x p e m F k Y S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x D V U x P U 1 9 B U F R J V F V E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A t M D U t M D J U M D A 6 M j I 6 N D Y u M D U 1 N D E x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0 F M Q 1 V M T 1 N f Q V B U S V R V R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x D V U x P U 1 9 B U F R J V F V E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T E N V T E 9 T X 0 F Q V E l U V U Q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T E N V T E 9 T X 0 F Q V E l U V U Q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x D V U x P U 1 9 B U F R J V F V E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M Q 1 V M T 1 N f Q V B U S V R V R C 9 T Z S U y M G V 4 c G F u Z G k l Q z M l Q j M l M j B G S U x B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T E N V T E 9 T X 0 F Q V E l U V U Q v U G V y c 2 9 u Y W x p e m F k Y S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M Q 1 V M T 1 N f Q V B U S V R V R C 9 G a W x h c y U y M G F n c n V w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x D V U x P U 1 9 B U F R J V F V E L 1 B l c n N v b m F s a X p h Z G E l M j B h Z 3 J l Z 2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x D V U x P U 1 9 B U F R J V F V E L 1 B l c n N v b m F s a X p h Z G E l M j B h Z 3 J l Z 2 F k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x D V U x P U 1 9 B U F R J V F V E L 0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U S V R V R F 9 T S V N U R U 1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B U F R J V F V E X 1 N J U 1 R F T U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M l Q w M D o y N j o w N S 4 1 N z k z N j A x W i I g L z 4 8 R W 5 0 c n k g V H l w Z T 0 i R m l s b E N v b H V t b l R 5 c G V z I i B W Y W x 1 Z T 0 i c 0 N R W U F C U V U 9 I i A v P j x F b n R y e S B U e X B l P S J G a W x s Q 2 9 s d W 1 u T m F t Z X M i I F Z h b H V l P S J z W y Z x d W 9 0 O 0 Z F Q 0 h B I E R F I E F O Q U x J U 0 l T J n F 1 b 3 Q 7 L C Z x d W 9 0 O 0 l E I E 1 V R V N U U k E m c X V v d D s s J n F 1 b 3 Q 7 R F N S J n F 1 b 3 Q 7 L C Z x d W 9 0 O 0 x J T U l U R S B E R S B B T E V S V E E m c X V v d D s s J n F 1 b 3 Q 7 T E l N S V R F I E R F I E N P T l R S T 0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Q U x D V U x P U 1 9 B U F R J V F V E L 0 Z p b G F z I G F n c n V w Y W R h c z E u e 0 Z F Q 0 h B I E R F I E F O Q U x J U 0 l T L D B 9 J n F 1 b 3 Q 7 L C Z x d W 9 0 O 1 N l Y 3 R p b 2 4 x L 0 N B T E N V T E 9 T X 0 F Q V E l U V U Q v R m l s Y X M g Y W d y d X B h Z G F z M S 5 7 S U Q g T V V F U 1 R S Q S w x f S Z x d W 9 0 O y w m c X V v d D t T Z W N 0 a W 9 u M S 9 D Q U x D V U x P U 1 9 B U F R J V F V E L 1 B l c n N v b m F s a X p h Z G E g Y W d y Z W d h Z G E y L n t E U 1 I s O H 0 m c X V v d D s s J n F 1 b 3 Q 7 U 2 V j d G l v b j E v T E l N S V R F U 1 9 Q U k V D S V N J T 0 4 v V G l w b y B j Y W 1 i a W F k b y 5 7 T E l N S V R F I E R F I E F M R V J U Q S w y f S Z x d W 9 0 O y w m c X V v d D t T Z W N 0 a W 9 u M S 9 M S U 1 J V E V T X 1 B S R U N J U 0 l P T i 9 U a X B v I G N h b W J p Y W R v L n t M S U 1 J V E U g R E U g Q 0 9 O V F J P T C w z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D Q U x D V U x P U 1 9 B U F R J V F V E L 0 Z p b G F z I G F n c n V w Y W R h c z E u e 0 Z F Q 0 h B I E R F I E F O Q U x J U 0 l T L D B 9 J n F 1 b 3 Q 7 L C Z x d W 9 0 O 1 N l Y 3 R p b 2 4 x L 0 N B T E N V T E 9 T X 0 F Q V E l U V U Q v R m l s Y X M g Y W d y d X B h Z G F z M S 5 7 S U Q g T V V F U 1 R S Q S w x f S Z x d W 9 0 O y w m c X V v d D t T Z W N 0 a W 9 u M S 9 D Q U x D V U x P U 1 9 B U F R J V F V E L 1 B l c n N v b m F s a X p h Z G E g Y W d y Z W d h Z G E y L n t E U 1 I s O H 0 m c X V v d D s s J n F 1 b 3 Q 7 U 2 V j d G l v b j E v T E l N S V R F U 1 9 Q U k V D S V N J T 0 4 v V G l w b y B j Y W 1 i a W F k b y 5 7 T E l N S V R F I E R F I E F M R V J U Q S w y f S Z x d W 9 0 O y w m c X V v d D t T Z W N 0 a W 9 u M S 9 M S U 1 J V E V T X 1 B S R U N J U 0 l P T i 9 U a X B v I G N h b W J p Y W R v L n t M S U 1 J V E U g R E U g Q 0 9 O V F J P T C w z f S Z x d W 9 0 O 1 0 s J n F 1 b 3 Q 7 U m V s Y X R p b 2 5 z a G l w S W 5 m b y Z x d W 9 0 O z p b X X 0 i I C 8 + P E V u d H J 5 I F R 5 c G U 9 I l F 1 Z X J 5 S U Q i I F Z h b H V l P S J z M j V j Z D A z Y j k t N m E 2 Y i 0 0 Y z F h L W E 4 M D U t N W M 1 Z T h k M m F m N G R l I i A v P j w v U 3 R h Y m x l R W 5 0 c m l l c z 4 8 L 0 l 0 Z W 0 + P E l 0 Z W 0 + P E l 0 Z W 1 M b 2 N h d G l v b j 4 8 S X R l b V R 5 c G U + R m 9 y b X V s Y T w v S X R l b V R 5 c G U + P E l 0 Z W 1 Q Y X R o P l N l Y 3 R p b 2 4 x L 0 F Q V E l U V U R f U 0 l T V E V N Q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F R J V F V E X 1 N J U 1 R F T U E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V E l U V U R f U 0 l T V E V N Q S 9 T Z S U y M G V 4 c G F u Z G k l Q z M l Q j M l M j B M S U 1 J V E V T X 1 B S R U N J U 0 l P T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O 8 U j b m s P K T 5 X 3 O G v S 0 8 a Y A A A A A A I A A A A A A B B m A A A A A Q A A I A A A A F M G p 4 G W q 0 H l F w S t G Y S y + w m 4 m R 2 M N r 2 G w z 2 w e 9 C Y u O W W A A A A A A 6 A A A A A A g A A I A A A A D 6 F o u S R 6 j m I l 4 Q w D 1 M x 1 8 2 k V S H l 9 U t s V e Q k X Q f R 3 k X 6 U A A A A E Q E + k w K A 8 P i L 0 l B A c F m j m o Z s T M f 0 z F w h W 0 g C w 9 w h K c 8 p T L 2 I C R G e F e y 3 2 4 f F 8 8 + 5 U Z 7 4 1 V f M x w S p T g + + S P 1 1 B X m e 9 4 / H b t M V G V 2 g y S 9 V u h J Q A A A A O r b D r n Q l 7 + m p h Q i H L g J 2 L i 1 + Y M o k h 6 T D T u P E R o h o + t B X l 6 + S s K z E O N 7 v z j M k j K j S w y z O X o p S g H Y K K U y E 3 + M s / w = < / D a t a M a s h u p > 
</file>

<file path=customXml/itemProps1.xml><?xml version="1.0" encoding="utf-8"?>
<ds:datastoreItem xmlns:ds="http://schemas.openxmlformats.org/officeDocument/2006/customXml" ds:itemID="{685C9728-9677-498B-9AB5-85C6F750420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7</vt:i4>
      </vt:variant>
      <vt:variant>
        <vt:lpstr>Gráficos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control</vt:lpstr>
      <vt:lpstr>Límites</vt:lpstr>
      <vt:lpstr>Parametros</vt:lpstr>
      <vt:lpstr>SOFT-TC-037</vt:lpstr>
      <vt:lpstr>Precision</vt:lpstr>
      <vt:lpstr>Exactitud</vt:lpstr>
      <vt:lpstr>Aptitud del sistema</vt:lpstr>
      <vt:lpstr>Gráfico Precision</vt:lpstr>
      <vt:lpstr>Gráfico Exactitud</vt:lpstr>
      <vt:lpstr>Gráfico Aptitud</vt:lpstr>
      <vt:lpstr>CCPRECISION</vt:lpstr>
      <vt:lpstr>NOMBREANALITO</vt:lpstr>
      <vt:lpstr>NOMBREESTADO</vt:lpstr>
      <vt:lpstr>TIPOMATRIZ</vt:lpstr>
      <vt:lpstr>TIPOMUESTRA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Darío Pardo</dc:creator>
  <cp:lastModifiedBy>Darío Pardo</cp:lastModifiedBy>
  <dcterms:created xsi:type="dcterms:W3CDTF">2020-05-01T20:02:44Z</dcterms:created>
  <dcterms:modified xsi:type="dcterms:W3CDTF">2020-05-02T00:51:52Z</dcterms:modified>
</cp:coreProperties>
</file>