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chartsheets/sheet2.xml" ContentType="application/vnd.openxmlformats-officedocument.spreadsheetml.chart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0.xml" ContentType="application/vnd.openxmlformats-officedocument.spreadsheetml.table+xml"/>
  <Override PartName="/xl/queryTables/queryTable1.xml" ContentType="application/vnd.openxmlformats-officedocument.spreadsheetml.queryTab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1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ocs\Profesional\2018\Asesoria\Aoxlab\7. PROCESO\FORMATOS AOXLAB (FG Y FT) CONTROL DOC\FORMATOS SOFTWARE\"/>
    </mc:Choice>
  </mc:AlternateContent>
  <xr:revisionPtr revIDLastSave="0" documentId="13_ncr:1_{6EFFD4C0-6CB0-4EC3-9FE9-1E4C76727EC0}" xr6:coauthVersionLast="45" xr6:coauthVersionMax="45" xr10:uidLastSave="{00000000-0000-0000-0000-000000000000}"/>
  <bookViews>
    <workbookView xWindow="-120" yWindow="-120" windowWidth="20730" windowHeight="11160" tabRatio="743" activeTab="1" xr2:uid="{00000000-000D-0000-FFFF-FFFF00000000}"/>
  </bookViews>
  <sheets>
    <sheet name="control" sheetId="25" r:id="rId1"/>
    <sheet name="Cuadro de mando" sheetId="1" r:id="rId2"/>
    <sheet name="Parametros" sheetId="26" r:id="rId3"/>
    <sheet name="Duplicado" sheetId="13" state="hidden" r:id="rId4"/>
    <sheet name="Límites" sheetId="14" state="hidden" r:id="rId5"/>
    <sheet name="Duplicado-límites" sheetId="15" state="hidden" r:id="rId6"/>
    <sheet name="Muestras" sheetId="17" state="hidden" r:id="rId7"/>
    <sheet name="Gráfico precision" sheetId="37" r:id="rId8"/>
    <sheet name="Precision" sheetId="32" r:id="rId9"/>
    <sheet name="Gráfico comportamiento" sheetId="36" r:id="rId10"/>
    <sheet name="Comportamiento" sheetId="34" r:id="rId11"/>
  </sheets>
  <definedNames>
    <definedName name="_xlnm._FilterDatabase" localSheetId="1" hidden="1">'Cuadro de mando'!$A$20:$S$20</definedName>
    <definedName name="_xlnm._FilterDatabase" localSheetId="2" hidden="1">Parametros!#REF!</definedName>
    <definedName name="DatosExternos_1" localSheetId="10" hidden="1">Comportamiento!$A$2:$F$212</definedName>
    <definedName name="DatosExternos_1" localSheetId="3" hidden="1">Duplicado!$A$1:$K$108</definedName>
    <definedName name="DatosExternos_1" localSheetId="5" hidden="1">'Duplicado-límites'!$A$1:$I$116</definedName>
    <definedName name="DatosExternos_1" localSheetId="4" hidden="1">Límites!$A$2:$C$31</definedName>
    <definedName name="DatosExternos_1" localSheetId="6" hidden="1">Muestras!$A$1:$J$291</definedName>
    <definedName name="DatosExternos_1" localSheetId="8" hidden="1">Precision!$A$2:$G$32</definedName>
    <definedName name="NOMBREANALITO">Tabla11[ANALITO]</definedName>
    <definedName name="NOMBREESTADO">Tabla13[TIPOS DE ESTADO]</definedName>
    <definedName name="NOMBREMUESTRA">Tabla9[NOMBRE DE MUESTRA]</definedName>
    <definedName name="TIPOMUESTRA">Tabla12[TIPO DE MUESTRA]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34" l="1"/>
  <c r="A1" i="32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K21" i="1"/>
  <c r="M21" i="1" s="1"/>
  <c r="N21" i="1" s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7" i="1"/>
  <c r="I231" i="1" l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90" i="1" l="1"/>
  <c r="I225" i="1" l="1"/>
  <c r="I226" i="1"/>
  <c r="I227" i="1"/>
  <c r="I228" i="1"/>
  <c r="I229" i="1"/>
  <c r="I230" i="1"/>
  <c r="I219" i="1"/>
  <c r="I220" i="1"/>
  <c r="I221" i="1"/>
  <c r="I222" i="1"/>
  <c r="I223" i="1"/>
  <c r="I224" i="1"/>
  <c r="I213" i="1"/>
  <c r="I214" i="1"/>
  <c r="I215" i="1"/>
  <c r="I216" i="1"/>
  <c r="I217" i="1"/>
  <c r="I218" i="1"/>
  <c r="I207" i="1"/>
  <c r="I208" i="1"/>
  <c r="I209" i="1"/>
  <c r="I210" i="1"/>
  <c r="I211" i="1"/>
  <c r="I212" i="1"/>
  <c r="I201" i="1"/>
  <c r="I202" i="1"/>
  <c r="I203" i="1"/>
  <c r="I204" i="1"/>
  <c r="I205" i="1"/>
  <c r="I206" i="1"/>
  <c r="I195" i="1" l="1"/>
  <c r="I196" i="1"/>
  <c r="I197" i="1"/>
  <c r="I198" i="1"/>
  <c r="I199" i="1"/>
  <c r="I200" i="1"/>
  <c r="I189" i="1"/>
  <c r="I190" i="1"/>
  <c r="I191" i="1"/>
  <c r="I192" i="1"/>
  <c r="I193" i="1"/>
  <c r="I194" i="1"/>
  <c r="I183" i="1"/>
  <c r="I184" i="1"/>
  <c r="I185" i="1"/>
  <c r="I186" i="1"/>
  <c r="I187" i="1"/>
  <c r="I188" i="1"/>
  <c r="I177" i="1" l="1"/>
  <c r="I178" i="1"/>
  <c r="I179" i="1"/>
  <c r="I180" i="1"/>
  <c r="I181" i="1"/>
  <c r="I182" i="1"/>
  <c r="I172" i="1"/>
  <c r="I173" i="1"/>
  <c r="I174" i="1"/>
  <c r="I175" i="1"/>
  <c r="I176" i="1"/>
  <c r="I171" i="1"/>
  <c r="I164" i="1" l="1"/>
  <c r="I163" i="1"/>
  <c r="I162" i="1"/>
  <c r="I161" i="1"/>
  <c r="I160" i="1"/>
  <c r="I15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65" i="1"/>
  <c r="I166" i="1"/>
  <c r="I167" i="1"/>
  <c r="I168" i="1"/>
  <c r="I169" i="1"/>
  <c r="I170" i="1"/>
  <c r="I69" i="1"/>
  <c r="I58" i="1"/>
  <c r="I59" i="1"/>
  <c r="I60" i="1"/>
  <c r="I61" i="1"/>
  <c r="I62" i="1"/>
  <c r="I63" i="1"/>
  <c r="I64" i="1"/>
  <c r="I65" i="1"/>
  <c r="I66" i="1"/>
  <c r="I67" i="1"/>
  <c r="I68" i="1"/>
  <c r="I57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33" i="1"/>
  <c r="I32" i="1" l="1"/>
  <c r="I31" i="1"/>
  <c r="I30" i="1"/>
  <c r="I29" i="1"/>
  <c r="I28" i="1"/>
  <c r="I27" i="1"/>
  <c r="I22" i="1"/>
  <c r="I23" i="1"/>
  <c r="I24" i="1"/>
  <c r="I25" i="1"/>
  <c r="I26" i="1"/>
  <c r="I21" i="1"/>
  <c r="P3" i="1" l="1"/>
  <c r="P2" i="1"/>
  <c r="P1" i="1"/>
  <c r="C1" i="1"/>
  <c r="H17" i="25"/>
  <c r="C26" i="25" s="1"/>
  <c r="H16" i="25"/>
  <c r="H15" i="25"/>
  <c r="B9" i="25"/>
  <c r="A9" i="25"/>
  <c r="A10" i="25" l="1"/>
  <c r="B10" i="1" l="1"/>
  <c r="B16" i="1" l="1"/>
  <c r="B15" i="1"/>
  <c r="G230" i="1" l="1"/>
  <c r="G226" i="1"/>
  <c r="G222" i="1"/>
  <c r="G218" i="1"/>
  <c r="G214" i="1"/>
  <c r="G210" i="1"/>
  <c r="G206" i="1"/>
  <c r="G202" i="1"/>
  <c r="G198" i="1"/>
  <c r="G194" i="1"/>
  <c r="G190" i="1"/>
  <c r="G186" i="1"/>
  <c r="G182" i="1"/>
  <c r="G178" i="1"/>
  <c r="G174" i="1"/>
  <c r="G170" i="1"/>
  <c r="G166" i="1"/>
  <c r="G162" i="1"/>
  <c r="G158" i="1"/>
  <c r="G154" i="1"/>
  <c r="G150" i="1"/>
  <c r="G146" i="1"/>
  <c r="G142" i="1"/>
  <c r="G138" i="1"/>
  <c r="G134" i="1"/>
  <c r="G130" i="1"/>
  <c r="G126" i="1"/>
  <c r="G122" i="1"/>
  <c r="G118" i="1"/>
  <c r="G114" i="1"/>
  <c r="G110" i="1"/>
  <c r="G106" i="1"/>
  <c r="G102" i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207" i="1"/>
  <c r="G191" i="1"/>
  <c r="G179" i="1"/>
  <c r="G163" i="1"/>
  <c r="G151" i="1"/>
  <c r="G139" i="1"/>
  <c r="G131" i="1"/>
  <c r="G119" i="1"/>
  <c r="G107" i="1"/>
  <c r="G99" i="1"/>
  <c r="G87" i="1"/>
  <c r="G75" i="1"/>
  <c r="G59" i="1"/>
  <c r="G47" i="1"/>
  <c r="G35" i="1"/>
  <c r="G27" i="1"/>
  <c r="G229" i="1"/>
  <c r="G225" i="1"/>
  <c r="G221" i="1"/>
  <c r="G217" i="1"/>
  <c r="G213" i="1"/>
  <c r="G209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G137" i="1"/>
  <c r="G133" i="1"/>
  <c r="G129" i="1"/>
  <c r="G125" i="1"/>
  <c r="G121" i="1"/>
  <c r="G117" i="1"/>
  <c r="G113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211" i="1"/>
  <c r="G195" i="1"/>
  <c r="G183" i="1"/>
  <c r="G167" i="1"/>
  <c r="G155" i="1"/>
  <c r="G143" i="1"/>
  <c r="G127" i="1"/>
  <c r="G115" i="1"/>
  <c r="G103" i="1"/>
  <c r="G91" i="1"/>
  <c r="G83" i="1"/>
  <c r="G71" i="1"/>
  <c r="G55" i="1"/>
  <c r="G43" i="1"/>
  <c r="G31" i="1"/>
  <c r="G228" i="1"/>
  <c r="G224" i="1"/>
  <c r="G220" i="1"/>
  <c r="G216" i="1"/>
  <c r="G212" i="1"/>
  <c r="G208" i="1"/>
  <c r="G204" i="1"/>
  <c r="G200" i="1"/>
  <c r="G196" i="1"/>
  <c r="G192" i="1"/>
  <c r="G188" i="1"/>
  <c r="G184" i="1"/>
  <c r="G180" i="1"/>
  <c r="G176" i="1"/>
  <c r="G172" i="1"/>
  <c r="G168" i="1"/>
  <c r="G164" i="1"/>
  <c r="G160" i="1"/>
  <c r="G156" i="1"/>
  <c r="G152" i="1"/>
  <c r="G148" i="1"/>
  <c r="G144" i="1"/>
  <c r="G140" i="1"/>
  <c r="G136" i="1"/>
  <c r="G132" i="1"/>
  <c r="G128" i="1"/>
  <c r="G124" i="1"/>
  <c r="G120" i="1"/>
  <c r="G116" i="1"/>
  <c r="G112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27" i="1"/>
  <c r="G223" i="1"/>
  <c r="G219" i="1"/>
  <c r="G215" i="1"/>
  <c r="G203" i="1"/>
  <c r="G199" i="1"/>
  <c r="G187" i="1"/>
  <c r="G175" i="1"/>
  <c r="G171" i="1"/>
  <c r="G159" i="1"/>
  <c r="G147" i="1"/>
  <c r="G135" i="1"/>
  <c r="G123" i="1"/>
  <c r="G111" i="1"/>
  <c r="G95" i="1"/>
  <c r="G79" i="1"/>
  <c r="G67" i="1"/>
  <c r="G63" i="1"/>
  <c r="G51" i="1"/>
  <c r="G39" i="1"/>
  <c r="G23" i="1"/>
  <c r="T1025" i="1"/>
  <c r="T1024" i="1"/>
  <c r="T1020" i="1"/>
  <c r="T10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Darío Pardo</author>
  </authors>
  <commentList>
    <comment ref="A20" authorId="0" shapeId="0" xr:uid="{61FCB247-88D3-4EEF-9742-DD4FFEAA8D07}">
      <text>
        <r>
          <rPr>
            <b/>
            <sz val="9"/>
            <color indexed="81"/>
            <rFont val="Tahoma"/>
            <family val="2"/>
          </rPr>
          <t>Registre la fehca de análisis en formato AAAA-MM-DD</t>
        </r>
      </text>
    </comment>
    <comment ref="B20" authorId="0" shapeId="0" xr:uid="{D72950C5-F7BE-48D4-A644-5D4A8030556F}">
      <text>
        <r>
          <rPr>
            <b/>
            <sz val="9"/>
            <color indexed="81"/>
            <rFont val="Tahoma"/>
            <family val="2"/>
          </rPr>
          <t>Registre el código de la muestra</t>
        </r>
      </text>
    </comment>
    <comment ref="C20" authorId="0" shapeId="0" xr:uid="{186FB51B-F88C-4DA1-ADDA-A7DD3757BA90}">
      <text>
        <r>
          <rPr>
            <b/>
            <sz val="9"/>
            <color indexed="81"/>
            <rFont val="Tahoma"/>
            <family val="2"/>
          </rPr>
          <t>Seleccione el nombre de la muestra</t>
        </r>
      </text>
    </comment>
    <comment ref="D20" authorId="0" shapeId="0" xr:uid="{263EF477-3158-43F5-8A58-6F2FF63CEAD7}">
      <text>
        <r>
          <rPr>
            <b/>
            <sz val="9"/>
            <color indexed="81"/>
            <rFont val="Tahoma"/>
            <family val="2"/>
          </rPr>
          <t>Seleccione el tipo de muestra</t>
        </r>
      </text>
    </comment>
    <comment ref="E20" authorId="0" shapeId="0" xr:uid="{B60C3C0F-D20D-4434-B918-1A0F7CE2F4C3}">
      <text>
        <r>
          <rPr>
            <b/>
            <sz val="9"/>
            <color indexed="81"/>
            <rFont val="Tahoma"/>
            <family val="2"/>
          </rPr>
          <t>Seleccione el analito</t>
        </r>
      </text>
    </comment>
    <comment ref="F20" authorId="0" shapeId="0" xr:uid="{8324D05B-FD36-488A-9875-F56EC211ABFA}">
      <text>
        <r>
          <rPr>
            <b/>
            <sz val="9"/>
            <color indexed="81"/>
            <rFont val="Tahoma"/>
            <family val="2"/>
          </rPr>
          <t>Registre el peso de la muestra</t>
        </r>
      </text>
    </comment>
    <comment ref="H20" authorId="0" shapeId="0" xr:uid="{305F9B25-21A0-4F3C-9D0E-2F15FDB0615B}">
      <text>
        <r>
          <rPr>
            <b/>
            <sz val="9"/>
            <color indexed="81"/>
            <rFont val="Tahoma"/>
            <family val="2"/>
          </rPr>
          <t>Registre la concentración en ug/mL arrojada por el software cromatográfico para este analito y muestra.</t>
        </r>
      </text>
    </comment>
    <comment ref="I20" authorId="0" shapeId="0" xr:uid="{901B62E8-618A-4DA3-A42E-F142DEA3D808}">
      <text>
        <r>
          <rPr>
            <b/>
            <sz val="9"/>
            <color indexed="81"/>
            <rFont val="Tahoma"/>
            <family val="2"/>
          </rPr>
          <t>Ingrese el factor de dilución</t>
        </r>
      </text>
    </comment>
    <comment ref="J20" authorId="0" shapeId="0" xr:uid="{BFAF80E1-400B-45DF-8FCF-4EB82CA75825}">
      <text>
        <r>
          <rPr>
            <b/>
            <sz val="9"/>
            <color indexed="81"/>
            <rFont val="Tahoma"/>
            <family val="2"/>
          </rPr>
          <t>Registre el factor de dilución</t>
        </r>
      </text>
    </comment>
    <comment ref="L20" authorId="0" shapeId="0" xr:uid="{C5CC029D-3B36-4AA6-A383-DD5990844861}">
      <text>
        <r>
          <rPr>
            <b/>
            <sz val="9"/>
            <color indexed="81"/>
            <rFont val="Tahoma"/>
            <family val="2"/>
          </rPr>
          <t>Registre el volumen de inyección</t>
        </r>
      </text>
    </comment>
    <comment ref="O20" authorId="0" shapeId="0" xr:uid="{4A917B75-46FC-4DEA-A54A-4934D36257A4}">
      <text>
        <r>
          <rPr>
            <b/>
            <sz val="9"/>
            <color indexed="81"/>
            <rFont val="Tahoma"/>
            <family val="2"/>
          </rPr>
          <t>Registre las iniciales del analista a cargo</t>
        </r>
      </text>
    </comment>
    <comment ref="P20" authorId="0" shapeId="0" xr:uid="{1A86090F-CFC5-4310-B2E5-750B2DBA192C}">
      <text>
        <r>
          <rPr>
            <b/>
            <sz val="9"/>
            <color indexed="81"/>
            <rFont val="Tahoma"/>
            <family val="2"/>
          </rPr>
          <t>Seleccione el estado del resultado</t>
        </r>
      </text>
    </comment>
    <comment ref="Q20" authorId="0" shapeId="0" xr:uid="{29E8DB42-E1E1-4BD9-8FEE-CEEEB6F942E8}">
      <text>
        <r>
          <rPr>
            <b/>
            <sz val="9"/>
            <color indexed="81"/>
            <rFont val="Tahoma"/>
            <family val="2"/>
          </rPr>
          <t>Registre las iniciales de quien revisa el resultado</t>
        </r>
      </text>
    </comment>
    <comment ref="R20" authorId="0" shapeId="0" xr:uid="{2864CD9B-3127-4549-9FEA-24EBF503A0BC}">
      <text>
        <r>
          <rPr>
            <b/>
            <sz val="9"/>
            <color indexed="81"/>
            <rFont val="Tahoma"/>
            <family val="2"/>
          </rPr>
          <t>Registre las observaciones que sean pertinentes al resultado o ensayo</t>
        </r>
      </text>
    </comment>
    <comment ref="S20" authorId="0" shapeId="0" xr:uid="{1AE6CE2F-8AD9-45D9-B462-4869A7E999C3}">
      <text>
        <r>
          <rPr>
            <b/>
            <sz val="9"/>
            <color indexed="81"/>
            <rFont val="Tahoma"/>
            <family val="2"/>
          </rPr>
          <t>Registre la trazabilidad del resultado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sulta - Duplicados" description="Conexión a la consulta 'Duplicados' en el libro." type="5" refreshedVersion="0" background="1">
    <dbPr connection="Provider=Microsoft.Mashup.OleDb.1;Data Source=$Workbook$;Location=Duplicados" command="SELECT * FROM [Duplicados]"/>
  </connection>
  <connection id="2" xr16:uid="{00000000-0015-0000-FFFF-FFFF01000000}" keepAlive="1" name="Consulta - Exactitud" description="Conexión a la consulta 'Exactitud' en el libro." type="5" refreshedVersion="6" background="1" saveData="1">
    <dbPr connection="Provider=Microsoft.Mashup.OleDb.1;Data Source=$Workbook$;Location=Exactitud;Extended Properties=&quot;&quot;" command="SELECT * FROM [Exactitud]"/>
  </connection>
  <connection id="3" xr16:uid="{00000000-0015-0000-FFFF-FFFF02000000}" keepAlive="1" name="Consulta - RPD" description="Conexión a la consulta 'RPD' en el libro." type="5" refreshedVersion="6" background="1" saveData="1">
    <dbPr connection="Provider=Microsoft.Mashup.OleDb.1;Data Source=$Workbook$;Location=RPD" command="SELECT * FROM [RPD]"/>
  </connection>
</connections>
</file>

<file path=xl/sharedStrings.xml><?xml version="1.0" encoding="utf-8"?>
<sst xmlns="http://schemas.openxmlformats.org/spreadsheetml/2006/main" count="5616" uniqueCount="526">
  <si>
    <t>METODO</t>
  </si>
  <si>
    <t>ANALISTA</t>
  </si>
  <si>
    <t>FECHA DE ANALISIS</t>
  </si>
  <si>
    <t>ANALISIS DE MUESTRAS</t>
  </si>
  <si>
    <t>EXACTITUD</t>
  </si>
  <si>
    <t>ml</t>
  </si>
  <si>
    <t>BALANZA</t>
  </si>
  <si>
    <t>Resultado (%)</t>
  </si>
  <si>
    <t>ID MUESTRA</t>
  </si>
  <si>
    <t>FECHA ACTUALIZACION</t>
  </si>
  <si>
    <t>LECTURA (g)</t>
  </si>
  <si>
    <t>CORRECCION (g)</t>
  </si>
  <si>
    <t>Pendiente</t>
  </si>
  <si>
    <t>Intercepto</t>
  </si>
  <si>
    <t>MATRIZ</t>
  </si>
  <si>
    <t>LIMITE DE ALERTA</t>
  </si>
  <si>
    <t>OBSERVACIONES</t>
  </si>
  <si>
    <t>0812-18</t>
  </si>
  <si>
    <t>LIMITE DE CONTROL</t>
  </si>
  <si>
    <t>FACTORES DE CORRECCIONEQUIPOS UTILIZADOS EN EL ENSAYO</t>
  </si>
  <si>
    <t>006</t>
  </si>
  <si>
    <t>VIGENCIA</t>
  </si>
  <si>
    <t>ACEITES Y GRASAS</t>
  </si>
  <si>
    <t>AGUA POTABLE</t>
  </si>
  <si>
    <t>ALIMENTO ANIMAL</t>
  </si>
  <si>
    <t>ALIMENTOS ELABORADOS</t>
  </si>
  <si>
    <t>ALIMENTOS PROCEDENTES DE ANIMALES SILVESTRES</t>
  </si>
  <si>
    <t>BEBIDAS</t>
  </si>
  <si>
    <t>CARNE</t>
  </si>
  <si>
    <t>CONFITERIA</t>
  </si>
  <si>
    <t>COSMÉTICOS</t>
  </si>
  <si>
    <t>FRUTAS</t>
  </si>
  <si>
    <t>HIERBAS, ESPECIAS, SALSAS</t>
  </si>
  <si>
    <t>HORTALIZAS AMILÁCEAS</t>
  </si>
  <si>
    <t>HORTALIZAS VERDES</t>
  </si>
  <si>
    <t>HUEVOS</t>
  </si>
  <si>
    <t>LECHE Y PRODUCTOS LACTEOS</t>
  </si>
  <si>
    <t>LEGUMBRES</t>
  </si>
  <si>
    <t>NUECES Y SEMILLAS</t>
  </si>
  <si>
    <t>OTRAS HORTALIZAS</t>
  </si>
  <si>
    <t>PESCADO</t>
  </si>
  <si>
    <t>PLATOS COCINADOS MIXTOS</t>
  </si>
  <si>
    <t>PRODUCTOS DE COCO</t>
  </si>
  <si>
    <t>PRODUCTOS MARINOS</t>
  </si>
  <si>
    <t>RESINAS FENÓLICAS</t>
  </si>
  <si>
    <t>CACAO Y DERIVADOS</t>
  </si>
  <si>
    <t>CAFÉ Y DERIVADOS</t>
  </si>
  <si>
    <t>MONITOREO AMBIENTE</t>
  </si>
  <si>
    <t>PLASMA SANGUINEO</t>
  </si>
  <si>
    <t>SUPLEMENTOS ALIMENTICIOS</t>
  </si>
  <si>
    <t>CERTIFICADO DE CALIBRACION</t>
  </si>
  <si>
    <t>DATOS DE LA MUESTRA</t>
  </si>
  <si>
    <t>1371-18</t>
  </si>
  <si>
    <t>1908-18</t>
  </si>
  <si>
    <t>1948-18</t>
  </si>
  <si>
    <t>1949-18</t>
  </si>
  <si>
    <t>1950-18</t>
  </si>
  <si>
    <t>1952-18</t>
  </si>
  <si>
    <t>0764-18</t>
  </si>
  <si>
    <t>0878-18</t>
  </si>
  <si>
    <t>1029-18</t>
  </si>
  <si>
    <t>1131-18</t>
  </si>
  <si>
    <t>1365-18</t>
  </si>
  <si>
    <t>1640-18</t>
  </si>
  <si>
    <t>1861-18</t>
  </si>
  <si>
    <t>0894-18</t>
  </si>
  <si>
    <t>0896-18</t>
  </si>
  <si>
    <t>1928-18</t>
  </si>
  <si>
    <t>1118-18</t>
  </si>
  <si>
    <t>1358-18</t>
  </si>
  <si>
    <t>1360-18</t>
  </si>
  <si>
    <t>1362-18</t>
  </si>
  <si>
    <t>1363-18</t>
  </si>
  <si>
    <t>1481-18</t>
  </si>
  <si>
    <t>1538-18</t>
  </si>
  <si>
    <t>1540-18</t>
  </si>
  <si>
    <t>1743-18</t>
  </si>
  <si>
    <t>1785-18</t>
  </si>
  <si>
    <t>2125-18</t>
  </si>
  <si>
    <t>2126-18</t>
  </si>
  <si>
    <t>2127-18</t>
  </si>
  <si>
    <t>2164-18</t>
  </si>
  <si>
    <t>2218-18</t>
  </si>
  <si>
    <t>0972-18</t>
  </si>
  <si>
    <t>CEREALES Y PRODUCTOS DERIVADOS</t>
  </si>
  <si>
    <t>1182-18</t>
  </si>
  <si>
    <t>1484-18</t>
  </si>
  <si>
    <t>1524-18</t>
  </si>
  <si>
    <t>1617-18</t>
  </si>
  <si>
    <t>2100-18</t>
  </si>
  <si>
    <t>1919-18</t>
  </si>
  <si>
    <t>1921-18</t>
  </si>
  <si>
    <t>1923-18</t>
  </si>
  <si>
    <t>1805-18</t>
  </si>
  <si>
    <t>1925-18</t>
  </si>
  <si>
    <t>2132-18</t>
  </si>
  <si>
    <t>1346-18</t>
  </si>
  <si>
    <t>1348-18</t>
  </si>
  <si>
    <t>1615-18</t>
  </si>
  <si>
    <t>2076-18</t>
  </si>
  <si>
    <t>1076-18</t>
  </si>
  <si>
    <t>1183-18</t>
  </si>
  <si>
    <t>1185-18</t>
  </si>
  <si>
    <t>1187-18</t>
  </si>
  <si>
    <t>1243-18</t>
  </si>
  <si>
    <t>1244-18</t>
  </si>
  <si>
    <t>1497-18</t>
  </si>
  <si>
    <t>1744-18</t>
  </si>
  <si>
    <t>2141-18</t>
  </si>
  <si>
    <t>2137-18</t>
  </si>
  <si>
    <t>0684-18</t>
  </si>
  <si>
    <t>0973-18</t>
  </si>
  <si>
    <t>1618-18</t>
  </si>
  <si>
    <t>2101-18</t>
  </si>
  <si>
    <t>1072-18</t>
  </si>
  <si>
    <t>1563-18</t>
  </si>
  <si>
    <t>1340-18</t>
  </si>
  <si>
    <t>2288-18</t>
  </si>
  <si>
    <t>TIPO DE MUESTRA</t>
  </si>
  <si>
    <t>MUESTRA DE RUTINA</t>
  </si>
  <si>
    <t>DUPLICADO</t>
  </si>
  <si>
    <t>0687-18</t>
  </si>
  <si>
    <t>0738-18</t>
  </si>
  <si>
    <t>0737-18</t>
  </si>
  <si>
    <t>0848-18</t>
  </si>
  <si>
    <t>0874-18</t>
  </si>
  <si>
    <t>0877-18</t>
  </si>
  <si>
    <t>0866-18</t>
  </si>
  <si>
    <t>0868-18</t>
  </si>
  <si>
    <t>0870-18</t>
  </si>
  <si>
    <t>0872-18</t>
  </si>
  <si>
    <t>0975-19</t>
  </si>
  <si>
    <t>1067-18</t>
  </si>
  <si>
    <t>1211-18</t>
  </si>
  <si>
    <t>1357-18</t>
  </si>
  <si>
    <t>1370-18</t>
  </si>
  <si>
    <t>ESTADO DEL RESULTADO</t>
  </si>
  <si>
    <t>ACEPTADO</t>
  </si>
  <si>
    <t>Resultado2 (%)</t>
  </si>
  <si>
    <t>ESTADO</t>
  </si>
  <si>
    <t>UNIDADES REPORTE</t>
  </si>
  <si>
    <t>UNIDADES MASA</t>
  </si>
  <si>
    <t>g</t>
  </si>
  <si>
    <t>UNIDADES VOLUMEN</t>
  </si>
  <si>
    <t>N.A</t>
  </si>
  <si>
    <t>2444-18</t>
  </si>
  <si>
    <t>2445-18</t>
  </si>
  <si>
    <t>2395-18</t>
  </si>
  <si>
    <t>2479-18</t>
  </si>
  <si>
    <t>2480-18</t>
  </si>
  <si>
    <t>2481-18</t>
  </si>
  <si>
    <t>2571-18</t>
  </si>
  <si>
    <t>2550-18</t>
  </si>
  <si>
    <t>2551-18</t>
  </si>
  <si>
    <t>2579-18</t>
  </si>
  <si>
    <t>2685-18</t>
  </si>
  <si>
    <t>2684-18</t>
  </si>
  <si>
    <t>2629-18</t>
  </si>
  <si>
    <t>2630-18</t>
  </si>
  <si>
    <t>2631-18</t>
  </si>
  <si>
    <t>2632-18</t>
  </si>
  <si>
    <t>2633-18</t>
  </si>
  <si>
    <t>2634-18</t>
  </si>
  <si>
    <t>2635-18</t>
  </si>
  <si>
    <t>2636-18</t>
  </si>
  <si>
    <t>2637-18</t>
  </si>
  <si>
    <t>2605-18</t>
  </si>
  <si>
    <t>2687-18</t>
  </si>
  <si>
    <t>2688-18</t>
  </si>
  <si>
    <t>2689-18</t>
  </si>
  <si>
    <t>2690-18</t>
  </si>
  <si>
    <t>2691-18</t>
  </si>
  <si>
    <t>2692-18</t>
  </si>
  <si>
    <t>2704-18</t>
  </si>
  <si>
    <t>2706-18</t>
  </si>
  <si>
    <t>2724-18</t>
  </si>
  <si>
    <t>2707-18</t>
  </si>
  <si>
    <t>2708-18</t>
  </si>
  <si>
    <t>2727-18</t>
  </si>
  <si>
    <t>2728-18</t>
  </si>
  <si>
    <t>2733-18</t>
  </si>
  <si>
    <t>Humedad%</t>
  </si>
  <si>
    <t>JMFR</t>
  </si>
  <si>
    <t>2917-18</t>
  </si>
  <si>
    <t>2786-18</t>
  </si>
  <si>
    <t>2775-18</t>
  </si>
  <si>
    <t>2776-18</t>
  </si>
  <si>
    <t>2739-18</t>
  </si>
  <si>
    <t>2740-18</t>
  </si>
  <si>
    <t>2891-18</t>
  </si>
  <si>
    <t>2777-18</t>
  </si>
  <si>
    <t>2778-18</t>
  </si>
  <si>
    <t>2779-18</t>
  </si>
  <si>
    <t>2781-18</t>
  </si>
  <si>
    <t>2935-18</t>
  </si>
  <si>
    <t>2935-19</t>
  </si>
  <si>
    <t>2893-18</t>
  </si>
  <si>
    <t>2861-18</t>
  </si>
  <si>
    <t>2862-18</t>
  </si>
  <si>
    <t>2863-18</t>
  </si>
  <si>
    <t>2864-18</t>
  </si>
  <si>
    <t>2865-18</t>
  </si>
  <si>
    <t>2866-18</t>
  </si>
  <si>
    <t>2867-18</t>
  </si>
  <si>
    <t>2914-18</t>
  </si>
  <si>
    <t>2904-18</t>
  </si>
  <si>
    <t>2918-18</t>
  </si>
  <si>
    <t>2919-18</t>
  </si>
  <si>
    <t>2953-18</t>
  </si>
  <si>
    <t>2980-18</t>
  </si>
  <si>
    <t>2958-18</t>
  </si>
  <si>
    <t>2960-18</t>
  </si>
  <si>
    <t>2959-18</t>
  </si>
  <si>
    <t>3062-18</t>
  </si>
  <si>
    <t>2304-18</t>
  </si>
  <si>
    <t>2983-18</t>
  </si>
  <si>
    <t>2991-18</t>
  </si>
  <si>
    <t>2992-18</t>
  </si>
  <si>
    <t>2993-18</t>
  </si>
  <si>
    <t>2994-18</t>
  </si>
  <si>
    <t>2974-18</t>
  </si>
  <si>
    <t>2973-18</t>
  </si>
  <si>
    <t>2972-18</t>
  </si>
  <si>
    <t>3004-18</t>
  </si>
  <si>
    <t>3002-18</t>
  </si>
  <si>
    <t>3000-18</t>
  </si>
  <si>
    <t>3001-18</t>
  </si>
  <si>
    <t>3087-18</t>
  </si>
  <si>
    <t>3140-18</t>
  </si>
  <si>
    <t>3094-18</t>
  </si>
  <si>
    <t>3098-18</t>
  </si>
  <si>
    <t>3097-18</t>
  </si>
  <si>
    <t>Identificación:</t>
  </si>
  <si>
    <t xml:space="preserve">Revisión: </t>
  </si>
  <si>
    <t>AOXLAB S.A.S</t>
  </si>
  <si>
    <t>Inicio de vigencia:</t>
  </si>
  <si>
    <t>DOCUMENTO CONTROLADO</t>
  </si>
  <si>
    <r>
      <t xml:space="preserve">Copia controlada No. : </t>
    </r>
    <r>
      <rPr>
        <b/>
        <u/>
        <sz val="12"/>
        <rFont val="Arial"/>
        <family val="2"/>
      </rPr>
      <t>1</t>
    </r>
  </si>
  <si>
    <t>Nombre</t>
  </si>
  <si>
    <t>Puesto o función</t>
  </si>
  <si>
    <t>Firma</t>
  </si>
  <si>
    <t>Fecha</t>
  </si>
  <si>
    <t>Elaboró:</t>
  </si>
  <si>
    <t>Revisó:</t>
  </si>
  <si>
    <t>Yasmín E. Lopera Pérez</t>
  </si>
  <si>
    <t>Gerente y Director Técnico</t>
  </si>
  <si>
    <t>Aprobó:</t>
  </si>
  <si>
    <t>Localización del documento:</t>
  </si>
  <si>
    <t>http://107.190.139.42/~aoxlabsgc/sig</t>
  </si>
  <si>
    <t>Control de cambios</t>
  </si>
  <si>
    <t>Estado</t>
  </si>
  <si>
    <t>Fecha de inicio de vigencia</t>
  </si>
  <si>
    <t>Revisión</t>
  </si>
  <si>
    <t>Descripción del cambio realizado</t>
  </si>
  <si>
    <t>Realizó</t>
  </si>
  <si>
    <t>Revisó</t>
  </si>
  <si>
    <t>Aprobó</t>
  </si>
  <si>
    <t>Vigente</t>
  </si>
  <si>
    <t>Ninguno (versión original).</t>
  </si>
  <si>
    <t>WFRP</t>
  </si>
  <si>
    <t>YELP</t>
  </si>
  <si>
    <r>
      <t xml:space="preserve">Documento controlado, prohibida su reproducción parcial o total sin autorización. </t>
    </r>
    <r>
      <rPr>
        <sz val="10"/>
        <color theme="1"/>
        <rFont val="Arial"/>
        <family val="2"/>
      </rPr>
      <t/>
    </r>
  </si>
  <si>
    <t>Página 1 de 2</t>
  </si>
  <si>
    <r>
      <t xml:space="preserve">Documento controlado, prohibida su reproducción parcial o total sin autorización. </t>
    </r>
    <r>
      <rPr>
        <sz val="10"/>
        <color rgb="FF000000"/>
        <rFont val="Arial"/>
        <family val="2"/>
      </rPr>
      <t/>
    </r>
  </si>
  <si>
    <t>2981-18</t>
  </si>
  <si>
    <t>LIMITE DE MASA (g)</t>
  </si>
  <si>
    <t>REVISÓ</t>
  </si>
  <si>
    <t>3120-18</t>
  </si>
  <si>
    <t>3121-18</t>
  </si>
  <si>
    <t>3137-18</t>
  </si>
  <si>
    <t>3138-18</t>
  </si>
  <si>
    <t>3139-18</t>
  </si>
  <si>
    <t>3111-18</t>
  </si>
  <si>
    <t>3112-18</t>
  </si>
  <si>
    <t>3113-18</t>
  </si>
  <si>
    <t>3114-18</t>
  </si>
  <si>
    <t>TRAZABILIDAD</t>
  </si>
  <si>
    <t>FOR-TC-040-032/2018</t>
  </si>
  <si>
    <t>3171-18</t>
  </si>
  <si>
    <t>3153-18</t>
  </si>
  <si>
    <t>3154-18</t>
  </si>
  <si>
    <t>3155-18</t>
  </si>
  <si>
    <t>3156-18</t>
  </si>
  <si>
    <t>3160-18</t>
  </si>
  <si>
    <t>3157-18</t>
  </si>
  <si>
    <t>3158-18</t>
  </si>
  <si>
    <t>3159-18</t>
  </si>
  <si>
    <t>FOR-TC-040-033/2018</t>
  </si>
  <si>
    <t>FOR-TC-040-034/2018</t>
  </si>
  <si>
    <t>3161-18</t>
  </si>
  <si>
    <t>3172-18</t>
  </si>
  <si>
    <t>3146-18</t>
  </si>
  <si>
    <t>3194-18</t>
  </si>
  <si>
    <t>FOR-TC-040-035/2018</t>
  </si>
  <si>
    <t>3246-18</t>
  </si>
  <si>
    <t>3252-18</t>
  </si>
  <si>
    <t>3253-18</t>
  </si>
  <si>
    <t>3254-18</t>
  </si>
  <si>
    <t>3320-18</t>
  </si>
  <si>
    <t>3310-18</t>
  </si>
  <si>
    <t>3311-18</t>
  </si>
  <si>
    <t>3312-18</t>
  </si>
  <si>
    <t>3313-18</t>
  </si>
  <si>
    <t>3196-18</t>
  </si>
  <si>
    <t>3202-18</t>
  </si>
  <si>
    <t>FOR-TC-040-036/2018</t>
  </si>
  <si>
    <t>3197-18</t>
  </si>
  <si>
    <t>3200-18</t>
  </si>
  <si>
    <t>3259-18</t>
  </si>
  <si>
    <t>3260-18</t>
  </si>
  <si>
    <t>3261-18</t>
  </si>
  <si>
    <t>3319-18</t>
  </si>
  <si>
    <t>FOR-TC-040-037/2018</t>
  </si>
  <si>
    <t>3258-18</t>
  </si>
  <si>
    <t>3206-18</t>
  </si>
  <si>
    <t>3210-18</t>
  </si>
  <si>
    <t>3209-18</t>
  </si>
  <si>
    <t>3201-18</t>
  </si>
  <si>
    <t>FOR-TC-040-038/2018</t>
  </si>
  <si>
    <t>3410-18</t>
  </si>
  <si>
    <t>3421-18</t>
  </si>
  <si>
    <t>3198-18</t>
  </si>
  <si>
    <t>3199-18</t>
  </si>
  <si>
    <t>3444-18</t>
  </si>
  <si>
    <t>FOR-TC-040-039/2018</t>
  </si>
  <si>
    <t>3330-18</t>
  </si>
  <si>
    <t>FOR-TC-040-040/2018</t>
  </si>
  <si>
    <t>3418-18</t>
  </si>
  <si>
    <t>3417-18</t>
  </si>
  <si>
    <t>3419-18</t>
  </si>
  <si>
    <t>3420-18</t>
  </si>
  <si>
    <t>FOR-TC-040-041/2018</t>
  </si>
  <si>
    <t>3203-18</t>
  </si>
  <si>
    <t>3204-18</t>
  </si>
  <si>
    <t>3205-18</t>
  </si>
  <si>
    <t>3207-18</t>
  </si>
  <si>
    <t>3208-18</t>
  </si>
  <si>
    <t>3467-18</t>
  </si>
  <si>
    <t>JEUA</t>
  </si>
  <si>
    <t>FOR-TC-040-042/2018</t>
  </si>
  <si>
    <t>3184-18</t>
  </si>
  <si>
    <t>3185-18</t>
  </si>
  <si>
    <t>3186-18</t>
  </si>
  <si>
    <t>FOR-TC-040-043/2018</t>
  </si>
  <si>
    <t>3435-18</t>
  </si>
  <si>
    <t>3433-18</t>
  </si>
  <si>
    <t>3526-18</t>
  </si>
  <si>
    <t>3527-18</t>
  </si>
  <si>
    <t>3528-18</t>
  </si>
  <si>
    <t>3529-18</t>
  </si>
  <si>
    <t>3524-18</t>
  </si>
  <si>
    <t>3538-18</t>
  </si>
  <si>
    <t>3553-18</t>
  </si>
  <si>
    <t>3554-18</t>
  </si>
  <si>
    <t>3555-18</t>
  </si>
  <si>
    <t>3556-18</t>
  </si>
  <si>
    <t>FOR-TC-040-044/2018</t>
  </si>
  <si>
    <t>digestibilidad en pepsina</t>
  </si>
  <si>
    <t>3509-18</t>
  </si>
  <si>
    <t>3510-18</t>
  </si>
  <si>
    <t>3511-18</t>
  </si>
  <si>
    <t>3522-18</t>
  </si>
  <si>
    <t>3523-18</t>
  </si>
  <si>
    <t>3550-18</t>
  </si>
  <si>
    <t>3536-18</t>
  </si>
  <si>
    <t>3537-18</t>
  </si>
  <si>
    <t>FOR-TC-040-045/2018</t>
  </si>
  <si>
    <t>FOR-TC-040-046/2018</t>
  </si>
  <si>
    <t>Mojonnier</t>
  </si>
  <si>
    <t>SI</t>
  </si>
  <si>
    <t>2018/11/10</t>
  </si>
  <si>
    <t>3548-18</t>
  </si>
  <si>
    <t>3594-18</t>
  </si>
  <si>
    <t>FOR-TC-040-047/2018</t>
  </si>
  <si>
    <t>3595-18</t>
  </si>
  <si>
    <t>3596-18</t>
  </si>
  <si>
    <t>3608-18</t>
  </si>
  <si>
    <t>3609-18</t>
  </si>
  <si>
    <t>3610-18</t>
  </si>
  <si>
    <t>3611-18</t>
  </si>
  <si>
    <t>FOR-TC-040-048/2018</t>
  </si>
  <si>
    <t>3639-18</t>
  </si>
  <si>
    <t>3732-18</t>
  </si>
  <si>
    <t>3733-18</t>
  </si>
  <si>
    <t>3734-18</t>
  </si>
  <si>
    <t>3831-18</t>
  </si>
  <si>
    <t>3832-18</t>
  </si>
  <si>
    <t>3833-18</t>
  </si>
  <si>
    <t>3735-18</t>
  </si>
  <si>
    <t>FOR-TC-040-050/2018</t>
  </si>
  <si>
    <t>mojonnier</t>
  </si>
  <si>
    <t>FOR-TC-040-049/2018</t>
  </si>
  <si>
    <t>3886-18</t>
  </si>
  <si>
    <t>3887-18</t>
  </si>
  <si>
    <t>3958-18</t>
  </si>
  <si>
    <t>FOR-TC-040-051/2018</t>
  </si>
  <si>
    <t>FOR-TC-040-052/2018</t>
  </si>
  <si>
    <t>3908-18</t>
  </si>
  <si>
    <t>3909-18</t>
  </si>
  <si>
    <t>3910-18</t>
  </si>
  <si>
    <t>FOR-TC-040-053/2018</t>
  </si>
  <si>
    <t>3576-18</t>
  </si>
  <si>
    <t>3670-18</t>
  </si>
  <si>
    <t>3913-18</t>
  </si>
  <si>
    <t>FOR-TC-040-050/2019</t>
  </si>
  <si>
    <t>FOR-TC-040-047/2019</t>
  </si>
  <si>
    <t>FOR-TC-040-044/2019</t>
  </si>
  <si>
    <t>Cuadro de mando para el ensayo de Ácidos Clorogénicos</t>
  </si>
  <si>
    <t xml:space="preserve">Edwin Alexander Arboleda </t>
  </si>
  <si>
    <t>Analista de laboratorio</t>
  </si>
  <si>
    <t>EAAG</t>
  </si>
  <si>
    <t>DETERMINACION DE ACIDOS CLOROGÉNICOS EN CAFÉ</t>
  </si>
  <si>
    <t>Cromatografo Liquido (0207)</t>
  </si>
  <si>
    <t>Plancha Multiple de Calentamiento</t>
  </si>
  <si>
    <t>X</t>
  </si>
  <si>
    <t>LIMITE DE REPORTE (g/100g)</t>
  </si>
  <si>
    <t>ANALITO</t>
  </si>
  <si>
    <t xml:space="preserve">Ac. Clorogenico </t>
  </si>
  <si>
    <t>Ac. Neo Clorogenico</t>
  </si>
  <si>
    <t xml:space="preserve">Ac. Cripto Clorogenico </t>
  </si>
  <si>
    <t>Ac. Cafèico</t>
  </si>
  <si>
    <t xml:space="preserve">Ac. 3,5-dicafeoilquinico </t>
  </si>
  <si>
    <t xml:space="preserve">Ac. 4,5-dicafeoilquinico </t>
  </si>
  <si>
    <t>3834-18</t>
  </si>
  <si>
    <t>Concentración (ug/ml)</t>
  </si>
  <si>
    <t xml:space="preserve">Factor de dilución </t>
  </si>
  <si>
    <t>Resultado (mg/100mL)</t>
  </si>
  <si>
    <t>Volumen de dilución(mL)</t>
  </si>
  <si>
    <t>Concentracion con el Factor de Dilucion (mg/mL)</t>
  </si>
  <si>
    <t>3835-18</t>
  </si>
  <si>
    <t>3836-18</t>
  </si>
  <si>
    <t>3837-18</t>
  </si>
  <si>
    <t>3838-18</t>
  </si>
  <si>
    <t>3839-18</t>
  </si>
  <si>
    <t>3840-18</t>
  </si>
  <si>
    <t>3841-18</t>
  </si>
  <si>
    <t>3882-18</t>
  </si>
  <si>
    <t>3883-18</t>
  </si>
  <si>
    <t>3884-18</t>
  </si>
  <si>
    <t>3982-18</t>
  </si>
  <si>
    <t>3983-18</t>
  </si>
  <si>
    <t>3984-18</t>
  </si>
  <si>
    <t>4139-18</t>
  </si>
  <si>
    <t>4140-18</t>
  </si>
  <si>
    <t>4391-18</t>
  </si>
  <si>
    <t>4392-18</t>
  </si>
  <si>
    <t>4441-18</t>
  </si>
  <si>
    <t>4442-18</t>
  </si>
  <si>
    <t>NOMBRE DE LA MUESTRA</t>
  </si>
  <si>
    <t>3885-18</t>
  </si>
  <si>
    <t>3985-18</t>
  </si>
  <si>
    <t>Resultado (mg/100g)</t>
  </si>
  <si>
    <t xml:space="preserve">ENSAYO </t>
  </si>
  <si>
    <t>4868-18</t>
  </si>
  <si>
    <t>1989,991(RESULTADO REPORTADO)</t>
  </si>
  <si>
    <t>4952-18</t>
  </si>
  <si>
    <t>4953-18</t>
  </si>
  <si>
    <t>4954-18</t>
  </si>
  <si>
    <t>5770-18</t>
  </si>
  <si>
    <t>5771-18</t>
  </si>
  <si>
    <t>5772-18</t>
  </si>
  <si>
    <t>5773-19</t>
  </si>
  <si>
    <t>mg/100mL</t>
  </si>
  <si>
    <t>PROC-TC-118</t>
  </si>
  <si>
    <t>HP20181181031L13836-18/FOR-TC-081 001/2018</t>
  </si>
  <si>
    <t>HP20181181031L13837-18 /FOR-TC-081 001/2018</t>
  </si>
  <si>
    <t>HP20181181031L13834-18 /FOR-TC-081 001/2018</t>
  </si>
  <si>
    <t>HP20181181031L13835-18 / FOR-TC-081 001/2018</t>
  </si>
  <si>
    <t>HP20181181031L13838-18 / FOR-TC-081 001/2018</t>
  </si>
  <si>
    <t>HP20181181031L13839-18 / FOR-TC-081 001/2018</t>
  </si>
  <si>
    <t>HP20181181031L13840-18 / FOR-TC-081 001/2018</t>
  </si>
  <si>
    <t>HP20181181031L13841-18 / FOR-TC-081 001/2018</t>
  </si>
  <si>
    <t>HP20181181031L13882-18 / FOR-TC-081 001/2018</t>
  </si>
  <si>
    <t>HP20181181031L13883-18 / FOR-TC-081 001/2018</t>
  </si>
  <si>
    <t>HP20181181031L13884-18 / FOR-TC-081 001/2018</t>
  </si>
  <si>
    <t>HP20181181031L13885-18 / FOR-TC-081 001/2018</t>
  </si>
  <si>
    <t>HP20181181113L13982-18 / FOR-TC-081 001/2018</t>
  </si>
  <si>
    <t>HP20181181113L13982-18D / FOR-TC-081 001/2018</t>
  </si>
  <si>
    <t>HP20181181113L13983-18 / FOR-TC-081 001/2018</t>
  </si>
  <si>
    <t>HP20181181113L13984-18 / FOR-TC-081 001/2018</t>
  </si>
  <si>
    <t>HP20181181113L13985-18 / FOR-TC-081 001/2018</t>
  </si>
  <si>
    <t>HP20181181113L14139-18 / FOR-TC-081 001/2018</t>
  </si>
  <si>
    <t>HP20181181113L14140-18 / FOR-TC-081 001/2018</t>
  </si>
  <si>
    <t>HP20181181119L14391-18 / FOR-TC-081 001/2018</t>
  </si>
  <si>
    <t>HP20181181119L14391-18 D / FOR-TC-081 001/2018</t>
  </si>
  <si>
    <t>HP20181181119L14392-18 / FOR-TC-081 001/2018</t>
  </si>
  <si>
    <t>HP20181181119L14441-18 / FOR-TC-081 001/2018</t>
  </si>
  <si>
    <t>HP20181181119L14441-18D / FOR-TC-081 001/2018</t>
  </si>
  <si>
    <t>HP20181181119L14442-18 / FOR-TC-081 001/2018</t>
  </si>
  <si>
    <t>HP20181181204L14868-18 / FOR-TC-081 004/2018</t>
  </si>
  <si>
    <t/>
  </si>
  <si>
    <t>HP20181181204L14868-18D / FOR-TC-081 004/2018</t>
  </si>
  <si>
    <t>HP20181181204L14952-18 / FOR-TC-081 004/2018</t>
  </si>
  <si>
    <t>HP20181181204L14953-18 / FOR-TC-081 004/2018</t>
  </si>
  <si>
    <t>HP20181181204L14954-18 / FOR-TC-081 004/2018</t>
  </si>
  <si>
    <t>HP20181181221L15770-18 / FOR-TC-081 005/2018</t>
  </si>
  <si>
    <t>HP20181181221L15770-18 DUPLICADO / FOR-TC-081 005/2018</t>
  </si>
  <si>
    <t>HP20181181221L15771-18 / FOR-TC-081 005/2019</t>
  </si>
  <si>
    <t>HP20181181221L15772-18 / FOR-TC-081 005/2020</t>
  </si>
  <si>
    <t>HP20181181221L15773-18 / FOR-TC-081 005/2021</t>
  </si>
  <si>
    <t>SRM</t>
  </si>
  <si>
    <t>SRB</t>
  </si>
  <si>
    <t>PL-PATRON</t>
  </si>
  <si>
    <t>PL-MAX</t>
  </si>
  <si>
    <t>SRV-OP</t>
  </si>
  <si>
    <t>S/R TRADICIONAL</t>
  </si>
  <si>
    <t>VIVE-OP</t>
  </si>
  <si>
    <t>ESTANDAR DE CHEQUEO</t>
  </si>
  <si>
    <t>Peso Muestra corregido (g)</t>
  </si>
  <si>
    <t>Peso muestra (g)</t>
  </si>
  <si>
    <t>Volumen inyección muestra (uL)</t>
  </si>
  <si>
    <t>RPD</t>
  </si>
  <si>
    <t>Duplicado (mg/100g)</t>
  </si>
  <si>
    <t>SOFT-TC-034</t>
  </si>
  <si>
    <t>NOMBRE DE MUESTRA</t>
  </si>
  <si>
    <t>TIPOS DE ESTADO</t>
  </si>
  <si>
    <t>RECHAZADO</t>
  </si>
  <si>
    <t>PROMEDIO</t>
  </si>
  <si>
    <t>LAS</t>
  </si>
  <si>
    <t>LCS</t>
  </si>
  <si>
    <t>VR ASIGNADO (ug/ml)</t>
  </si>
  <si>
    <t>LCI (ug/ml)</t>
  </si>
  <si>
    <t>LAI (ug/ml)</t>
  </si>
  <si>
    <t>LIMITES PARA LA CARTA CONTROL DE PRECISIÓN</t>
  </si>
  <si>
    <t>LIMITES PARA LA CARTA CONTROL DE EXACTITUD</t>
  </si>
  <si>
    <t>CÓDIGO ESTANDAR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</si>
</sst>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yyyy\-mm\-dd;@"/>
    <numFmt numFmtId="166" formatCode="0.0000"/>
    <numFmt numFmtId="167" formatCode="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rgb="FF000000"/>
      <name val="Arial"/>
      <family val="2"/>
    </font>
    <font>
      <b/>
      <u/>
      <sz val="12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18"/>
      <color theme="1"/>
      <name val="Arial"/>
      <family val="2"/>
    </font>
    <font>
      <b/>
      <sz val="24"/>
      <color theme="1"/>
      <name val="Arial"/>
      <family val="2"/>
    </font>
    <font>
      <b/>
      <sz val="24"/>
      <color theme="3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2" tint="-0.49998474074526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2" tint="-0.49998474074526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1"/>
      <color theme="1" tint="0.34998626667073579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89">
    <xf numFmtId="0" fontId="0" fillId="0" borderId="0" xfId="0"/>
    <xf numFmtId="0" fontId="2" fillId="0" borderId="0" xfId="0" applyFont="1" applyAlignment="1"/>
    <xf numFmtId="0" fontId="4" fillId="0" borderId="5" xfId="0" applyFont="1" applyBorder="1"/>
    <xf numFmtId="0" fontId="3" fillId="0" borderId="5" xfId="0" applyFont="1" applyBorder="1"/>
    <xf numFmtId="0" fontId="3" fillId="0" borderId="12" xfId="0" applyFont="1" applyBorder="1" applyAlignment="1"/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/>
    <xf numFmtId="0" fontId="3" fillId="0" borderId="0" xfId="0" applyFont="1" applyFill="1" applyBorder="1" applyAlignment="1"/>
    <xf numFmtId="0" fontId="3" fillId="0" borderId="12" xfId="0" applyFont="1" applyFill="1" applyBorder="1" applyAlignment="1"/>
    <xf numFmtId="0" fontId="4" fillId="0" borderId="14" xfId="0" applyFont="1" applyBorder="1"/>
    <xf numFmtId="0" fontId="3" fillId="0" borderId="0" xfId="0" applyFont="1" applyBorder="1" applyAlignment="1">
      <alignment horizontal="center"/>
    </xf>
    <xf numFmtId="0" fontId="0" fillId="0" borderId="0" xfId="0" applyNumberFormat="1"/>
    <xf numFmtId="22" fontId="0" fillId="0" borderId="0" xfId="0" applyNumberFormat="1"/>
    <xf numFmtId="0" fontId="3" fillId="0" borderId="11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49" fontId="3" fillId="0" borderId="14" xfId="0" applyNumberFormat="1" applyFont="1" applyBorder="1"/>
    <xf numFmtId="0" fontId="3" fillId="0" borderId="14" xfId="0" applyFont="1" applyBorder="1" applyProtection="1">
      <protection locked="0"/>
    </xf>
    <xf numFmtId="49" fontId="3" fillId="0" borderId="5" xfId="0" applyNumberFormat="1" applyFont="1" applyBorder="1"/>
    <xf numFmtId="49" fontId="4" fillId="0" borderId="5" xfId="0" applyNumberFormat="1" applyFont="1" applyBorder="1"/>
    <xf numFmtId="0" fontId="7" fillId="0" borderId="15" xfId="0" applyFont="1" applyBorder="1" applyAlignment="1">
      <alignment vertical="center" wrapText="1"/>
    </xf>
    <xf numFmtId="0" fontId="7" fillId="0" borderId="15" xfId="0" applyFont="1" applyBorder="1" applyAlignment="1">
      <alignment wrapText="1"/>
    </xf>
    <xf numFmtId="0" fontId="9" fillId="0" borderId="0" xfId="0" applyFont="1" applyBorder="1" applyAlignment="1" applyProtection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0" fillId="0" borderId="0" xfId="0" applyNumberFormat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14" fontId="4" fillId="0" borderId="14" xfId="0" applyNumberFormat="1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0" fontId="16" fillId="0" borderId="14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vertical="center" wrapText="1"/>
      <protection locked="0"/>
    </xf>
    <xf numFmtId="0" fontId="20" fillId="0" borderId="0" xfId="0" applyFont="1" applyFill="1" applyBorder="1" applyAlignment="1" applyProtection="1">
      <alignment vertical="center"/>
    </xf>
    <xf numFmtId="0" fontId="22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wrapText="1"/>
    </xf>
    <xf numFmtId="14" fontId="4" fillId="0" borderId="14" xfId="0" applyNumberFormat="1" applyFont="1" applyBorder="1"/>
    <xf numFmtId="0" fontId="3" fillId="0" borderId="23" xfId="0" applyFont="1" applyBorder="1"/>
    <xf numFmtId="49" fontId="3" fillId="0" borderId="23" xfId="0" applyNumberFormat="1" applyFont="1" applyBorder="1"/>
    <xf numFmtId="14" fontId="4" fillId="0" borderId="23" xfId="0" applyNumberFormat="1" applyFont="1" applyBorder="1"/>
    <xf numFmtId="14" fontId="4" fillId="0" borderId="24" xfId="0" applyNumberFormat="1" applyFont="1" applyBorder="1"/>
    <xf numFmtId="0" fontId="4" fillId="0" borderId="23" xfId="0" applyFont="1" applyBorder="1" applyAlignment="1">
      <alignment horizontal="left"/>
    </xf>
    <xf numFmtId="14" fontId="4" fillId="3" borderId="14" xfId="0" applyNumberFormat="1" applyFont="1" applyFill="1" applyBorder="1"/>
    <xf numFmtId="0" fontId="3" fillId="0" borderId="14" xfId="0" applyFont="1" applyBorder="1"/>
    <xf numFmtId="0" fontId="25" fillId="2" borderId="32" xfId="0" applyFont="1" applyFill="1" applyBorder="1" applyAlignment="1">
      <alignment horizontal="center" wrapText="1"/>
    </xf>
    <xf numFmtId="0" fontId="25" fillId="2" borderId="12" xfId="0" applyFont="1" applyFill="1" applyBorder="1" applyAlignment="1">
      <alignment horizontal="center" wrapText="1"/>
    </xf>
    <xf numFmtId="0" fontId="25" fillId="2" borderId="33" xfId="0" applyFont="1" applyFill="1" applyBorder="1" applyAlignment="1">
      <alignment horizontal="center" wrapText="1"/>
    </xf>
    <xf numFmtId="0" fontId="25" fillId="2" borderId="26" xfId="0" applyFont="1" applyFill="1" applyBorder="1" applyAlignment="1">
      <alignment horizontal="center" wrapText="1"/>
    </xf>
    <xf numFmtId="0" fontId="25" fillId="2" borderId="29" xfId="0" applyFont="1" applyFill="1" applyBorder="1" applyAlignment="1">
      <alignment horizontal="center" wrapText="1"/>
    </xf>
    <xf numFmtId="0" fontId="25" fillId="2" borderId="25" xfId="0" applyFont="1" applyFill="1" applyBorder="1" applyAlignment="1">
      <alignment horizontal="center" wrapText="1"/>
    </xf>
    <xf numFmtId="0" fontId="25" fillId="2" borderId="31" xfId="0" applyFont="1" applyFill="1" applyBorder="1" applyAlignment="1">
      <alignment horizontal="center" wrapText="1"/>
    </xf>
    <xf numFmtId="0" fontId="9" fillId="0" borderId="0" xfId="0" applyFont="1"/>
    <xf numFmtId="0" fontId="9" fillId="0" borderId="14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26" fillId="0" borderId="5" xfId="0" applyFont="1" applyBorder="1"/>
    <xf numFmtId="10" fontId="9" fillId="0" borderId="5" xfId="1" applyNumberFormat="1" applyFont="1" applyBorder="1" applyProtection="1">
      <protection locked="0"/>
    </xf>
    <xf numFmtId="0" fontId="26" fillId="0" borderId="0" xfId="0" applyFont="1"/>
    <xf numFmtId="49" fontId="9" fillId="0" borderId="0" xfId="0" applyNumberFormat="1" applyFont="1"/>
    <xf numFmtId="0" fontId="26" fillId="0" borderId="1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14" fontId="9" fillId="0" borderId="16" xfId="0" applyNumberFormat="1" applyFont="1" applyBorder="1"/>
    <xf numFmtId="14" fontId="9" fillId="0" borderId="0" xfId="0" applyNumberFormat="1" applyFont="1" applyBorder="1"/>
    <xf numFmtId="166" fontId="9" fillId="0" borderId="0" xfId="0" applyNumberFormat="1" applyFont="1"/>
    <xf numFmtId="0" fontId="9" fillId="0" borderId="4" xfId="0" applyFont="1" applyBorder="1"/>
    <xf numFmtId="0" fontId="9" fillId="0" borderId="5" xfId="0" applyFont="1" applyBorder="1"/>
    <xf numFmtId="14" fontId="9" fillId="0" borderId="6" xfId="0" applyNumberFormat="1" applyFont="1" applyBorder="1"/>
    <xf numFmtId="0" fontId="26" fillId="0" borderId="1" xfId="0" applyFont="1" applyBorder="1"/>
    <xf numFmtId="0" fontId="9" fillId="0" borderId="3" xfId="0" applyFont="1" applyBorder="1"/>
    <xf numFmtId="0" fontId="26" fillId="0" borderId="4" xfId="0" applyFont="1" applyBorder="1"/>
    <xf numFmtId="0" fontId="9" fillId="0" borderId="6" xfId="0" applyFont="1" applyBorder="1"/>
    <xf numFmtId="0" fontId="27" fillId="2" borderId="25" xfId="0" applyFont="1" applyFill="1" applyBorder="1" applyAlignment="1">
      <alignment horizontal="center"/>
    </xf>
    <xf numFmtId="0" fontId="27" fillId="2" borderId="30" xfId="0" applyFont="1" applyFill="1" applyBorder="1" applyAlignment="1">
      <alignment horizontal="center" wrapText="1"/>
    </xf>
    <xf numFmtId="0" fontId="27" fillId="2" borderId="27" xfId="0" applyFont="1" applyFill="1" applyBorder="1" applyAlignment="1">
      <alignment horizontal="center" wrapText="1"/>
    </xf>
    <xf numFmtId="0" fontId="28" fillId="0" borderId="0" xfId="0" applyFont="1"/>
    <xf numFmtId="10" fontId="9" fillId="0" borderId="0" xfId="0" applyNumberFormat="1" applyFont="1"/>
    <xf numFmtId="2" fontId="9" fillId="0" borderId="16" xfId="0" applyNumberFormat="1" applyFont="1" applyBorder="1"/>
    <xf numFmtId="0" fontId="9" fillId="0" borderId="19" xfId="0" applyFont="1" applyBorder="1" applyAlignment="1">
      <alignment horizontal="center"/>
    </xf>
    <xf numFmtId="164" fontId="9" fillId="0" borderId="16" xfId="3" applyNumberFormat="1" applyFont="1" applyBorder="1"/>
    <xf numFmtId="0" fontId="9" fillId="0" borderId="0" xfId="0" applyFont="1" applyBorder="1" applyAlignment="1">
      <alignment horizontal="center"/>
    </xf>
    <xf numFmtId="0" fontId="9" fillId="0" borderId="12" xfId="0" applyFont="1" applyBorder="1" applyAlignment="1"/>
    <xf numFmtId="0" fontId="9" fillId="0" borderId="0" xfId="0" applyFont="1" applyBorder="1" applyAlignment="1"/>
    <xf numFmtId="10" fontId="0" fillId="0" borderId="0" xfId="1" applyNumberFormat="1" applyFont="1"/>
    <xf numFmtId="0" fontId="33" fillId="0" borderId="17" xfId="0" applyFont="1" applyBorder="1" applyAlignment="1" applyProtection="1">
      <alignment horizontal="left" vertical="center" wrapText="1"/>
      <protection locked="0"/>
    </xf>
    <xf numFmtId="165" fontId="33" fillId="0" borderId="17" xfId="0" applyNumberFormat="1" applyFont="1" applyBorder="1" applyAlignment="1" applyProtection="1">
      <alignment horizontal="left" wrapText="1"/>
      <protection locked="0"/>
    </xf>
    <xf numFmtId="165" fontId="33" fillId="0" borderId="14" xfId="0" applyNumberFormat="1" applyFont="1" applyBorder="1" applyAlignment="1">
      <alignment horizontal="center" vertical="center" wrapText="1"/>
    </xf>
    <xf numFmtId="165" fontId="34" fillId="0" borderId="14" xfId="0" applyNumberFormat="1" applyFont="1" applyBorder="1" applyAlignment="1">
      <alignment horizontal="center" vertical="center" wrapText="1"/>
    </xf>
    <xf numFmtId="0" fontId="35" fillId="0" borderId="17" xfId="0" applyFont="1" applyBorder="1" applyAlignment="1" applyProtection="1">
      <alignment horizontal="left" vertical="center" wrapText="1"/>
      <protection locked="0"/>
    </xf>
    <xf numFmtId="165" fontId="35" fillId="0" borderId="17" xfId="0" applyNumberFormat="1" applyFont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26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4" fillId="0" borderId="15" xfId="4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0" borderId="14" xfId="0" applyFont="1" applyBorder="1"/>
    <xf numFmtId="0" fontId="23" fillId="0" borderId="25" xfId="0" applyFont="1" applyBorder="1" applyAlignment="1" applyProtection="1">
      <alignment horizontal="center" vertical="center" wrapText="1"/>
      <protection locked="0"/>
    </xf>
    <xf numFmtId="0" fontId="23" fillId="0" borderId="0" xfId="0" applyFont="1" applyBorder="1" applyAlignment="1" applyProtection="1">
      <alignment horizontal="center" vertical="center" wrapText="1"/>
      <protection locked="0"/>
    </xf>
    <xf numFmtId="0" fontId="23" fillId="0" borderId="26" xfId="0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65" fontId="9" fillId="0" borderId="14" xfId="0" applyNumberFormat="1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26" fillId="0" borderId="14" xfId="0" applyFont="1" applyBorder="1" applyAlignment="1" applyProtection="1">
      <alignment horizontal="left" vertical="center"/>
      <protection locked="0"/>
    </xf>
    <xf numFmtId="166" fontId="9" fillId="0" borderId="14" xfId="0" applyNumberFormat="1" applyFont="1" applyBorder="1" applyAlignment="1" applyProtection="1">
      <alignment vertical="center"/>
      <protection locked="0"/>
    </xf>
    <xf numFmtId="165" fontId="9" fillId="0" borderId="23" xfId="0" applyNumberFormat="1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 wrapText="1"/>
      <protection locked="0"/>
    </xf>
    <xf numFmtId="0" fontId="26" fillId="0" borderId="23" xfId="0" applyFont="1" applyBorder="1" applyAlignment="1" applyProtection="1">
      <alignment horizontal="left" vertical="center"/>
      <protection locked="0"/>
    </xf>
    <xf numFmtId="166" fontId="9" fillId="0" borderId="23" xfId="0" applyNumberFormat="1" applyFont="1" applyBorder="1" applyAlignment="1" applyProtection="1">
      <alignment vertical="center"/>
      <protection locked="0"/>
    </xf>
    <xf numFmtId="165" fontId="30" fillId="0" borderId="14" xfId="0" applyNumberFormat="1" applyFont="1" applyBorder="1" applyAlignment="1" applyProtection="1">
      <alignment horizontal="left" vertical="center"/>
      <protection locked="0"/>
    </xf>
    <xf numFmtId="0" fontId="30" fillId="0" borderId="14" xfId="0" applyFont="1" applyBorder="1" applyAlignment="1" applyProtection="1">
      <alignment horizontal="left" vertical="center"/>
      <protection locked="0"/>
    </xf>
    <xf numFmtId="0" fontId="30" fillId="0" borderId="14" xfId="0" applyFont="1" applyBorder="1" applyAlignment="1" applyProtection="1">
      <alignment horizontal="left" vertical="center" wrapText="1"/>
      <protection locked="0"/>
    </xf>
    <xf numFmtId="0" fontId="31" fillId="0" borderId="14" xfId="0" applyFont="1" applyBorder="1" applyAlignment="1" applyProtection="1">
      <alignment horizontal="left" vertical="center"/>
      <protection locked="0"/>
    </xf>
    <xf numFmtId="166" fontId="30" fillId="0" borderId="14" xfId="0" applyNumberFormat="1" applyFont="1" applyBorder="1" applyAlignment="1" applyProtection="1">
      <alignment vertical="center"/>
      <protection locked="0"/>
    </xf>
    <xf numFmtId="165" fontId="30" fillId="0" borderId="23" xfId="0" applyNumberFormat="1" applyFont="1" applyBorder="1" applyAlignment="1" applyProtection="1">
      <alignment horizontal="left" vertical="center"/>
      <protection locked="0"/>
    </xf>
    <xf numFmtId="0" fontId="30" fillId="0" borderId="23" xfId="0" applyFont="1" applyBorder="1" applyAlignment="1" applyProtection="1">
      <alignment horizontal="left" vertical="center"/>
      <protection locked="0"/>
    </xf>
    <xf numFmtId="0" fontId="30" fillId="0" borderId="23" xfId="0" applyFont="1" applyBorder="1" applyAlignment="1" applyProtection="1">
      <alignment horizontal="left" vertical="center" wrapText="1"/>
      <protection locked="0"/>
    </xf>
    <xf numFmtId="0" fontId="31" fillId="0" borderId="23" xfId="0" applyFont="1" applyBorder="1" applyAlignment="1" applyProtection="1">
      <alignment horizontal="left" vertical="center"/>
      <protection locked="0"/>
    </xf>
    <xf numFmtId="166" fontId="30" fillId="0" borderId="23" xfId="0" applyNumberFormat="1" applyFont="1" applyBorder="1" applyAlignment="1" applyProtection="1">
      <alignment vertical="center"/>
      <protection locked="0"/>
    </xf>
    <xf numFmtId="166" fontId="29" fillId="0" borderId="14" xfId="0" applyNumberFormat="1" applyFont="1" applyBorder="1" applyAlignment="1" applyProtection="1">
      <alignment horizontal="left" vertical="center"/>
      <protection hidden="1"/>
    </xf>
    <xf numFmtId="0" fontId="29" fillId="0" borderId="14" xfId="0" applyFont="1" applyBorder="1" applyAlignment="1" applyProtection="1">
      <alignment horizontal="left" vertical="center"/>
      <protection hidden="1"/>
    </xf>
    <xf numFmtId="166" fontId="29" fillId="0" borderId="14" xfId="0" applyNumberFormat="1" applyFont="1" applyFill="1" applyBorder="1" applyAlignment="1" applyProtection="1">
      <alignment horizontal="left" vertical="center"/>
      <protection hidden="1"/>
    </xf>
    <xf numFmtId="166" fontId="29" fillId="0" borderId="23" xfId="0" applyNumberFormat="1" applyFont="1" applyFill="1" applyBorder="1" applyAlignment="1" applyProtection="1">
      <alignment horizontal="left" vertical="center"/>
      <protection hidden="1"/>
    </xf>
    <xf numFmtId="166" fontId="32" fillId="0" borderId="14" xfId="0" applyNumberFormat="1" applyFont="1" applyFill="1" applyBorder="1" applyAlignment="1" applyProtection="1">
      <alignment horizontal="left" vertical="center"/>
      <protection hidden="1"/>
    </xf>
    <xf numFmtId="166" fontId="32" fillId="0" borderId="23" xfId="0" applyNumberFormat="1" applyFont="1" applyFill="1" applyBorder="1" applyAlignment="1" applyProtection="1">
      <alignment horizontal="left" vertical="center"/>
      <protection hidden="1"/>
    </xf>
    <xf numFmtId="2" fontId="9" fillId="0" borderId="14" xfId="0" applyNumberFormat="1" applyFont="1" applyBorder="1" applyAlignment="1" applyProtection="1">
      <alignment horizontal="left"/>
      <protection locked="0"/>
    </xf>
    <xf numFmtId="0" fontId="9" fillId="0" borderId="14" xfId="0" applyFont="1" applyBorder="1" applyAlignment="1" applyProtection="1">
      <alignment horizontal="left"/>
      <protection locked="0"/>
    </xf>
    <xf numFmtId="167" fontId="9" fillId="0" borderId="14" xfId="0" applyNumberFormat="1" applyFont="1" applyBorder="1" applyAlignment="1" applyProtection="1">
      <alignment horizontal="left"/>
      <protection locked="0"/>
    </xf>
    <xf numFmtId="2" fontId="9" fillId="0" borderId="14" xfId="0" applyNumberFormat="1" applyFont="1" applyFill="1" applyBorder="1" applyAlignment="1" applyProtection="1">
      <alignment horizontal="left"/>
      <protection locked="0"/>
    </xf>
    <xf numFmtId="2" fontId="9" fillId="0" borderId="23" xfId="0" applyNumberFormat="1" applyFont="1" applyFill="1" applyBorder="1" applyAlignment="1" applyProtection="1">
      <alignment horizontal="left"/>
      <protection locked="0"/>
    </xf>
    <xf numFmtId="0" fontId="9" fillId="0" borderId="23" xfId="0" applyFont="1" applyBorder="1" applyAlignment="1" applyProtection="1">
      <alignment horizontal="left"/>
      <protection locked="0"/>
    </xf>
    <xf numFmtId="2" fontId="9" fillId="0" borderId="23" xfId="0" applyNumberFormat="1" applyFont="1" applyBorder="1" applyAlignment="1" applyProtection="1">
      <alignment horizontal="left"/>
      <protection locked="0"/>
    </xf>
    <xf numFmtId="2" fontId="30" fillId="0" borderId="14" xfId="0" applyNumberFormat="1" applyFont="1" applyFill="1" applyBorder="1" applyAlignment="1" applyProtection="1">
      <alignment horizontal="left"/>
      <protection locked="0"/>
    </xf>
    <xf numFmtId="0" fontId="30" fillId="0" borderId="14" xfId="0" applyFont="1" applyBorder="1" applyAlignment="1" applyProtection="1">
      <alignment horizontal="left"/>
      <protection locked="0"/>
    </xf>
    <xf numFmtId="2" fontId="30" fillId="0" borderId="14" xfId="0" applyNumberFormat="1" applyFont="1" applyBorder="1" applyAlignment="1" applyProtection="1">
      <alignment horizontal="left"/>
      <protection locked="0"/>
    </xf>
    <xf numFmtId="2" fontId="30" fillId="0" borderId="23" xfId="0" applyNumberFormat="1" applyFont="1" applyFill="1" applyBorder="1" applyAlignment="1" applyProtection="1">
      <alignment horizontal="left"/>
      <protection locked="0"/>
    </xf>
    <xf numFmtId="0" fontId="30" fillId="0" borderId="23" xfId="0" applyFont="1" applyBorder="1" applyAlignment="1" applyProtection="1">
      <alignment horizontal="left"/>
      <protection locked="0"/>
    </xf>
    <xf numFmtId="2" fontId="30" fillId="0" borderId="23" xfId="0" applyNumberFormat="1" applyFont="1" applyBorder="1" applyAlignment="1" applyProtection="1">
      <alignment horizontal="left"/>
      <protection locked="0"/>
    </xf>
    <xf numFmtId="2" fontId="36" fillId="0" borderId="14" xfId="0" applyNumberFormat="1" applyFont="1" applyBorder="1" applyAlignment="1" applyProtection="1">
      <alignment horizontal="left"/>
    </xf>
    <xf numFmtId="2" fontId="36" fillId="0" borderId="23" xfId="0" applyNumberFormat="1" applyFont="1" applyBorder="1" applyAlignment="1" applyProtection="1">
      <alignment horizontal="left"/>
    </xf>
    <xf numFmtId="2" fontId="36" fillId="0" borderId="14" xfId="0" applyNumberFormat="1" applyFont="1" applyBorder="1" applyAlignment="1"/>
    <xf numFmtId="2" fontId="36" fillId="0" borderId="23" xfId="0" applyNumberFormat="1" applyFont="1" applyBorder="1" applyAlignment="1"/>
    <xf numFmtId="0" fontId="9" fillId="0" borderId="15" xfId="0" applyFont="1" applyBorder="1" applyAlignment="1" applyProtection="1">
      <alignment horizontal="left" vertical="center" wrapText="1"/>
      <protection locked="0"/>
    </xf>
    <xf numFmtId="0" fontId="9" fillId="0" borderId="24" xfId="0" applyFont="1" applyBorder="1" applyAlignment="1" applyProtection="1">
      <alignment horizontal="left" vertical="center" wrapText="1"/>
      <protection locked="0"/>
    </xf>
    <xf numFmtId="0" fontId="30" fillId="0" borderId="15" xfId="0" applyFont="1" applyBorder="1" applyAlignment="1" applyProtection="1">
      <alignment horizontal="left" vertical="center" wrapText="1"/>
      <protection locked="0"/>
    </xf>
    <xf numFmtId="0" fontId="30" fillId="0" borderId="24" xfId="0" applyFont="1" applyBorder="1" applyAlignment="1" applyProtection="1">
      <alignment horizontal="left" vertical="center" wrapText="1"/>
      <protection locked="0"/>
    </xf>
    <xf numFmtId="164" fontId="0" fillId="0" borderId="0" xfId="1" applyNumberFormat="1" applyFont="1"/>
  </cellXfs>
  <cellStyles count="5">
    <cellStyle name="Hipervínculo" xfId="4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</cellStyles>
  <dxfs count="38">
    <dxf>
      <numFmt numFmtId="164" formatCode="0.0%"/>
    </dxf>
    <dxf>
      <numFmt numFmtId="164" formatCode="0.0%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34998626667073579"/>
        <name val="Arial"/>
        <family val="2"/>
        <scheme val="none"/>
      </font>
      <numFmt numFmtId="2" formatCode="0.0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2" tint="-0.499984740745262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00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5" formatCode="yyyy\-mm\-dd;@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8" formatCode="d/mm/yyyy\ h:mm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8" formatCode="d/mm/yyyy\ h:mm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none"/>
      </font>
      <fill>
        <patternFill patternType="solid">
          <fgColor theme="4"/>
          <bgColor theme="4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FACTOR DE CORRECCION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21266926979839393"/>
                  <c:y val="-3.025126866409803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'Cuadro de mando'!$A$12:$A$14</c:f>
            </c:numRef>
          </c:xVal>
          <c:yVal>
            <c:numRef>
              <c:f>'Cuadro de mando'!$B$12:$B$14</c:f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ECD-4CD7-9178-08A92CA39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7870568"/>
        <c:axId val="847869912"/>
      </c:scatterChart>
      <c:valAx>
        <c:axId val="84787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INDICACIÓN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69912"/>
        <c:crosses val="autoZero"/>
        <c:crossBetween val="midCat"/>
      </c:valAx>
      <c:valAx>
        <c:axId val="8478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CORRECCIÓN (g)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478705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Precision!$A$1</c:f>
          <c:strCache>
            <c:ptCount val="1"/>
            <c:pt idx="0">
              <c:v>PRECISION ENTRE DUPLICADOS DE AC. CLOROGENICO  ENTRE 2018-11-13 Y 2018-12-21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Precision!$G$2</c:f>
              <c:strCache>
                <c:ptCount val="1"/>
                <c:pt idx="0">
                  <c:v>RPD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Precision!$A$3:$D$32</c15:sqref>
                  </c15:fullRef>
                  <c15:levelRef>
                    <c15:sqref>Precision!$B$3:$B$32</c15:sqref>
                  </c15:levelRef>
                </c:ext>
              </c:extLst>
              <c:f>Precision!$B$3:$B$32</c:f>
              <c:strCache>
                <c:ptCount val="30"/>
                <c:pt idx="0">
                  <c:v>3982-18</c:v>
                </c:pt>
                <c:pt idx="1">
                  <c:v>3982-18</c:v>
                </c:pt>
                <c:pt idx="2">
                  <c:v>3982-18</c:v>
                </c:pt>
                <c:pt idx="3">
                  <c:v>3982-18</c:v>
                </c:pt>
                <c:pt idx="4">
                  <c:v>3982-18</c:v>
                </c:pt>
                <c:pt idx="5">
                  <c:v>3982-18</c:v>
                </c:pt>
                <c:pt idx="6">
                  <c:v>4391-18</c:v>
                </c:pt>
                <c:pt idx="7">
                  <c:v>4391-18</c:v>
                </c:pt>
                <c:pt idx="8">
                  <c:v>4391-18</c:v>
                </c:pt>
                <c:pt idx="9">
                  <c:v>4391-18</c:v>
                </c:pt>
                <c:pt idx="10">
                  <c:v>4391-18</c:v>
                </c:pt>
                <c:pt idx="11">
                  <c:v>4391-18</c:v>
                </c:pt>
                <c:pt idx="12">
                  <c:v>4441-18</c:v>
                </c:pt>
                <c:pt idx="13">
                  <c:v>4441-18</c:v>
                </c:pt>
                <c:pt idx="14">
                  <c:v>4441-18</c:v>
                </c:pt>
                <c:pt idx="15">
                  <c:v>4441-18</c:v>
                </c:pt>
                <c:pt idx="16">
                  <c:v>4441-18</c:v>
                </c:pt>
                <c:pt idx="17">
                  <c:v>4441-18</c:v>
                </c:pt>
                <c:pt idx="18">
                  <c:v>4868-18</c:v>
                </c:pt>
                <c:pt idx="19">
                  <c:v>4868-18</c:v>
                </c:pt>
                <c:pt idx="20">
                  <c:v>4868-18</c:v>
                </c:pt>
                <c:pt idx="21">
                  <c:v>4868-18</c:v>
                </c:pt>
                <c:pt idx="22">
                  <c:v>4868-18</c:v>
                </c:pt>
                <c:pt idx="23">
                  <c:v>4868-18</c:v>
                </c:pt>
                <c:pt idx="24">
                  <c:v>5770-18</c:v>
                </c:pt>
                <c:pt idx="25">
                  <c:v>5770-18</c:v>
                </c:pt>
                <c:pt idx="26">
                  <c:v>5770-18</c:v>
                </c:pt>
                <c:pt idx="27">
                  <c:v>5770-18</c:v>
                </c:pt>
                <c:pt idx="28">
                  <c:v>5770-18</c:v>
                </c:pt>
                <c:pt idx="29">
                  <c:v>5770-18</c:v>
                </c:pt>
              </c:strCache>
            </c:strRef>
          </c:cat>
          <c:val>
            <c:numRef>
              <c:f>Precision!$G$3:$G$32</c:f>
              <c:numCache>
                <c:formatCode>0.00%</c:formatCode>
                <c:ptCount val="30"/>
                <c:pt idx="0">
                  <c:v>2.4455823819969632E-2</c:v>
                </c:pt>
                <c:pt idx="1">
                  <c:v>0.12525393813641789</c:v>
                </c:pt>
                <c:pt idx="2">
                  <c:v>9.6565967374644235E-2</c:v>
                </c:pt>
                <c:pt idx="3">
                  <c:v>0</c:v>
                </c:pt>
                <c:pt idx="4">
                  <c:v>3.0971069774371234E-2</c:v>
                </c:pt>
                <c:pt idx="5">
                  <c:v>6.8591595126886146E-2</c:v>
                </c:pt>
                <c:pt idx="6">
                  <c:v>5.0858844458181368E-2</c:v>
                </c:pt>
                <c:pt idx="7">
                  <c:v>5.0886947078919902E-3</c:v>
                </c:pt>
                <c:pt idx="8">
                  <c:v>2.9371908210801021E-2</c:v>
                </c:pt>
                <c:pt idx="9">
                  <c:v>0</c:v>
                </c:pt>
                <c:pt idx="10">
                  <c:v>7.3046807120134671E-2</c:v>
                </c:pt>
                <c:pt idx="11">
                  <c:v>0.12672508300871185</c:v>
                </c:pt>
                <c:pt idx="12">
                  <c:v>4.7585715085641574E-3</c:v>
                </c:pt>
                <c:pt idx="13">
                  <c:v>1.3034476517370825E-2</c:v>
                </c:pt>
                <c:pt idx="14">
                  <c:v>1.863798385612831E-3</c:v>
                </c:pt>
                <c:pt idx="15">
                  <c:v>0</c:v>
                </c:pt>
                <c:pt idx="16">
                  <c:v>9.4372954621831755E-3</c:v>
                </c:pt>
                <c:pt idx="17">
                  <c:v>2.5448625353475324E-2</c:v>
                </c:pt>
                <c:pt idx="18">
                  <c:v>2.0425917241350105E-2</c:v>
                </c:pt>
                <c:pt idx="19">
                  <c:v>9.0765006696875164E-2</c:v>
                </c:pt>
                <c:pt idx="20">
                  <c:v>7.2759168679678632E-2</c:v>
                </c:pt>
                <c:pt idx="21">
                  <c:v>0</c:v>
                </c:pt>
                <c:pt idx="22">
                  <c:v>2.261064088213335E-2</c:v>
                </c:pt>
                <c:pt idx="23">
                  <c:v>4.4741523008302635E-2</c:v>
                </c:pt>
                <c:pt idx="24">
                  <c:v>9.4886978867164459E-3</c:v>
                </c:pt>
                <c:pt idx="25">
                  <c:v>3.3081125789417375E-2</c:v>
                </c:pt>
                <c:pt idx="26">
                  <c:v>4.3522829718169981E-2</c:v>
                </c:pt>
                <c:pt idx="27">
                  <c:v>0</c:v>
                </c:pt>
                <c:pt idx="28">
                  <c:v>2.055451177940586E-2</c:v>
                </c:pt>
                <c:pt idx="29">
                  <c:v>5.176723535962352E-2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BF-4291-91E0-C76F9B40C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669887"/>
        <c:axId val="1599657407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Precision!$E$2</c15:sqref>
                        </c15:formulaRef>
                      </c:ext>
                    </c:extLst>
                    <c:strCache>
                      <c:ptCount val="1"/>
                      <c:pt idx="0">
                        <c:v>Resultado (mg/100g)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Precision!$A$3:$D$32</c15:sqref>
                        </c15:fullRef>
                        <c15:levelRef>
                          <c15:sqref>Precision!$B$3:$B$32</c15:sqref>
                        </c15:levelRef>
                        <c15:formulaRef>
                          <c15:sqref>Precision!$B$3:$B$32</c15:sqref>
                        </c15:formulaRef>
                      </c:ext>
                    </c:extLst>
                    <c:strCache>
                      <c:ptCount val="30"/>
                      <c:pt idx="0">
                        <c:v>3982-18</c:v>
                      </c:pt>
                      <c:pt idx="1">
                        <c:v>3982-18</c:v>
                      </c:pt>
                      <c:pt idx="2">
                        <c:v>3982-18</c:v>
                      </c:pt>
                      <c:pt idx="3">
                        <c:v>3982-18</c:v>
                      </c:pt>
                      <c:pt idx="4">
                        <c:v>3982-18</c:v>
                      </c:pt>
                      <c:pt idx="5">
                        <c:v>3982-18</c:v>
                      </c:pt>
                      <c:pt idx="6">
                        <c:v>4391-18</c:v>
                      </c:pt>
                      <c:pt idx="7">
                        <c:v>4391-18</c:v>
                      </c:pt>
                      <c:pt idx="8">
                        <c:v>4391-18</c:v>
                      </c:pt>
                      <c:pt idx="9">
                        <c:v>4391-18</c:v>
                      </c:pt>
                      <c:pt idx="10">
                        <c:v>4391-18</c:v>
                      </c:pt>
                      <c:pt idx="11">
                        <c:v>4391-18</c:v>
                      </c:pt>
                      <c:pt idx="12">
                        <c:v>4441-18</c:v>
                      </c:pt>
                      <c:pt idx="13">
                        <c:v>4441-18</c:v>
                      </c:pt>
                      <c:pt idx="14">
                        <c:v>4441-18</c:v>
                      </c:pt>
                      <c:pt idx="15">
                        <c:v>4441-18</c:v>
                      </c:pt>
                      <c:pt idx="16">
                        <c:v>4441-18</c:v>
                      </c:pt>
                      <c:pt idx="17">
                        <c:v>4441-18</c:v>
                      </c:pt>
                      <c:pt idx="18">
                        <c:v>4868-18</c:v>
                      </c:pt>
                      <c:pt idx="19">
                        <c:v>4868-18</c:v>
                      </c:pt>
                      <c:pt idx="20">
                        <c:v>4868-18</c:v>
                      </c:pt>
                      <c:pt idx="21">
                        <c:v>4868-18</c:v>
                      </c:pt>
                      <c:pt idx="22">
                        <c:v>4868-18</c:v>
                      </c:pt>
                      <c:pt idx="23">
                        <c:v>4868-18</c:v>
                      </c:pt>
                      <c:pt idx="24">
                        <c:v>5770-18</c:v>
                      </c:pt>
                      <c:pt idx="25">
                        <c:v>5770-18</c:v>
                      </c:pt>
                      <c:pt idx="26">
                        <c:v>5770-18</c:v>
                      </c:pt>
                      <c:pt idx="27">
                        <c:v>5770-18</c:v>
                      </c:pt>
                      <c:pt idx="28">
                        <c:v>5770-18</c:v>
                      </c:pt>
                      <c:pt idx="29">
                        <c:v>5770-18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Precision!$E$3:$E$32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2035.7926174809838</c:v>
                      </c:pt>
                      <c:pt idx="1">
                        <c:v>554.98890022199566</c:v>
                      </c:pt>
                      <c:pt idx="2">
                        <c:v>677.48645027099462</c:v>
                      </c:pt>
                      <c:pt idx="3">
                        <c:v>0</c:v>
                      </c:pt>
                      <c:pt idx="4">
                        <c:v>119.16428338099904</c:v>
                      </c:pt>
                      <c:pt idx="5">
                        <c:v>152.49695006099878</c:v>
                      </c:pt>
                      <c:pt idx="6">
                        <c:v>1708.7329126708735</c:v>
                      </c:pt>
                      <c:pt idx="7">
                        <c:v>572.07761255720789</c:v>
                      </c:pt>
                      <c:pt idx="8">
                        <c:v>559.16107505591629</c:v>
                      </c:pt>
                      <c:pt idx="9">
                        <c:v>0</c:v>
                      </c:pt>
                      <c:pt idx="10">
                        <c:v>115.41551251154158</c:v>
                      </c:pt>
                      <c:pt idx="11">
                        <c:v>141.66525001416653</c:v>
                      </c:pt>
                      <c:pt idx="12">
                        <c:v>349.16084731921137</c:v>
                      </c:pt>
                      <c:pt idx="13">
                        <c:v>158.74735421076315</c:v>
                      </c:pt>
                      <c:pt idx="14">
                        <c:v>224.16293061782304</c:v>
                      </c:pt>
                      <c:pt idx="15">
                        <c:v>0</c:v>
                      </c:pt>
                      <c:pt idx="16">
                        <c:v>88.748520857985696</c:v>
                      </c:pt>
                      <c:pt idx="17">
                        <c:v>82.915284745254255</c:v>
                      </c:pt>
                      <c:pt idx="18">
                        <c:v>1718.6984390468285</c:v>
                      </c:pt>
                      <c:pt idx="19">
                        <c:v>623.35629931102073</c:v>
                      </c:pt>
                      <c:pt idx="20">
                        <c:v>754.10237692869214</c:v>
                      </c:pt>
                      <c:pt idx="21">
                        <c:v>0</c:v>
                      </c:pt>
                      <c:pt idx="22">
                        <c:v>127.70450219826738</c:v>
                      </c:pt>
                      <c:pt idx="23">
                        <c:v>169.4532497358413</c:v>
                      </c:pt>
                      <c:pt idx="24">
                        <c:v>1731.7397144752322</c:v>
                      </c:pt>
                      <c:pt idx="25">
                        <c:v>605.02351596118785</c:v>
                      </c:pt>
                      <c:pt idx="26">
                        <c:v>729.10312690619264</c:v>
                      </c:pt>
                      <c:pt idx="27">
                        <c:v>0</c:v>
                      </c:pt>
                      <c:pt idx="28">
                        <c:v>126.57953594725488</c:v>
                      </c:pt>
                      <c:pt idx="29">
                        <c:v>160.03686556069982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FBF-4291-91E0-C76F9B40CFC0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Precision!$F$2</c15:sqref>
                        </c15:formulaRef>
                      </c:ext>
                    </c:extLst>
                    <c:strCache>
                      <c:ptCount val="1"/>
                      <c:pt idx="0">
                        <c:v>Duplicado (mg/100g)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Precision!$A$3:$D$32</c15:sqref>
                        </c15:fullRef>
                        <c15:levelRef>
                          <c15:sqref>Precision!$B$3:$B$32</c15:sqref>
                        </c15:levelRef>
                        <c15:formulaRef>
                          <c15:sqref>Precision!$B$3:$B$32</c15:sqref>
                        </c15:formulaRef>
                      </c:ext>
                    </c:extLst>
                    <c:strCache>
                      <c:ptCount val="30"/>
                      <c:pt idx="0">
                        <c:v>3982-18</c:v>
                      </c:pt>
                      <c:pt idx="1">
                        <c:v>3982-18</c:v>
                      </c:pt>
                      <c:pt idx="2">
                        <c:v>3982-18</c:v>
                      </c:pt>
                      <c:pt idx="3">
                        <c:v>3982-18</c:v>
                      </c:pt>
                      <c:pt idx="4">
                        <c:v>3982-18</c:v>
                      </c:pt>
                      <c:pt idx="5">
                        <c:v>3982-18</c:v>
                      </c:pt>
                      <c:pt idx="6">
                        <c:v>4391-18</c:v>
                      </c:pt>
                      <c:pt idx="7">
                        <c:v>4391-18</c:v>
                      </c:pt>
                      <c:pt idx="8">
                        <c:v>4391-18</c:v>
                      </c:pt>
                      <c:pt idx="9">
                        <c:v>4391-18</c:v>
                      </c:pt>
                      <c:pt idx="10">
                        <c:v>4391-18</c:v>
                      </c:pt>
                      <c:pt idx="11">
                        <c:v>4391-18</c:v>
                      </c:pt>
                      <c:pt idx="12">
                        <c:v>4441-18</c:v>
                      </c:pt>
                      <c:pt idx="13">
                        <c:v>4441-18</c:v>
                      </c:pt>
                      <c:pt idx="14">
                        <c:v>4441-18</c:v>
                      </c:pt>
                      <c:pt idx="15">
                        <c:v>4441-18</c:v>
                      </c:pt>
                      <c:pt idx="16">
                        <c:v>4441-18</c:v>
                      </c:pt>
                      <c:pt idx="17">
                        <c:v>4441-18</c:v>
                      </c:pt>
                      <c:pt idx="18">
                        <c:v>4868-18</c:v>
                      </c:pt>
                      <c:pt idx="19">
                        <c:v>4868-18</c:v>
                      </c:pt>
                      <c:pt idx="20">
                        <c:v>4868-18</c:v>
                      </c:pt>
                      <c:pt idx="21">
                        <c:v>4868-18</c:v>
                      </c:pt>
                      <c:pt idx="22">
                        <c:v>4868-18</c:v>
                      </c:pt>
                      <c:pt idx="23">
                        <c:v>4868-18</c:v>
                      </c:pt>
                      <c:pt idx="24">
                        <c:v>5770-18</c:v>
                      </c:pt>
                      <c:pt idx="25">
                        <c:v>5770-18</c:v>
                      </c:pt>
                      <c:pt idx="26">
                        <c:v>5770-18</c:v>
                      </c:pt>
                      <c:pt idx="27">
                        <c:v>5770-18</c:v>
                      </c:pt>
                      <c:pt idx="28">
                        <c:v>5770-18</c:v>
                      </c:pt>
                      <c:pt idx="29">
                        <c:v>5770-18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Precision!$F$3:$F$32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1986.6070684546128</c:v>
                      </c:pt>
                      <c:pt idx="1">
                        <c:v>629.14779223289963</c:v>
                      </c:pt>
                      <c:pt idx="2">
                        <c:v>746.22761317160473</c:v>
                      </c:pt>
                      <c:pt idx="3">
                        <c:v>0</c:v>
                      </c:pt>
                      <c:pt idx="4">
                        <c:v>122.91297927728834</c:v>
                      </c:pt>
                      <c:pt idx="5">
                        <c:v>163.32843348032893</c:v>
                      </c:pt>
                      <c:pt idx="6">
                        <c:v>1797.9046806354627</c:v>
                      </c:pt>
                      <c:pt idx="7">
                        <c:v>574.996166692222</c:v>
                      </c:pt>
                      <c:pt idx="8">
                        <c:v>575.82949447003682</c:v>
                      </c:pt>
                      <c:pt idx="9">
                        <c:v>0</c:v>
                      </c:pt>
                      <c:pt idx="10">
                        <c:v>124.16583889440736</c:v>
                      </c:pt>
                      <c:pt idx="11">
                        <c:v>160.83226111825923</c:v>
                      </c:pt>
                      <c:pt idx="12">
                        <c:v>350.82631680699717</c:v>
                      </c:pt>
                      <c:pt idx="13">
                        <c:v>160.83011673099872</c:v>
                      </c:pt>
                      <c:pt idx="14">
                        <c:v>223.74552508949822</c:v>
                      </c:pt>
                      <c:pt idx="15">
                        <c:v>0</c:v>
                      </c:pt>
                      <c:pt idx="16">
                        <c:v>87.914908368499283</c:v>
                      </c:pt>
                      <c:pt idx="17">
                        <c:v>80.831716698999358</c:v>
                      </c:pt>
                      <c:pt idx="18">
                        <c:v>1754.1666666666667</c:v>
                      </c:pt>
                      <c:pt idx="19">
                        <c:v>682.625</c:v>
                      </c:pt>
                      <c:pt idx="20">
                        <c:v>811.04166666666663</c:v>
                      </c:pt>
                      <c:pt idx="21">
                        <c:v>0</c:v>
                      </c:pt>
                      <c:pt idx="22">
                        <c:v>130.62500000000003</c:v>
                      </c:pt>
                      <c:pt idx="23">
                        <c:v>177.20833333333334</c:v>
                      </c:pt>
                      <c:pt idx="24">
                        <c:v>1748.2500000000002</c:v>
                      </c:pt>
                      <c:pt idx="25">
                        <c:v>625.37500000000011</c:v>
                      </c:pt>
                      <c:pt idx="26">
                        <c:v>761.54166666666674</c:v>
                      </c:pt>
                      <c:pt idx="27">
                        <c:v>0</c:v>
                      </c:pt>
                      <c:pt idx="28">
                        <c:v>129.20833333333337</c:v>
                      </c:pt>
                      <c:pt idx="29">
                        <c:v>168.54166666666669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FBF-4291-91E0-C76F9B40CFC0}"/>
                  </c:ext>
                </c:extLst>
              </c15:ser>
            </c15:filteredLineSeries>
          </c:ext>
        </c:extLst>
      </c:lineChart>
      <c:catAx>
        <c:axId val="1599669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FECHA / 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99657407"/>
        <c:crosses val="autoZero"/>
        <c:auto val="1"/>
        <c:lblAlgn val="ctr"/>
        <c:lblOffset val="100"/>
        <c:noMultiLvlLbl val="0"/>
      </c:catAx>
      <c:valAx>
        <c:axId val="159965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RPD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599669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/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Comportamiento!$A$1</c:f>
          <c:strCache>
            <c:ptCount val="1"/>
            <c:pt idx="0">
              <c:v>COMPORTAMIENTO DEL AC. CLOROGENICO  ENTRE 2018-10-31 Y 2018-12-21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Comportamiento!$F$2</c:f>
              <c:strCache>
                <c:ptCount val="1"/>
                <c:pt idx="0">
                  <c:v>Resultado (mg/100g)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Comportamiento!$A$3:$E$212</c15:sqref>
                  </c15:fullRef>
                  <c15:levelRef>
                    <c15:sqref>Comportamiento!$B$3:$B$212</c15:sqref>
                  </c15:levelRef>
                </c:ext>
              </c:extLst>
              <c:f>Comportamiento!$B$3:$B$212</c:f>
              <c:strCache>
                <c:ptCount val="210"/>
                <c:pt idx="0">
                  <c:v>3834-18</c:v>
                </c:pt>
                <c:pt idx="1">
                  <c:v>3834-18</c:v>
                </c:pt>
                <c:pt idx="2">
                  <c:v>3834-18</c:v>
                </c:pt>
                <c:pt idx="3">
                  <c:v>3834-18</c:v>
                </c:pt>
                <c:pt idx="4">
                  <c:v>3834-18</c:v>
                </c:pt>
                <c:pt idx="5">
                  <c:v>3834-18</c:v>
                </c:pt>
                <c:pt idx="6">
                  <c:v>3835-18</c:v>
                </c:pt>
                <c:pt idx="7">
                  <c:v>3835-18</c:v>
                </c:pt>
                <c:pt idx="8">
                  <c:v>3835-18</c:v>
                </c:pt>
                <c:pt idx="9">
                  <c:v>3835-18</c:v>
                </c:pt>
                <c:pt idx="10">
                  <c:v>3835-18</c:v>
                </c:pt>
                <c:pt idx="11">
                  <c:v>3835-18</c:v>
                </c:pt>
                <c:pt idx="12">
                  <c:v>3836-18</c:v>
                </c:pt>
                <c:pt idx="13">
                  <c:v>3836-18</c:v>
                </c:pt>
                <c:pt idx="14">
                  <c:v>3836-18</c:v>
                </c:pt>
                <c:pt idx="15">
                  <c:v>3836-18</c:v>
                </c:pt>
                <c:pt idx="16">
                  <c:v>3836-18</c:v>
                </c:pt>
                <c:pt idx="17">
                  <c:v>3836-18</c:v>
                </c:pt>
                <c:pt idx="18">
                  <c:v>3837-18</c:v>
                </c:pt>
                <c:pt idx="19">
                  <c:v>3837-18</c:v>
                </c:pt>
                <c:pt idx="20">
                  <c:v>3837-18</c:v>
                </c:pt>
                <c:pt idx="21">
                  <c:v>3837-18</c:v>
                </c:pt>
                <c:pt idx="22">
                  <c:v>3837-18</c:v>
                </c:pt>
                <c:pt idx="23">
                  <c:v>3837-18</c:v>
                </c:pt>
                <c:pt idx="24">
                  <c:v>3838-18</c:v>
                </c:pt>
                <c:pt idx="25">
                  <c:v>3838-18</c:v>
                </c:pt>
                <c:pt idx="26">
                  <c:v>3838-18</c:v>
                </c:pt>
                <c:pt idx="27">
                  <c:v>3838-18</c:v>
                </c:pt>
                <c:pt idx="28">
                  <c:v>3838-18</c:v>
                </c:pt>
                <c:pt idx="29">
                  <c:v>3838-18</c:v>
                </c:pt>
                <c:pt idx="30">
                  <c:v>3839-18</c:v>
                </c:pt>
                <c:pt idx="31">
                  <c:v>3839-18</c:v>
                </c:pt>
                <c:pt idx="32">
                  <c:v>3839-18</c:v>
                </c:pt>
                <c:pt idx="33">
                  <c:v>3839-18</c:v>
                </c:pt>
                <c:pt idx="34">
                  <c:v>3839-18</c:v>
                </c:pt>
                <c:pt idx="35">
                  <c:v>3839-18</c:v>
                </c:pt>
                <c:pt idx="36">
                  <c:v>3840-18</c:v>
                </c:pt>
                <c:pt idx="37">
                  <c:v>3840-18</c:v>
                </c:pt>
                <c:pt idx="38">
                  <c:v>3840-18</c:v>
                </c:pt>
                <c:pt idx="39">
                  <c:v>3840-18</c:v>
                </c:pt>
                <c:pt idx="40">
                  <c:v>3840-18</c:v>
                </c:pt>
                <c:pt idx="41">
                  <c:v>3840-18</c:v>
                </c:pt>
                <c:pt idx="42">
                  <c:v>3841-18</c:v>
                </c:pt>
                <c:pt idx="43">
                  <c:v>3841-18</c:v>
                </c:pt>
                <c:pt idx="44">
                  <c:v>3841-18</c:v>
                </c:pt>
                <c:pt idx="45">
                  <c:v>3841-18</c:v>
                </c:pt>
                <c:pt idx="46">
                  <c:v>3841-18</c:v>
                </c:pt>
                <c:pt idx="47">
                  <c:v>3841-18</c:v>
                </c:pt>
                <c:pt idx="48">
                  <c:v>3882-18</c:v>
                </c:pt>
                <c:pt idx="49">
                  <c:v>3882-18</c:v>
                </c:pt>
                <c:pt idx="50">
                  <c:v>3882-18</c:v>
                </c:pt>
                <c:pt idx="51">
                  <c:v>3882-18</c:v>
                </c:pt>
                <c:pt idx="52">
                  <c:v>3882-18</c:v>
                </c:pt>
                <c:pt idx="53">
                  <c:v>3882-18</c:v>
                </c:pt>
                <c:pt idx="54">
                  <c:v>3883-18</c:v>
                </c:pt>
                <c:pt idx="55">
                  <c:v>3883-18</c:v>
                </c:pt>
                <c:pt idx="56">
                  <c:v>3883-18</c:v>
                </c:pt>
                <c:pt idx="57">
                  <c:v>3883-18</c:v>
                </c:pt>
                <c:pt idx="58">
                  <c:v>3883-18</c:v>
                </c:pt>
                <c:pt idx="59">
                  <c:v>3883-18</c:v>
                </c:pt>
                <c:pt idx="60">
                  <c:v>3884-18</c:v>
                </c:pt>
                <c:pt idx="61">
                  <c:v>3884-18</c:v>
                </c:pt>
                <c:pt idx="62">
                  <c:v>3884-18</c:v>
                </c:pt>
                <c:pt idx="63">
                  <c:v>3884-18</c:v>
                </c:pt>
                <c:pt idx="64">
                  <c:v>3884-18</c:v>
                </c:pt>
                <c:pt idx="65">
                  <c:v>3884-18</c:v>
                </c:pt>
                <c:pt idx="66">
                  <c:v>3885-18</c:v>
                </c:pt>
                <c:pt idx="67">
                  <c:v>3885-18</c:v>
                </c:pt>
                <c:pt idx="68">
                  <c:v>3885-18</c:v>
                </c:pt>
                <c:pt idx="69">
                  <c:v>3885-18</c:v>
                </c:pt>
                <c:pt idx="70">
                  <c:v>3885-18</c:v>
                </c:pt>
                <c:pt idx="71">
                  <c:v>3885-18</c:v>
                </c:pt>
                <c:pt idx="72">
                  <c:v>3982-18</c:v>
                </c:pt>
                <c:pt idx="73">
                  <c:v>3982-18</c:v>
                </c:pt>
                <c:pt idx="74">
                  <c:v>3982-18</c:v>
                </c:pt>
                <c:pt idx="75">
                  <c:v>3982-18</c:v>
                </c:pt>
                <c:pt idx="76">
                  <c:v>3982-18</c:v>
                </c:pt>
                <c:pt idx="77">
                  <c:v>3982-18</c:v>
                </c:pt>
                <c:pt idx="78">
                  <c:v>3982-18</c:v>
                </c:pt>
                <c:pt idx="79">
                  <c:v>3982-18</c:v>
                </c:pt>
                <c:pt idx="80">
                  <c:v>3982-18</c:v>
                </c:pt>
                <c:pt idx="81">
                  <c:v>3982-18</c:v>
                </c:pt>
                <c:pt idx="82">
                  <c:v>3982-18</c:v>
                </c:pt>
                <c:pt idx="83">
                  <c:v>3982-18</c:v>
                </c:pt>
                <c:pt idx="84">
                  <c:v>3983-18</c:v>
                </c:pt>
                <c:pt idx="85">
                  <c:v>3983-18</c:v>
                </c:pt>
                <c:pt idx="86">
                  <c:v>3983-18</c:v>
                </c:pt>
                <c:pt idx="87">
                  <c:v>3983-18</c:v>
                </c:pt>
                <c:pt idx="88">
                  <c:v>3983-18</c:v>
                </c:pt>
                <c:pt idx="89">
                  <c:v>3983-18</c:v>
                </c:pt>
                <c:pt idx="90">
                  <c:v>3984-18</c:v>
                </c:pt>
                <c:pt idx="91">
                  <c:v>3984-18</c:v>
                </c:pt>
                <c:pt idx="92">
                  <c:v>3984-18</c:v>
                </c:pt>
                <c:pt idx="93">
                  <c:v>3984-18</c:v>
                </c:pt>
                <c:pt idx="94">
                  <c:v>3984-18</c:v>
                </c:pt>
                <c:pt idx="95">
                  <c:v>3984-18</c:v>
                </c:pt>
                <c:pt idx="96">
                  <c:v>3985-18</c:v>
                </c:pt>
                <c:pt idx="97">
                  <c:v>3985-18</c:v>
                </c:pt>
                <c:pt idx="98">
                  <c:v>3985-18</c:v>
                </c:pt>
                <c:pt idx="99">
                  <c:v>3985-18</c:v>
                </c:pt>
                <c:pt idx="100">
                  <c:v>3985-18</c:v>
                </c:pt>
                <c:pt idx="101">
                  <c:v>3985-18</c:v>
                </c:pt>
                <c:pt idx="102">
                  <c:v>4139-18</c:v>
                </c:pt>
                <c:pt idx="103">
                  <c:v>4139-18</c:v>
                </c:pt>
                <c:pt idx="104">
                  <c:v>4139-18</c:v>
                </c:pt>
                <c:pt idx="105">
                  <c:v>4139-18</c:v>
                </c:pt>
                <c:pt idx="106">
                  <c:v>4139-18</c:v>
                </c:pt>
                <c:pt idx="107">
                  <c:v>4139-18</c:v>
                </c:pt>
                <c:pt idx="108">
                  <c:v>4140-18</c:v>
                </c:pt>
                <c:pt idx="109">
                  <c:v>4140-18</c:v>
                </c:pt>
                <c:pt idx="110">
                  <c:v>4140-18</c:v>
                </c:pt>
                <c:pt idx="111">
                  <c:v>4140-18</c:v>
                </c:pt>
                <c:pt idx="112">
                  <c:v>4140-18</c:v>
                </c:pt>
                <c:pt idx="113">
                  <c:v>4140-18</c:v>
                </c:pt>
                <c:pt idx="114">
                  <c:v>4391-18</c:v>
                </c:pt>
                <c:pt idx="115">
                  <c:v>4391-18</c:v>
                </c:pt>
                <c:pt idx="116">
                  <c:v>4391-18</c:v>
                </c:pt>
                <c:pt idx="117">
                  <c:v>4391-18</c:v>
                </c:pt>
                <c:pt idx="118">
                  <c:v>4391-18</c:v>
                </c:pt>
                <c:pt idx="119">
                  <c:v>4391-18</c:v>
                </c:pt>
                <c:pt idx="120">
                  <c:v>4391-18</c:v>
                </c:pt>
                <c:pt idx="121">
                  <c:v>4391-18</c:v>
                </c:pt>
                <c:pt idx="122">
                  <c:v>4391-18</c:v>
                </c:pt>
                <c:pt idx="123">
                  <c:v>4391-18</c:v>
                </c:pt>
                <c:pt idx="124">
                  <c:v>4391-18</c:v>
                </c:pt>
                <c:pt idx="125">
                  <c:v>4391-18</c:v>
                </c:pt>
                <c:pt idx="126">
                  <c:v>4392-18</c:v>
                </c:pt>
                <c:pt idx="127">
                  <c:v>4392-18</c:v>
                </c:pt>
                <c:pt idx="128">
                  <c:v>4392-18</c:v>
                </c:pt>
                <c:pt idx="129">
                  <c:v>4392-18</c:v>
                </c:pt>
                <c:pt idx="130">
                  <c:v>4392-18</c:v>
                </c:pt>
                <c:pt idx="131">
                  <c:v>4392-18</c:v>
                </c:pt>
                <c:pt idx="132">
                  <c:v>4441-18</c:v>
                </c:pt>
                <c:pt idx="133">
                  <c:v>4441-18</c:v>
                </c:pt>
                <c:pt idx="134">
                  <c:v>4441-18</c:v>
                </c:pt>
                <c:pt idx="135">
                  <c:v>4441-18</c:v>
                </c:pt>
                <c:pt idx="136">
                  <c:v>4441-18</c:v>
                </c:pt>
                <c:pt idx="137">
                  <c:v>4441-18</c:v>
                </c:pt>
                <c:pt idx="138">
                  <c:v>4441-18</c:v>
                </c:pt>
                <c:pt idx="139">
                  <c:v>4441-18</c:v>
                </c:pt>
                <c:pt idx="140">
                  <c:v>4441-18</c:v>
                </c:pt>
                <c:pt idx="141">
                  <c:v>4441-18</c:v>
                </c:pt>
                <c:pt idx="142">
                  <c:v>4441-18</c:v>
                </c:pt>
                <c:pt idx="143">
                  <c:v>4441-18</c:v>
                </c:pt>
                <c:pt idx="144">
                  <c:v>4442-18</c:v>
                </c:pt>
                <c:pt idx="145">
                  <c:v>4442-18</c:v>
                </c:pt>
                <c:pt idx="146">
                  <c:v>4442-18</c:v>
                </c:pt>
                <c:pt idx="147">
                  <c:v>4442-18</c:v>
                </c:pt>
                <c:pt idx="148">
                  <c:v>4442-18</c:v>
                </c:pt>
                <c:pt idx="149">
                  <c:v>4442-18</c:v>
                </c:pt>
                <c:pt idx="150">
                  <c:v>4868-18</c:v>
                </c:pt>
                <c:pt idx="151">
                  <c:v>4868-18</c:v>
                </c:pt>
                <c:pt idx="152">
                  <c:v>4868-18</c:v>
                </c:pt>
                <c:pt idx="153">
                  <c:v>4868-18</c:v>
                </c:pt>
                <c:pt idx="154">
                  <c:v>4868-18</c:v>
                </c:pt>
                <c:pt idx="155">
                  <c:v>4868-18</c:v>
                </c:pt>
                <c:pt idx="156">
                  <c:v>4868-18</c:v>
                </c:pt>
                <c:pt idx="157">
                  <c:v>4868-18</c:v>
                </c:pt>
                <c:pt idx="158">
                  <c:v>4868-18</c:v>
                </c:pt>
                <c:pt idx="159">
                  <c:v>4868-18</c:v>
                </c:pt>
                <c:pt idx="160">
                  <c:v>4868-18</c:v>
                </c:pt>
                <c:pt idx="161">
                  <c:v>4868-18</c:v>
                </c:pt>
                <c:pt idx="162">
                  <c:v>4952-18</c:v>
                </c:pt>
                <c:pt idx="163">
                  <c:v>4952-18</c:v>
                </c:pt>
                <c:pt idx="164">
                  <c:v>4952-18</c:v>
                </c:pt>
                <c:pt idx="165">
                  <c:v>4952-18</c:v>
                </c:pt>
                <c:pt idx="166">
                  <c:v>4952-18</c:v>
                </c:pt>
                <c:pt idx="167">
                  <c:v>4952-18</c:v>
                </c:pt>
                <c:pt idx="168">
                  <c:v>4953-18</c:v>
                </c:pt>
                <c:pt idx="169">
                  <c:v>4953-18</c:v>
                </c:pt>
                <c:pt idx="170">
                  <c:v>4953-18</c:v>
                </c:pt>
                <c:pt idx="171">
                  <c:v>4953-18</c:v>
                </c:pt>
                <c:pt idx="172">
                  <c:v>4953-18</c:v>
                </c:pt>
                <c:pt idx="173">
                  <c:v>4953-18</c:v>
                </c:pt>
                <c:pt idx="174">
                  <c:v>4954-18</c:v>
                </c:pt>
                <c:pt idx="175">
                  <c:v>4954-18</c:v>
                </c:pt>
                <c:pt idx="176">
                  <c:v>4954-18</c:v>
                </c:pt>
                <c:pt idx="177">
                  <c:v>4954-18</c:v>
                </c:pt>
                <c:pt idx="178">
                  <c:v>4954-18</c:v>
                </c:pt>
                <c:pt idx="179">
                  <c:v>4954-18</c:v>
                </c:pt>
                <c:pt idx="180">
                  <c:v>5770-18</c:v>
                </c:pt>
                <c:pt idx="181">
                  <c:v>5770-18</c:v>
                </c:pt>
                <c:pt idx="182">
                  <c:v>5770-18</c:v>
                </c:pt>
                <c:pt idx="183">
                  <c:v>5770-18</c:v>
                </c:pt>
                <c:pt idx="184">
                  <c:v>5770-18</c:v>
                </c:pt>
                <c:pt idx="185">
                  <c:v>5770-18</c:v>
                </c:pt>
                <c:pt idx="186">
                  <c:v>5770-18</c:v>
                </c:pt>
                <c:pt idx="187">
                  <c:v>5770-18</c:v>
                </c:pt>
                <c:pt idx="188">
                  <c:v>5770-18</c:v>
                </c:pt>
                <c:pt idx="189">
                  <c:v>5770-18</c:v>
                </c:pt>
                <c:pt idx="190">
                  <c:v>5770-18</c:v>
                </c:pt>
                <c:pt idx="191">
                  <c:v>5770-18</c:v>
                </c:pt>
                <c:pt idx="192">
                  <c:v>5771-18</c:v>
                </c:pt>
                <c:pt idx="193">
                  <c:v>5771-18</c:v>
                </c:pt>
                <c:pt idx="194">
                  <c:v>5771-18</c:v>
                </c:pt>
                <c:pt idx="195">
                  <c:v>5771-18</c:v>
                </c:pt>
                <c:pt idx="196">
                  <c:v>5771-18</c:v>
                </c:pt>
                <c:pt idx="197">
                  <c:v>5771-18</c:v>
                </c:pt>
                <c:pt idx="198">
                  <c:v>5772-18</c:v>
                </c:pt>
                <c:pt idx="199">
                  <c:v>5772-18</c:v>
                </c:pt>
                <c:pt idx="200">
                  <c:v>5772-18</c:v>
                </c:pt>
                <c:pt idx="201">
                  <c:v>5772-18</c:v>
                </c:pt>
                <c:pt idx="202">
                  <c:v>5772-18</c:v>
                </c:pt>
                <c:pt idx="203">
                  <c:v>5772-18</c:v>
                </c:pt>
                <c:pt idx="204">
                  <c:v>5773-19</c:v>
                </c:pt>
                <c:pt idx="205">
                  <c:v>5773-19</c:v>
                </c:pt>
                <c:pt idx="206">
                  <c:v>5773-19</c:v>
                </c:pt>
                <c:pt idx="207">
                  <c:v>5773-19</c:v>
                </c:pt>
                <c:pt idx="208">
                  <c:v>5773-19</c:v>
                </c:pt>
                <c:pt idx="209">
                  <c:v>5773-19</c:v>
                </c:pt>
              </c:strCache>
            </c:strRef>
          </c:cat>
          <c:val>
            <c:numRef>
              <c:f>Comportamiento!$F$3:$F$212</c:f>
              <c:numCache>
                <c:formatCode>General</c:formatCode>
                <c:ptCount val="210"/>
                <c:pt idx="0">
                  <c:v>399.15868349299677</c:v>
                </c:pt>
                <c:pt idx="1">
                  <c:v>154.74690506189873</c:v>
                </c:pt>
                <c:pt idx="2">
                  <c:v>181.24637507249855</c:v>
                </c:pt>
                <c:pt idx="3">
                  <c:v>0</c:v>
                </c:pt>
                <c:pt idx="4">
                  <c:v>23.916188342899808</c:v>
                </c:pt>
                <c:pt idx="5">
                  <c:v>24.916168343299802</c:v>
                </c:pt>
                <c:pt idx="6">
                  <c:v>377.66163117825096</c:v>
                </c:pt>
                <c:pt idx="7">
                  <c:v>152.41463447154038</c:v>
                </c:pt>
                <c:pt idx="8">
                  <c:v>180.24759669871068</c:v>
                </c:pt>
                <c:pt idx="9">
                  <c:v>0</c:v>
                </c:pt>
                <c:pt idx="10">
                  <c:v>21.666377781629581</c:v>
                </c:pt>
                <c:pt idx="11">
                  <c:v>24.749670004399949</c:v>
                </c:pt>
                <c:pt idx="12">
                  <c:v>2204.1078904562546</c:v>
                </c:pt>
                <c:pt idx="13">
                  <c:v>688.73163382309804</c:v>
                </c:pt>
                <c:pt idx="14">
                  <c:v>846.22743393509484</c:v>
                </c:pt>
                <c:pt idx="15">
                  <c:v>0</c:v>
                </c:pt>
                <c:pt idx="16">
                  <c:v>135.82971120770114</c:v>
                </c:pt>
                <c:pt idx="17">
                  <c:v>182.91178901895944</c:v>
                </c:pt>
                <c:pt idx="18">
                  <c:v>2027.0157661411286</c:v>
                </c:pt>
                <c:pt idx="19">
                  <c:v>714.14286190460325</c:v>
                </c:pt>
                <c:pt idx="20">
                  <c:v>874.55418152728259</c:v>
                </c:pt>
                <c:pt idx="21">
                  <c:v>0</c:v>
                </c:pt>
                <c:pt idx="22">
                  <c:v>136.24545848471718</c:v>
                </c:pt>
                <c:pt idx="23">
                  <c:v>190.82697243425221</c:v>
                </c:pt>
                <c:pt idx="24">
                  <c:v>2008.7433041889858</c:v>
                </c:pt>
                <c:pt idx="25">
                  <c:v>682.9143902853657</c:v>
                </c:pt>
                <c:pt idx="26">
                  <c:v>837.49720834263894</c:v>
                </c:pt>
                <c:pt idx="27">
                  <c:v>0</c:v>
                </c:pt>
                <c:pt idx="28">
                  <c:v>133.33288889037036</c:v>
                </c:pt>
                <c:pt idx="29">
                  <c:v>180.41606527978237</c:v>
                </c:pt>
                <c:pt idx="30">
                  <c:v>1968.5597058950968</c:v>
                </c:pt>
                <c:pt idx="31">
                  <c:v>683.68391055531299</c:v>
                </c:pt>
                <c:pt idx="32">
                  <c:v>836.16917031353648</c:v>
                </c:pt>
                <c:pt idx="33">
                  <c:v>0</c:v>
                </c:pt>
                <c:pt idx="34">
                  <c:v>165.40067793446636</c:v>
                </c:pt>
                <c:pt idx="35">
                  <c:v>177.48284332514527</c:v>
                </c:pt>
                <c:pt idx="36">
                  <c:v>359.15708914428944</c:v>
                </c:pt>
                <c:pt idx="37">
                  <c:v>180.82851123970025</c:v>
                </c:pt>
                <c:pt idx="38">
                  <c:v>226.03563904962533</c:v>
                </c:pt>
                <c:pt idx="39">
                  <c:v>0</c:v>
                </c:pt>
                <c:pt idx="40">
                  <c:v>48.123716700887975</c:v>
                </c:pt>
                <c:pt idx="41">
                  <c:v>48.957027812591662</c:v>
                </c:pt>
                <c:pt idx="42">
                  <c:v>374.57459325949065</c:v>
                </c:pt>
                <c:pt idx="43">
                  <c:v>177.07920148529868</c:v>
                </c:pt>
                <c:pt idx="44">
                  <c:v>221.03650914811988</c:v>
                </c:pt>
                <c:pt idx="45">
                  <c:v>0</c:v>
                </c:pt>
                <c:pt idx="46">
                  <c:v>47.915548637198469</c:v>
                </c:pt>
                <c:pt idx="47">
                  <c:v>48.540534054205402</c:v>
                </c:pt>
                <c:pt idx="48">
                  <c:v>1784.9464516064515</c:v>
                </c:pt>
                <c:pt idx="49">
                  <c:v>549.56684632794349</c:v>
                </c:pt>
                <c:pt idx="50">
                  <c:v>681.22956311310668</c:v>
                </c:pt>
                <c:pt idx="51">
                  <c:v>0</c:v>
                </c:pt>
                <c:pt idx="52">
                  <c:v>124.1629417784133</c:v>
                </c:pt>
                <c:pt idx="53">
                  <c:v>159.57854597695399</c:v>
                </c:pt>
                <c:pt idx="54">
                  <c:v>1819.9454016379507</c:v>
                </c:pt>
                <c:pt idx="55">
                  <c:v>561.64981717215153</c:v>
                </c:pt>
                <c:pt idx="56">
                  <c:v>699.14569229589767</c:v>
                </c:pt>
                <c:pt idx="57">
                  <c:v>0</c:v>
                </c:pt>
                <c:pt idx="58">
                  <c:v>124.99625011249661</c:v>
                </c:pt>
                <c:pt idx="59">
                  <c:v>160.82850847807899</c:v>
                </c:pt>
                <c:pt idx="60">
                  <c:v>1797.4460766177012</c:v>
                </c:pt>
                <c:pt idx="61">
                  <c:v>610.3983547160251</c:v>
                </c:pt>
                <c:pt idx="62">
                  <c:v>749.14419234089644</c:v>
                </c:pt>
                <c:pt idx="63">
                  <c:v>0</c:v>
                </c:pt>
                <c:pt idx="64">
                  <c:v>128.32948344882988</c:v>
                </c:pt>
                <c:pt idx="65">
                  <c:v>159.99520014399567</c:v>
                </c:pt>
                <c:pt idx="66">
                  <c:v>1837.5000000000002</c:v>
                </c:pt>
                <c:pt idx="67">
                  <c:v>593.33333333333337</c:v>
                </c:pt>
                <c:pt idx="68">
                  <c:v>753.75000000000011</c:v>
                </c:pt>
                <c:pt idx="69">
                  <c:v>0</c:v>
                </c:pt>
                <c:pt idx="70">
                  <c:v>127.08333333333334</c:v>
                </c:pt>
                <c:pt idx="71">
                  <c:v>164.58333333333334</c:v>
                </c:pt>
                <c:pt idx="72">
                  <c:v>2035.7926174809838</c:v>
                </c:pt>
                <c:pt idx="73">
                  <c:v>554.98890022199566</c:v>
                </c:pt>
                <c:pt idx="74">
                  <c:v>677.48645027099462</c:v>
                </c:pt>
                <c:pt idx="75">
                  <c:v>0</c:v>
                </c:pt>
                <c:pt idx="76">
                  <c:v>119.16428338099904</c:v>
                </c:pt>
                <c:pt idx="77">
                  <c:v>152.49695006099878</c:v>
                </c:pt>
                <c:pt idx="78">
                  <c:v>1986.6070684546128</c:v>
                </c:pt>
                <c:pt idx="79">
                  <c:v>629.14779223289963</c:v>
                </c:pt>
                <c:pt idx="80">
                  <c:v>746.22761317160473</c:v>
                </c:pt>
                <c:pt idx="81">
                  <c:v>0</c:v>
                </c:pt>
                <c:pt idx="82">
                  <c:v>122.91297927728834</c:v>
                </c:pt>
                <c:pt idx="83">
                  <c:v>163.32843348032893</c:v>
                </c:pt>
                <c:pt idx="84">
                  <c:v>1957.5000000000005</c:v>
                </c:pt>
                <c:pt idx="85">
                  <c:v>596.25</c:v>
                </c:pt>
                <c:pt idx="86">
                  <c:v>712.50000000000011</c:v>
                </c:pt>
                <c:pt idx="87">
                  <c:v>0</c:v>
                </c:pt>
                <c:pt idx="88">
                  <c:v>122.08333333333333</c:v>
                </c:pt>
                <c:pt idx="89">
                  <c:v>160.41666666666669</c:v>
                </c:pt>
                <c:pt idx="90">
                  <c:v>2022.0226726531534</c:v>
                </c:pt>
                <c:pt idx="91">
                  <c:v>585.81575886056748</c:v>
                </c:pt>
                <c:pt idx="92">
                  <c:v>702.0622714651895</c:v>
                </c:pt>
                <c:pt idx="93">
                  <c:v>0</c:v>
                </c:pt>
                <c:pt idx="94">
                  <c:v>121.66301677616337</c:v>
                </c:pt>
                <c:pt idx="95">
                  <c:v>161.24516264512064</c:v>
                </c:pt>
                <c:pt idx="96">
                  <c:v>1949.1601694661017</c:v>
                </c:pt>
                <c:pt idx="97">
                  <c:v>623.74792084026387</c:v>
                </c:pt>
                <c:pt idx="98">
                  <c:v>751.66416111946296</c:v>
                </c:pt>
                <c:pt idx="99">
                  <c:v>0</c:v>
                </c:pt>
                <c:pt idx="100">
                  <c:v>125.4162486125046</c:v>
                </c:pt>
                <c:pt idx="101">
                  <c:v>167.49944166852774</c:v>
                </c:pt>
                <c:pt idx="102">
                  <c:v>1987.883535274412</c:v>
                </c:pt>
                <c:pt idx="103">
                  <c:v>658.32236129397847</c:v>
                </c:pt>
                <c:pt idx="104">
                  <c:v>774.98708354860764</c:v>
                </c:pt>
                <c:pt idx="105">
                  <c:v>0</c:v>
                </c:pt>
                <c:pt idx="106">
                  <c:v>126.2478958684022</c:v>
                </c:pt>
                <c:pt idx="107">
                  <c:v>167.91386810219831</c:v>
                </c:pt>
                <c:pt idx="108">
                  <c:v>2013.2796458761097</c:v>
                </c:pt>
                <c:pt idx="109">
                  <c:v>694.56481160502392</c:v>
                </c:pt>
                <c:pt idx="110">
                  <c:v>819.97813391642887</c:v>
                </c:pt>
                <c:pt idx="111">
                  <c:v>0</c:v>
                </c:pt>
                <c:pt idx="112">
                  <c:v>130.82984453747898</c:v>
                </c:pt>
                <c:pt idx="113">
                  <c:v>177.49526679288553</c:v>
                </c:pt>
                <c:pt idx="114">
                  <c:v>1708.7329126708735</c:v>
                </c:pt>
                <c:pt idx="115">
                  <c:v>572.07761255720789</c:v>
                </c:pt>
                <c:pt idx="116">
                  <c:v>559.16107505591629</c:v>
                </c:pt>
                <c:pt idx="117">
                  <c:v>0</c:v>
                </c:pt>
                <c:pt idx="118">
                  <c:v>115.41551251154158</c:v>
                </c:pt>
                <c:pt idx="119">
                  <c:v>141.66525001416653</c:v>
                </c:pt>
                <c:pt idx="120">
                  <c:v>1797.9046806354627</c:v>
                </c:pt>
                <c:pt idx="121">
                  <c:v>574.996166692222</c:v>
                </c:pt>
                <c:pt idx="122">
                  <c:v>575.82949447003682</c:v>
                </c:pt>
                <c:pt idx="123">
                  <c:v>0</c:v>
                </c:pt>
                <c:pt idx="124">
                  <c:v>124.16583889440736</c:v>
                </c:pt>
                <c:pt idx="125">
                  <c:v>160.83226111825923</c:v>
                </c:pt>
                <c:pt idx="126">
                  <c:v>1828.2784849787838</c:v>
                </c:pt>
                <c:pt idx="127">
                  <c:v>659.56354642694043</c:v>
                </c:pt>
                <c:pt idx="128">
                  <c:v>801.64261738814491</c:v>
                </c:pt>
                <c:pt idx="129">
                  <c:v>0</c:v>
                </c:pt>
                <c:pt idx="130">
                  <c:v>129.99610011699647</c:v>
                </c:pt>
                <c:pt idx="131">
                  <c:v>179.16129182791181</c:v>
                </c:pt>
                <c:pt idx="132">
                  <c:v>349.16084731921137</c:v>
                </c:pt>
                <c:pt idx="133">
                  <c:v>158.74735421076315</c:v>
                </c:pt>
                <c:pt idx="134">
                  <c:v>224.16293061782304</c:v>
                </c:pt>
                <c:pt idx="135">
                  <c:v>0</c:v>
                </c:pt>
                <c:pt idx="136">
                  <c:v>88.748520857985696</c:v>
                </c:pt>
                <c:pt idx="137">
                  <c:v>82.915284745254255</c:v>
                </c:pt>
                <c:pt idx="138">
                  <c:v>350.82631680699717</c:v>
                </c:pt>
                <c:pt idx="139">
                  <c:v>160.83011673099872</c:v>
                </c:pt>
                <c:pt idx="140">
                  <c:v>223.74552508949822</c:v>
                </c:pt>
                <c:pt idx="141">
                  <c:v>0</c:v>
                </c:pt>
                <c:pt idx="142">
                  <c:v>87.914908368499283</c:v>
                </c:pt>
                <c:pt idx="143">
                  <c:v>80.831716698999358</c:v>
                </c:pt>
                <c:pt idx="144">
                  <c:v>313.32393361532485</c:v>
                </c:pt>
                <c:pt idx="145">
                  <c:v>158.32858347582905</c:v>
                </c:pt>
                <c:pt idx="146">
                  <c:v>222.90997936728564</c:v>
                </c:pt>
                <c:pt idx="147">
                  <c:v>0</c:v>
                </c:pt>
                <c:pt idx="148">
                  <c:v>88.747337579872607</c:v>
                </c:pt>
                <c:pt idx="149">
                  <c:v>83.74748757537273</c:v>
                </c:pt>
                <c:pt idx="150">
                  <c:v>1718.6984390468285</c:v>
                </c:pt>
                <c:pt idx="151">
                  <c:v>623.35629931102073</c:v>
                </c:pt>
                <c:pt idx="152">
                  <c:v>754.10237692869214</c:v>
                </c:pt>
                <c:pt idx="153">
                  <c:v>0</c:v>
                </c:pt>
                <c:pt idx="154">
                  <c:v>127.70450219826738</c:v>
                </c:pt>
                <c:pt idx="155">
                  <c:v>169.4532497358413</c:v>
                </c:pt>
                <c:pt idx="156">
                  <c:v>1754.1666666666667</c:v>
                </c:pt>
                <c:pt idx="157">
                  <c:v>682.625</c:v>
                </c:pt>
                <c:pt idx="158">
                  <c:v>811.04166666666663</c:v>
                </c:pt>
                <c:pt idx="159">
                  <c:v>0</c:v>
                </c:pt>
                <c:pt idx="160">
                  <c:v>130.62500000000003</c:v>
                </c:pt>
                <c:pt idx="161">
                  <c:v>177.20833333333334</c:v>
                </c:pt>
                <c:pt idx="162">
                  <c:v>0</c:v>
                </c:pt>
                <c:pt idx="163">
                  <c:v>613.97953401553286</c:v>
                </c:pt>
                <c:pt idx="164">
                  <c:v>749.18336055464817</c:v>
                </c:pt>
                <c:pt idx="165">
                  <c:v>0</c:v>
                </c:pt>
                <c:pt idx="166">
                  <c:v>126.62077930735646</c:v>
                </c:pt>
                <c:pt idx="167">
                  <c:v>167.28609046365119</c:v>
                </c:pt>
                <c:pt idx="168">
                  <c:v>0</c:v>
                </c:pt>
                <c:pt idx="169">
                  <c:v>676.31529825871291</c:v>
                </c:pt>
                <c:pt idx="170">
                  <c:v>833.35277725927313</c:v>
                </c:pt>
                <c:pt idx="171">
                  <c:v>0</c:v>
                </c:pt>
                <c:pt idx="172">
                  <c:v>134.12142342870854</c:v>
                </c:pt>
                <c:pt idx="173">
                  <c:v>182.82845790778913</c:v>
                </c:pt>
                <c:pt idx="174">
                  <c:v>0</c:v>
                </c:pt>
                <c:pt idx="175">
                  <c:v>564.35806925792224</c:v>
                </c:pt>
                <c:pt idx="176">
                  <c:v>691.39592478892291</c:v>
                </c:pt>
                <c:pt idx="177">
                  <c:v>0</c:v>
                </c:pt>
                <c:pt idx="178">
                  <c:v>124.20460719511746</c:v>
                </c:pt>
                <c:pt idx="179">
                  <c:v>162.91177931328727</c:v>
                </c:pt>
                <c:pt idx="180">
                  <c:v>1731.7397144752322</c:v>
                </c:pt>
                <c:pt idx="181">
                  <c:v>605.02351596118785</c:v>
                </c:pt>
                <c:pt idx="182">
                  <c:v>729.10312690619264</c:v>
                </c:pt>
                <c:pt idx="183">
                  <c:v>0</c:v>
                </c:pt>
                <c:pt idx="184">
                  <c:v>126.57953594725488</c:v>
                </c:pt>
                <c:pt idx="185">
                  <c:v>160.03686556069982</c:v>
                </c:pt>
                <c:pt idx="186">
                  <c:v>1748.2500000000002</c:v>
                </c:pt>
                <c:pt idx="187">
                  <c:v>625.37500000000011</c:v>
                </c:pt>
                <c:pt idx="188">
                  <c:v>761.54166666666674</c:v>
                </c:pt>
                <c:pt idx="189">
                  <c:v>0</c:v>
                </c:pt>
                <c:pt idx="190">
                  <c:v>129.20833333333337</c:v>
                </c:pt>
                <c:pt idx="191">
                  <c:v>168.54166666666669</c:v>
                </c:pt>
                <c:pt idx="192">
                  <c:v>1739.3692021026595</c:v>
                </c:pt>
                <c:pt idx="193">
                  <c:v>636.74787750707492</c:v>
                </c:pt>
                <c:pt idx="194">
                  <c:v>775.205749314169</c:v>
                </c:pt>
                <c:pt idx="195">
                  <c:v>0</c:v>
                </c:pt>
                <c:pt idx="196">
                  <c:v>130.87456375145416</c:v>
                </c:pt>
                <c:pt idx="197">
                  <c:v>171.62442791857359</c:v>
                </c:pt>
                <c:pt idx="198">
                  <c:v>1750.464990700186</c:v>
                </c:pt>
                <c:pt idx="199">
                  <c:v>644.44544442444476</c:v>
                </c:pt>
                <c:pt idx="200">
                  <c:v>759.81813697059397</c:v>
                </c:pt>
                <c:pt idx="201">
                  <c:v>0</c:v>
                </c:pt>
                <c:pt idx="202">
                  <c:v>127.66411338439895</c:v>
                </c:pt>
                <c:pt idx="203">
                  <c:v>163.62172756544868</c:v>
                </c:pt>
                <c:pt idx="204">
                  <c:v>1707.6514116196126</c:v>
                </c:pt>
                <c:pt idx="205">
                  <c:v>603.60487983733879</c:v>
                </c:pt>
                <c:pt idx="206">
                  <c:v>743.89187027099092</c:v>
                </c:pt>
                <c:pt idx="207">
                  <c:v>0</c:v>
                </c:pt>
                <c:pt idx="208">
                  <c:v>127.91240291990266</c:v>
                </c:pt>
                <c:pt idx="209">
                  <c:v>163.91120295990135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D-43F5-98CE-30A87E5B2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0357888"/>
        <c:axId val="990358304"/>
      </c:lineChart>
      <c:catAx>
        <c:axId val="9903578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Fecha/muestra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0358304"/>
        <c:crosses val="autoZero"/>
        <c:auto val="1"/>
        <c:lblAlgn val="ctr"/>
        <c:lblOffset val="100"/>
        <c:noMultiLvlLbl val="0"/>
      </c:catAx>
      <c:valAx>
        <c:axId val="99035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Resultado (mg/100g)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9035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/>
  <sheetViews>
    <sheetView zoomScale="6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/>
  <sheetViews>
    <sheetView zoomScale="6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66676</xdr:rowOff>
    </xdr:from>
    <xdr:ext cx="1457882" cy="466725"/>
    <xdr:pic>
      <xdr:nvPicPr>
        <xdr:cNvPr id="2" name="Imagen 1" descr="logo aoxlab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6"/>
          <a:ext cx="1457882" cy="466725"/>
        </a:xfrm>
        <a:prstGeom prst="rect">
          <a:avLst/>
        </a:prstGeom>
      </xdr:spPr>
    </xdr:pic>
    <xdr:clientData/>
  </xdr:oneCellAnchor>
  <xdr:oneCellAnchor>
    <xdr:from>
      <xdr:col>6</xdr:col>
      <xdr:colOff>438150</xdr:colOff>
      <xdr:row>16</xdr:row>
      <xdr:rowOff>190500</xdr:rowOff>
    </xdr:from>
    <xdr:ext cx="932180" cy="171450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3771900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600075</xdr:colOff>
      <xdr:row>15</xdr:row>
      <xdr:rowOff>123825</xdr:rowOff>
    </xdr:from>
    <xdr:ext cx="932180" cy="17145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2125" y="3343275"/>
          <a:ext cx="932180" cy="1714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6</xdr:col>
      <xdr:colOff>247650</xdr:colOff>
      <xdr:row>14</xdr:row>
      <xdr:rowOff>104775</xdr:rowOff>
    </xdr:from>
    <xdr:to>
      <xdr:col>6</xdr:col>
      <xdr:colOff>1452245</xdr:colOff>
      <xdr:row>14</xdr:row>
      <xdr:rowOff>323850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58783-B50A-44B8-8596-B0A2AC5168E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2952750"/>
          <a:ext cx="1204595" cy="219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327147</xdr:colOff>
      <xdr:row>8</xdr:row>
      <xdr:rowOff>40298</xdr:rowOff>
    </xdr:from>
    <xdr:to>
      <xdr:col>7</xdr:col>
      <xdr:colOff>756139</xdr:colOff>
      <xdr:row>14</xdr:row>
      <xdr:rowOff>187934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396875</xdr:colOff>
      <xdr:row>0</xdr:row>
      <xdr:rowOff>114301</xdr:rowOff>
    </xdr:from>
    <xdr:ext cx="2263490" cy="724632"/>
    <xdr:pic>
      <xdr:nvPicPr>
        <xdr:cNvPr id="4" name="Imagen 3" descr="logo aoxlab.g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114301"/>
          <a:ext cx="2263490" cy="72463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1754" cy="608462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3" xr16:uid="{00000000-0016-0000-0A00-000000000000}" autoFormatId="0" applyNumberFormats="0" applyBorderFormats="0" applyFontFormats="1" applyPatternFormats="1" applyAlignmentFormats="0" applyWidthHeightFormats="0">
  <queryTableRefresh preserveSortFilterLayout="0" nextId="8">
    <queryTableFields count="7">
      <queryTableField id="1" name="FECHA DE ANALISIS" tableColumnId="8"/>
      <queryTableField id="2" name="ID MUESTRA" tableColumnId="9"/>
      <queryTableField id="3" name="NOMBRE DE LA MUESTRA" tableColumnId="10"/>
      <queryTableField id="4" name="ANALITO" tableColumnId="11"/>
      <queryTableField id="5" name="Resultado (mg/100g)" tableColumnId="12"/>
      <queryTableField id="6" name="Duplicado (mg/100g)" tableColumnId="13"/>
      <queryTableField id="7" name="RPD" tableColumnId="1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00000000-0016-0000-0C00-000001000000}" autoFormatId="0" applyNumberFormats="0" applyBorderFormats="0" applyFontFormats="1" applyPatternFormats="1" applyAlignmentFormats="0" applyWidthHeightFormats="0">
  <queryTableRefresh preserveSortFilterLayout="0" nextId="8">
    <queryTableFields count="6">
      <queryTableField id="1" name="FECHA DE ANALISIS" tableColumnId="22"/>
      <queryTableField id="2" name="ID MUESTRA" tableColumnId="23"/>
      <queryTableField id="3" name="NOMBRE DE LA MUESTRA" tableColumnId="24"/>
      <queryTableField id="4" name="TIPO DE MUESTRA" tableColumnId="25"/>
      <queryTableField id="5" name="ANALITO" tableColumnId="26"/>
      <queryTableField id="6" name="Resultado (mg/100g)" tableColumnId="27"/>
    </queryTableFields>
  </queryTableRefresh>
</queryTable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0:S301" totalsRowShown="0" headerRowDxfId="37" dataDxfId="36" tableBorderDxfId="35">
  <autoFilter ref="A20:S301" xr:uid="{00000000-0009-0000-0100-000001000000}"/>
  <tableColumns count="19">
    <tableColumn id="1" xr3:uid="{00000000-0010-0000-0000-000001000000}" name="FECHA DE ANALISIS" dataDxfId="21"/>
    <tableColumn id="2" xr3:uid="{00000000-0010-0000-0000-000002000000}" name="ID MUESTRA" dataDxfId="20"/>
    <tableColumn id="3" xr3:uid="{00000000-0010-0000-0000-000003000000}" name="NOMBRE DE LA MUESTRA" dataDxfId="19"/>
    <tableColumn id="4" xr3:uid="{00000000-0010-0000-0000-000004000000}" name="TIPO DE MUESTRA" dataDxfId="18"/>
    <tableColumn id="6" xr3:uid="{00000000-0010-0000-0000-000006000000}" name="ANALITO" dataDxfId="17"/>
    <tableColumn id="5" xr3:uid="{00000000-0010-0000-0000-000005000000}" name="Peso muestra (g)" dataDxfId="16"/>
    <tableColumn id="7" xr3:uid="{00000000-0010-0000-0000-000007000000}" name="Peso Muestra corregido (g)" dataDxfId="15"/>
    <tableColumn id="8" xr3:uid="{00000000-0010-0000-0000-000008000000}" name="Concentración (ug/ml)" dataDxfId="14"/>
    <tableColumn id="9" xr3:uid="{00000000-0010-0000-0000-000009000000}" name="Factor de dilución " dataDxfId="13">
      <calculatedColumnFormula>(1/0.4)*(L21/5)</calculatedColumnFormula>
    </tableColumn>
    <tableColumn id="10" xr3:uid="{00000000-0010-0000-0000-00000A000000}" name="Volumen de dilución(mL)" dataDxfId="12"/>
    <tableColumn id="11" xr3:uid="{00000000-0010-0000-0000-00000B000000}" name="Concentracion con el Factor de Dilucion (mg/mL)" dataDxfId="11">
      <calculatedColumnFormula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dilución(mL)]])),"",H21*I21/1000)</calculatedColumnFormula>
    </tableColumn>
    <tableColumn id="12" xr3:uid="{00000000-0010-0000-0000-00000C000000}" name="Volumen inyección muestra (uL)" dataDxfId="10"/>
    <tableColumn id="13" xr3:uid="{00000000-0010-0000-0000-00000D000000}" name="Resultado (mg/100mL)" dataDxfId="9">
      <calculatedColumnFormula>IF(Tabla1[[#This Row],[Concentracion con el Factor de Dilucion (mg/mL)]]="","",K21*100)</calculatedColumnFormula>
    </tableColumn>
    <tableColumn id="14" xr3:uid="{00000000-0010-0000-0000-00000E000000}" name="Resultado (mg/100g)" dataDxfId="8">
      <calculatedColumnFormula>IF(Tabla1[[#This Row],[Resultado (mg/100mL)]]="","",M21*(J21/G21))</calculatedColumnFormula>
    </tableColumn>
    <tableColumn id="15" xr3:uid="{00000000-0010-0000-0000-00000F000000}" name="ANALISTA" dataDxfId="7"/>
    <tableColumn id="16" xr3:uid="{00000000-0010-0000-0000-000010000000}" name="ESTADO DEL RESULTADO" dataDxfId="6"/>
    <tableColumn id="17" xr3:uid="{00000000-0010-0000-0000-000011000000}" name="REVISÓ" dataDxfId="5"/>
    <tableColumn id="18" xr3:uid="{00000000-0010-0000-0000-000012000000}" name="OBSERVACIONES" dataDxfId="4"/>
    <tableColumn id="19" xr3:uid="{00000000-0010-0000-0000-000013000000}" name="TRAZABILIDAD" dataDxfId="3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RPD" displayName="RPD" ref="A2:G32" tableType="queryTable" totalsRowShown="0">
  <autoFilter ref="A2:G32" xr:uid="{00000000-0009-0000-0100-000008000000}"/>
  <tableColumns count="7">
    <tableColumn id="8" xr3:uid="{00000000-0010-0000-0700-000008000000}" uniqueName="8" name="FECHA DE ANALISIS" queryTableFieldId="1" dataDxfId="34"/>
    <tableColumn id="9" xr3:uid="{00000000-0010-0000-0700-000009000000}" uniqueName="9" name="ID MUESTRA" queryTableFieldId="2" dataDxfId="33"/>
    <tableColumn id="10" xr3:uid="{00000000-0010-0000-0700-00000A000000}" uniqueName="10" name="NOMBRE DE LA MUESTRA" queryTableFieldId="3" dataDxfId="32"/>
    <tableColumn id="11" xr3:uid="{00000000-0010-0000-0700-00000B000000}" uniqueName="11" name="ANALITO" queryTableFieldId="4" dataDxfId="31"/>
    <tableColumn id="12" xr3:uid="{00000000-0010-0000-0700-00000C000000}" uniqueName="12" name="Resultado (mg/100g)" queryTableFieldId="5" dataDxfId="30"/>
    <tableColumn id="13" xr3:uid="{00000000-0010-0000-0700-00000D000000}" uniqueName="13" name="Duplicado (mg/100g)" queryTableFieldId="6" dataDxfId="29"/>
    <tableColumn id="14" xr3:uid="{00000000-0010-0000-0700-00000E000000}" uniqueName="14" name="RPD" queryTableFieldId="7" dataDxfId="28" dataCellStyle="Porcentaje"/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8000000}" name="Exactitud" displayName="Exactitud" ref="A2:F212" tableType="queryTable" totalsRowShown="0">
  <autoFilter ref="A2:F212" xr:uid="{00000000-0009-0000-0100-000003000000}"/>
  <tableColumns count="6">
    <tableColumn id="22" xr3:uid="{00000000-0010-0000-0800-000016000000}" uniqueName="22" name="FECHA DE ANALISIS" queryTableFieldId="1" dataDxfId="27"/>
    <tableColumn id="23" xr3:uid="{00000000-0010-0000-0800-000017000000}" uniqueName="23" name="ID MUESTRA" queryTableFieldId="2" dataDxfId="26"/>
    <tableColumn id="24" xr3:uid="{00000000-0010-0000-0800-000018000000}" uniqueName="24" name="NOMBRE DE LA MUESTRA" queryTableFieldId="3" dataDxfId="25"/>
    <tableColumn id="25" xr3:uid="{00000000-0010-0000-0800-000019000000}" uniqueName="25" name="TIPO DE MUESTRA" queryTableFieldId="4" dataDxfId="24"/>
    <tableColumn id="26" xr3:uid="{00000000-0010-0000-0800-00001A000000}" uniqueName="26" name="ANALITO" queryTableFieldId="5" dataDxfId="23"/>
    <tableColumn id="27" xr3:uid="{00000000-0010-0000-0800-00001B000000}" uniqueName="27" name="Resultado (mg/100g)" queryTableFieldId="6" dataDxfId="22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668BB1B-D0B0-4252-9E4C-6E10B207CDFC}" name="Tabla9" displayName="Tabla9" ref="A1:A8" totalsRowShown="0">
  <autoFilter ref="A1:A8" xr:uid="{8DF5C1F1-D440-4263-BACC-98917DCEB204}"/>
  <tableColumns count="1">
    <tableColumn id="1" xr3:uid="{CEC76879-A8AC-4CDD-B079-AEBF53DBCA5A}" name="NOMBRE DE MUESTRA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66E7DB1-1A4A-4BE8-A1D6-0111F49F9F2E}" name="Tabla11" displayName="Tabla11" ref="C1:C7" totalsRowShown="0">
  <autoFilter ref="C1:C7" xr:uid="{331021C7-D1C7-45D7-9DD3-3369FB32EE8A}"/>
  <tableColumns count="1">
    <tableColumn id="1" xr3:uid="{CB2E1475-AC56-446F-86DF-4628175C7E10}" name="ANALITO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FD3FCF2-389E-4D55-8B82-F44D3936BB84}" name="Tabla12" displayName="Tabla12" ref="G1:G4" totalsRowShown="0">
  <autoFilter ref="G1:G4" xr:uid="{68270EBD-D1A0-4E3F-B283-5D03DD6E2BEE}"/>
  <tableColumns count="1">
    <tableColumn id="1" xr3:uid="{077B84A4-D924-4960-BCDB-2B95EF3DAF54}" name="TIPO DE MUESTRA"/>
  </tableColumns>
  <tableStyleInfo name="TableStyleLight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96496A3-981D-4A24-9EFD-7B4BF5DA80D8}" name="Tabla13" displayName="Tabla13" ref="E1:E3" totalsRowShown="0">
  <autoFilter ref="E1:E3" xr:uid="{D4066545-21C3-4EF7-B369-BEE08DBA1B97}"/>
  <tableColumns count="1">
    <tableColumn id="1" xr3:uid="{5EDC492A-03A4-48F5-9BCA-8AE1A98C5A46}" name="TIPOS DE ESTADO"/>
  </tableColumns>
  <tableStyleInfo name="TableStyleLight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UPLICADOS" displayName="DUPLICADOS" ref="A1:K108" totalsRowShown="0">
  <autoFilter ref="A1:K108" xr:uid="{00000000-0009-0000-0100-000002000000}"/>
  <tableColumns count="11">
    <tableColumn id="1" xr3:uid="{00000000-0010-0000-0100-000001000000}" name="FECHA DE ANALISIS"/>
    <tableColumn id="2" xr3:uid="{00000000-0010-0000-0100-000002000000}" name="TIPO DE MUESTRA"/>
    <tableColumn id="3" xr3:uid="{00000000-0010-0000-0100-000003000000}" name="ID MUESTRA"/>
    <tableColumn id="4" xr3:uid="{00000000-0010-0000-0100-000004000000}" name="MATRIZ"/>
    <tableColumn id="5" xr3:uid="{00000000-0010-0000-0100-000005000000}" name="Humedad%"/>
    <tableColumn id="6" xr3:uid="{00000000-0010-0000-0100-000006000000}" name="Resultado (%)"/>
    <tableColumn id="7" xr3:uid="{00000000-0010-0000-0100-000007000000}" name="ANALISTA"/>
    <tableColumn id="8" xr3:uid="{00000000-0010-0000-0100-000008000000}" name="ESTADO DEL RESULTADO"/>
    <tableColumn id="9" xr3:uid="{00000000-0010-0000-0100-000009000000}" name="REVISÓ"/>
    <tableColumn id="10" xr3:uid="{00000000-0010-0000-0100-00000A000000}" name="OBSERVACIONES"/>
    <tableColumn id="11" xr3:uid="{00000000-0010-0000-0100-00000B000000}" name="TRAZABILIDAD"/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LIMITES" displayName="LIMITES" ref="A2:C31" totalsRowShown="0">
  <autoFilter ref="A2:C31" xr:uid="{00000000-0009-0000-0100-000004000000}"/>
  <tableColumns count="3">
    <tableColumn id="1" xr3:uid="{00000000-0010-0000-0200-000001000000}" name="MATRIZ" dataDxfId="2"/>
    <tableColumn id="2" xr3:uid="{00000000-0010-0000-0200-000002000000}" name="LIMITE DE ALERTA" dataDxfId="1" dataCellStyle="Porcentaje"/>
    <tableColumn id="3" xr3:uid="{00000000-0010-0000-0200-000003000000}" name="LIMITE DE CONTROL" dataDxfId="0" dataCellStyle="Porcentaje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DUPLICADDOS_LIMITES" displayName="DUPLICADDOS_LIMITES" ref="A1:I116" totalsRowShown="0">
  <autoFilter ref="A1:I116" xr:uid="{00000000-0009-0000-0100-000005000000}"/>
  <tableColumns count="9">
    <tableColumn id="1" xr3:uid="{00000000-0010-0000-0300-000001000000}" name="MATRIZ"/>
    <tableColumn id="2" xr3:uid="{00000000-0010-0000-0300-000002000000}" name="LIMITE DE ALERTA"/>
    <tableColumn id="3" xr3:uid="{00000000-0010-0000-0300-000003000000}" name="LIMITE DE CONTROL"/>
    <tableColumn id="4" xr3:uid="{00000000-0010-0000-0300-000004000000}" name="FECHA DE ANALISIS"/>
    <tableColumn id="5" xr3:uid="{00000000-0010-0000-0300-000005000000}" name="TIPO DE MUESTRA"/>
    <tableColumn id="6" xr3:uid="{00000000-0010-0000-0300-000006000000}" name="ID MUESTRA"/>
    <tableColumn id="7" xr3:uid="{00000000-0010-0000-0300-000007000000}" name="Resultado2 (%)"/>
    <tableColumn id="8" xr3:uid="{00000000-0010-0000-0300-000008000000}" name="ANALISTA"/>
    <tableColumn id="9" xr3:uid="{00000000-0010-0000-0300-000009000000}" name="ESTADO"/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MUESTRAS_2" displayName="MUESTRAS_2" ref="A1:J291" totalsRowShown="0">
  <autoFilter ref="A1:J291" xr:uid="{00000000-0009-0000-0100-000007000000}"/>
  <tableColumns count="10">
    <tableColumn id="1" xr3:uid="{00000000-0010-0000-0400-000001000000}" name="FECHA DE ANALISIS"/>
    <tableColumn id="2" xr3:uid="{00000000-0010-0000-0400-000002000000}" name="TIPO DE MUESTRA"/>
    <tableColumn id="3" xr3:uid="{00000000-0010-0000-0400-000003000000}" name="ID MUESTRA"/>
    <tableColumn id="4" xr3:uid="{00000000-0010-0000-0400-000004000000}" name="Humedad%"/>
    <tableColumn id="5" xr3:uid="{00000000-0010-0000-0400-000005000000}" name="Resultado (%)"/>
    <tableColumn id="6" xr3:uid="{00000000-0010-0000-0400-000006000000}" name="ANALISTA"/>
    <tableColumn id="7" xr3:uid="{00000000-0010-0000-0400-000007000000}" name="ESTADO DEL RESULTADO"/>
    <tableColumn id="8" xr3:uid="{00000000-0010-0000-0400-000008000000}" name="REVISÓ"/>
    <tableColumn id="9" xr3:uid="{00000000-0010-0000-0400-000009000000}" name="OBSERVACIONES"/>
    <tableColumn id="10" xr3:uid="{00000000-0010-0000-0400-00000A000000}" name="TRAZABILIDAD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107.190.139.42/~aoxlabsgc/si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4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workbookViewId="0">
      <selection activeCell="G15" sqref="G15"/>
    </sheetView>
  </sheetViews>
  <sheetFormatPr baseColWidth="10" defaultRowHeight="15" x14ac:dyDescent="0.25"/>
  <cols>
    <col min="4" max="4" width="14.5703125" customWidth="1"/>
    <col min="6" max="6" width="14.28515625" customWidth="1"/>
    <col min="7" max="7" width="30.28515625" customWidth="1"/>
    <col min="8" max="8" width="17" customWidth="1"/>
  </cols>
  <sheetData>
    <row r="1" spans="1:11" ht="24.75" customHeight="1" x14ac:dyDescent="0.25">
      <c r="A1" s="96"/>
      <c r="B1" s="97"/>
      <c r="C1" s="98" t="s">
        <v>407</v>
      </c>
      <c r="D1" s="99"/>
      <c r="E1" s="99"/>
      <c r="F1" s="100"/>
      <c r="G1" s="20" t="s">
        <v>232</v>
      </c>
      <c r="H1" s="89" t="s">
        <v>513</v>
      </c>
    </row>
    <row r="2" spans="1:11" ht="20.25" customHeight="1" x14ac:dyDescent="0.25">
      <c r="A2" s="96"/>
      <c r="B2" s="97"/>
      <c r="C2" s="101"/>
      <c r="D2" s="102"/>
      <c r="E2" s="102"/>
      <c r="F2" s="103"/>
      <c r="G2" s="20" t="s">
        <v>233</v>
      </c>
      <c r="H2" s="89">
        <v>1</v>
      </c>
    </row>
    <row r="3" spans="1:11" ht="23.25" customHeight="1" x14ac:dyDescent="0.25">
      <c r="A3" s="96"/>
      <c r="B3" s="97"/>
      <c r="C3" s="104" t="s">
        <v>234</v>
      </c>
      <c r="D3" s="105"/>
      <c r="E3" s="105"/>
      <c r="F3" s="106"/>
      <c r="G3" s="21" t="s">
        <v>235</v>
      </c>
      <c r="H3" s="90">
        <v>43475</v>
      </c>
    </row>
    <row r="4" spans="1:11" x14ac:dyDescent="0.25">
      <c r="A4" s="22"/>
      <c r="B4" s="22"/>
      <c r="C4" s="22"/>
      <c r="D4" s="22"/>
      <c r="E4" s="22"/>
      <c r="F4" s="22"/>
      <c r="G4" s="22"/>
      <c r="H4" s="22"/>
    </row>
    <row r="5" spans="1:11" x14ac:dyDescent="0.25">
      <c r="A5" s="22"/>
      <c r="B5" s="22"/>
      <c r="C5" s="22"/>
      <c r="D5" s="22"/>
      <c r="E5" s="22"/>
      <c r="F5" s="22"/>
      <c r="G5" s="22"/>
      <c r="H5" s="22"/>
    </row>
    <row r="6" spans="1:11" x14ac:dyDescent="0.25">
      <c r="A6" s="22"/>
      <c r="B6" s="22"/>
      <c r="C6" s="22"/>
      <c r="D6" s="22"/>
      <c r="E6" s="22"/>
      <c r="F6" s="22"/>
      <c r="G6" s="22"/>
      <c r="H6" s="22"/>
    </row>
    <row r="7" spans="1:11" x14ac:dyDescent="0.25">
      <c r="A7" s="22"/>
      <c r="B7" s="22"/>
      <c r="C7" s="22"/>
      <c r="D7" s="22"/>
      <c r="E7" s="22"/>
      <c r="F7" s="22"/>
      <c r="G7" s="22"/>
      <c r="H7" s="22"/>
    </row>
    <row r="8" spans="1:11" ht="20.25" x14ac:dyDescent="0.25">
      <c r="A8" s="107" t="s">
        <v>236</v>
      </c>
      <c r="B8" s="107"/>
      <c r="C8" s="107"/>
      <c r="D8" s="107"/>
      <c r="E8" s="107"/>
      <c r="F8" s="107"/>
      <c r="G8" s="107"/>
      <c r="H8" s="22"/>
    </row>
    <row r="9" spans="1:11" ht="18" hidden="1" x14ac:dyDescent="0.25">
      <c r="A9" s="23" t="str">
        <f>H1</f>
        <v>SOFT-TC-034</v>
      </c>
      <c r="B9" s="23" t="str">
        <f>C1</f>
        <v>Cuadro de mando para el ensayo de Ácidos Clorogénicos</v>
      </c>
      <c r="C9" s="23"/>
      <c r="D9" s="23"/>
      <c r="E9" s="23"/>
      <c r="F9" s="23"/>
      <c r="G9" s="23"/>
      <c r="H9" s="22"/>
    </row>
    <row r="10" spans="1:11" ht="15" customHeight="1" x14ac:dyDescent="0.25">
      <c r="A10" s="108" t="str">
        <f>A9 &amp;" " &amp;B9</f>
        <v>SOFT-TC-034 Cuadro de mando para el ensayo de Ácidos Clorogénicos</v>
      </c>
      <c r="B10" s="108"/>
      <c r="C10" s="108"/>
      <c r="D10" s="108"/>
      <c r="E10" s="108"/>
      <c r="F10" s="108"/>
      <c r="G10" s="108"/>
      <c r="H10" s="108"/>
    </row>
    <row r="11" spans="1:11" ht="15" customHeight="1" x14ac:dyDescent="0.25">
      <c r="A11" s="24"/>
      <c r="B11" s="24"/>
      <c r="C11" s="24"/>
      <c r="D11" s="24"/>
      <c r="E11" s="24"/>
      <c r="F11" s="24"/>
      <c r="G11" s="24"/>
      <c r="H11" s="24"/>
    </row>
    <row r="12" spans="1:11" ht="15.75" x14ac:dyDescent="0.25">
      <c r="A12" s="95" t="s">
        <v>237</v>
      </c>
      <c r="B12" s="95"/>
      <c r="C12" s="95"/>
      <c r="D12" s="95"/>
      <c r="E12" s="95"/>
      <c r="F12" s="95"/>
      <c r="G12" s="95"/>
      <c r="H12" s="22"/>
      <c r="K12" s="25"/>
    </row>
    <row r="13" spans="1:11" x14ac:dyDescent="0.25">
      <c r="A13" s="22"/>
      <c r="B13" s="22"/>
      <c r="C13" s="22"/>
      <c r="D13" s="22"/>
      <c r="E13" s="22"/>
      <c r="F13" s="22"/>
      <c r="G13" s="22"/>
      <c r="H13" s="22"/>
    </row>
    <row r="14" spans="1:11" x14ac:dyDescent="0.25">
      <c r="A14" s="22"/>
      <c r="B14" s="26"/>
      <c r="C14" s="109" t="s">
        <v>238</v>
      </c>
      <c r="D14" s="110"/>
      <c r="E14" s="109" t="s">
        <v>239</v>
      </c>
      <c r="F14" s="110"/>
      <c r="G14" s="27" t="s">
        <v>240</v>
      </c>
      <c r="H14" s="27" t="s">
        <v>241</v>
      </c>
    </row>
    <row r="15" spans="1:11" ht="29.25" customHeight="1" x14ac:dyDescent="0.25">
      <c r="B15" s="26" t="s">
        <v>242</v>
      </c>
      <c r="C15" s="111" t="s">
        <v>408</v>
      </c>
      <c r="D15" s="112"/>
      <c r="E15" s="111" t="s">
        <v>409</v>
      </c>
      <c r="F15" s="112"/>
      <c r="G15" s="27"/>
      <c r="H15" s="91">
        <f>H3-7</f>
        <v>43468</v>
      </c>
    </row>
    <row r="16" spans="1:11" ht="28.5" customHeight="1" x14ac:dyDescent="0.25">
      <c r="B16" s="26" t="s">
        <v>243</v>
      </c>
      <c r="C16" s="111" t="s">
        <v>244</v>
      </c>
      <c r="D16" s="112"/>
      <c r="E16" s="111" t="s">
        <v>245</v>
      </c>
      <c r="F16" s="112"/>
      <c r="G16" s="27"/>
      <c r="H16" s="91">
        <f>H3</f>
        <v>43475</v>
      </c>
    </row>
    <row r="17" spans="1:8" ht="32.25" customHeight="1" x14ac:dyDescent="0.25">
      <c r="B17" s="26" t="s">
        <v>246</v>
      </c>
      <c r="C17" s="111" t="s">
        <v>244</v>
      </c>
      <c r="D17" s="112"/>
      <c r="E17" s="111" t="s">
        <v>245</v>
      </c>
      <c r="F17" s="112"/>
      <c r="G17" s="27"/>
      <c r="H17" s="91">
        <f>H3</f>
        <v>43475</v>
      </c>
    </row>
    <row r="18" spans="1:8" x14ac:dyDescent="0.25">
      <c r="B18" s="113" t="s">
        <v>247</v>
      </c>
      <c r="C18" s="114"/>
      <c r="D18" s="115"/>
      <c r="E18" s="116" t="s">
        <v>248</v>
      </c>
      <c r="F18" s="117"/>
      <c r="G18" s="117"/>
      <c r="H18" s="110"/>
    </row>
    <row r="19" spans="1:8" x14ac:dyDescent="0.25">
      <c r="H19" s="22"/>
    </row>
    <row r="20" spans="1:8" x14ac:dyDescent="0.25">
      <c r="A20" s="22"/>
      <c r="B20" s="22"/>
      <c r="C20" s="22"/>
      <c r="D20" s="22"/>
      <c r="E20" s="22"/>
      <c r="F20" s="22"/>
      <c r="G20" s="22"/>
      <c r="H20" s="22"/>
    </row>
    <row r="21" spans="1:8" x14ac:dyDescent="0.25">
      <c r="A21" s="22"/>
      <c r="B21" s="22"/>
      <c r="C21" s="22"/>
      <c r="D21" s="22"/>
      <c r="E21" s="22"/>
      <c r="F21" s="22"/>
      <c r="G21" s="22"/>
      <c r="H21" s="22"/>
    </row>
    <row r="22" spans="1:8" ht="15.75" x14ac:dyDescent="0.25">
      <c r="A22" s="118" t="s">
        <v>249</v>
      </c>
      <c r="B22" s="118"/>
      <c r="C22" s="118"/>
      <c r="D22" s="118"/>
      <c r="E22" s="118"/>
      <c r="F22" s="118"/>
      <c r="G22" s="118"/>
      <c r="H22" s="118"/>
    </row>
    <row r="23" spans="1:8" x14ac:dyDescent="0.25">
      <c r="A23" s="22"/>
      <c r="B23" s="22"/>
      <c r="C23" s="22"/>
      <c r="D23" s="22"/>
      <c r="E23" s="22"/>
      <c r="F23" s="22"/>
      <c r="G23" s="22"/>
      <c r="H23" s="22"/>
    </row>
    <row r="24" spans="1:8" x14ac:dyDescent="0.25">
      <c r="B24" s="119" t="s">
        <v>250</v>
      </c>
      <c r="C24" s="119" t="s">
        <v>251</v>
      </c>
      <c r="D24" s="119" t="s">
        <v>252</v>
      </c>
      <c r="E24" s="119" t="s">
        <v>253</v>
      </c>
      <c r="F24" s="119" t="s">
        <v>254</v>
      </c>
      <c r="G24" s="119" t="s">
        <v>255</v>
      </c>
      <c r="H24" s="119" t="s">
        <v>256</v>
      </c>
    </row>
    <row r="25" spans="1:8" ht="23.25" customHeight="1" x14ac:dyDescent="0.25">
      <c r="B25" s="120"/>
      <c r="C25" s="120"/>
      <c r="D25" s="120"/>
      <c r="E25" s="120"/>
      <c r="F25" s="120"/>
      <c r="G25" s="120"/>
      <c r="H25" s="120"/>
    </row>
    <row r="26" spans="1:8" ht="36" x14ac:dyDescent="0.25">
      <c r="B26" s="28" t="s">
        <v>257</v>
      </c>
      <c r="C26" s="92">
        <f>H17</f>
        <v>43475</v>
      </c>
      <c r="D26" s="28">
        <v>1</v>
      </c>
      <c r="E26" s="28" t="s">
        <v>258</v>
      </c>
      <c r="F26" s="28" t="s">
        <v>410</v>
      </c>
      <c r="G26" s="28" t="s">
        <v>260</v>
      </c>
      <c r="H26" s="28" t="s">
        <v>260</v>
      </c>
    </row>
    <row r="27" spans="1:8" x14ac:dyDescent="0.25">
      <c r="B27" s="29"/>
      <c r="C27" s="30"/>
      <c r="D27" s="29"/>
      <c r="E27" s="31"/>
      <c r="F27" s="29"/>
      <c r="G27" s="32"/>
      <c r="H27" s="33"/>
    </row>
    <row r="28" spans="1:8" x14ac:dyDescent="0.25">
      <c r="B28" s="34"/>
      <c r="C28" s="34"/>
      <c r="D28" s="34"/>
      <c r="E28" s="35"/>
      <c r="F28" s="34"/>
      <c r="G28" s="34"/>
      <c r="H28" s="34"/>
    </row>
    <row r="29" spans="1:8" x14ac:dyDescent="0.25">
      <c r="B29" s="29"/>
      <c r="C29" s="29"/>
      <c r="D29" s="29"/>
      <c r="E29" s="31"/>
      <c r="F29" s="29"/>
      <c r="G29" s="29"/>
      <c r="H29" s="29"/>
    </row>
    <row r="30" spans="1:8" x14ac:dyDescent="0.25">
      <c r="B30" s="29"/>
      <c r="C30" s="29"/>
      <c r="D30" s="29"/>
      <c r="E30" s="31"/>
      <c r="F30" s="29"/>
      <c r="G30" s="29"/>
      <c r="H30" s="29"/>
    </row>
    <row r="31" spans="1:8" x14ac:dyDescent="0.25">
      <c r="B31" s="29"/>
      <c r="C31" s="29"/>
      <c r="D31" s="29"/>
      <c r="E31" s="31"/>
      <c r="F31" s="29"/>
      <c r="G31" s="29"/>
      <c r="H31" s="29"/>
    </row>
    <row r="32" spans="1:8" x14ac:dyDescent="0.25">
      <c r="B32" s="29"/>
      <c r="C32" s="29"/>
      <c r="D32" s="29"/>
      <c r="E32" s="31"/>
      <c r="F32" s="29"/>
      <c r="G32" s="29"/>
      <c r="H32" s="29"/>
    </row>
    <row r="33" spans="1:8" x14ac:dyDescent="0.25">
      <c r="B33" s="29"/>
      <c r="C33" s="29"/>
      <c r="D33" s="29"/>
      <c r="E33" s="31"/>
      <c r="F33" s="29"/>
      <c r="G33" s="29"/>
      <c r="H33" s="29"/>
    </row>
    <row r="34" spans="1:8" x14ac:dyDescent="0.25">
      <c r="B34" s="29"/>
      <c r="C34" s="29"/>
      <c r="D34" s="29"/>
      <c r="E34" s="31"/>
      <c r="F34" s="29"/>
      <c r="G34" s="29"/>
      <c r="H34" s="29"/>
    </row>
    <row r="35" spans="1:8" x14ac:dyDescent="0.25">
      <c r="B35" s="29"/>
      <c r="C35" s="29"/>
      <c r="D35" s="29"/>
      <c r="E35" s="31"/>
      <c r="F35" s="29"/>
      <c r="G35" s="29"/>
      <c r="H35" s="29"/>
    </row>
    <row r="36" spans="1:8" x14ac:dyDescent="0.25">
      <c r="B36" s="29"/>
      <c r="C36" s="29"/>
      <c r="D36" s="29"/>
      <c r="E36" s="31"/>
      <c r="F36" s="29"/>
      <c r="G36" s="29"/>
      <c r="H36" s="29"/>
    </row>
    <row r="37" spans="1:8" x14ac:dyDescent="0.25">
      <c r="B37" s="29"/>
      <c r="C37" s="29"/>
      <c r="D37" s="29"/>
      <c r="E37" s="31"/>
      <c r="F37" s="29"/>
      <c r="G37" s="29"/>
      <c r="H37" s="29"/>
    </row>
    <row r="38" spans="1:8" x14ac:dyDescent="0.25">
      <c r="B38" s="29"/>
      <c r="C38" s="29"/>
      <c r="D38" s="29"/>
      <c r="E38" s="31"/>
      <c r="F38" s="29"/>
      <c r="G38" s="29"/>
      <c r="H38" s="29"/>
    </row>
    <row r="39" spans="1:8" x14ac:dyDescent="0.25">
      <c r="A39" s="22"/>
      <c r="B39" s="22"/>
      <c r="C39" s="22"/>
      <c r="D39" s="22"/>
      <c r="E39" s="22"/>
      <c r="F39" s="22"/>
      <c r="G39" s="22"/>
      <c r="H39" s="22"/>
    </row>
    <row r="40" spans="1:8" x14ac:dyDescent="0.25">
      <c r="A40" s="22"/>
      <c r="B40" s="22"/>
      <c r="C40" s="22"/>
      <c r="D40" s="22"/>
      <c r="E40" s="22"/>
      <c r="F40" s="22"/>
      <c r="G40" s="22"/>
      <c r="H40" s="22"/>
    </row>
    <row r="41" spans="1:8" x14ac:dyDescent="0.25">
      <c r="A41" s="22"/>
      <c r="B41" s="22"/>
      <c r="C41" s="22"/>
      <c r="D41" s="22"/>
      <c r="E41" s="22"/>
      <c r="F41" s="22"/>
      <c r="G41" s="22"/>
      <c r="H41" s="22"/>
    </row>
    <row r="42" spans="1:8" x14ac:dyDescent="0.25">
      <c r="A42" s="22"/>
      <c r="B42" s="22"/>
      <c r="C42" s="22"/>
      <c r="D42" s="22"/>
      <c r="E42" s="22"/>
      <c r="F42" s="22"/>
      <c r="G42" s="22"/>
      <c r="H42" s="22"/>
    </row>
    <row r="43" spans="1:8" x14ac:dyDescent="0.25">
      <c r="A43" s="22"/>
      <c r="B43" s="22"/>
      <c r="C43" s="22"/>
      <c r="D43" s="22"/>
      <c r="E43" s="22"/>
      <c r="F43" s="22"/>
      <c r="G43" s="22"/>
      <c r="H43" s="22"/>
    </row>
    <row r="44" spans="1:8" x14ac:dyDescent="0.25">
      <c r="A44" s="22"/>
      <c r="B44" s="22"/>
      <c r="C44" s="22"/>
      <c r="D44" s="22"/>
      <c r="E44" s="22"/>
      <c r="F44" s="22"/>
      <c r="G44" s="22"/>
      <c r="H44" s="22"/>
    </row>
    <row r="45" spans="1:8" x14ac:dyDescent="0.25">
      <c r="A45" s="121" t="s">
        <v>261</v>
      </c>
      <c r="B45" s="121"/>
      <c r="C45" s="121"/>
      <c r="D45" s="121"/>
      <c r="E45" s="121"/>
      <c r="F45" s="122" t="s">
        <v>262</v>
      </c>
      <c r="G45" s="122"/>
      <c r="H45" s="22"/>
    </row>
    <row r="46" spans="1:8" x14ac:dyDescent="0.25">
      <c r="B46" s="36"/>
      <c r="C46" s="36"/>
      <c r="D46" s="36"/>
      <c r="E46" s="36"/>
      <c r="F46" s="36"/>
      <c r="G46" s="36"/>
      <c r="H46" s="36"/>
    </row>
    <row r="47" spans="1:8" x14ac:dyDescent="0.25">
      <c r="B47" s="36"/>
      <c r="C47" s="36"/>
      <c r="D47" s="36"/>
      <c r="E47" s="36"/>
      <c r="F47" s="36"/>
      <c r="G47" s="36"/>
      <c r="H47" s="36"/>
    </row>
    <row r="48" spans="1:8" x14ac:dyDescent="0.25">
      <c r="B48" s="36"/>
      <c r="C48" s="36"/>
      <c r="D48" s="36"/>
      <c r="E48" s="36"/>
      <c r="F48" s="36"/>
      <c r="G48" s="36"/>
      <c r="H48" s="36"/>
    </row>
    <row r="49" spans="2:8" x14ac:dyDescent="0.25">
      <c r="B49" s="123" t="s">
        <v>263</v>
      </c>
      <c r="C49" s="123"/>
      <c r="D49" s="123"/>
      <c r="E49" s="123"/>
      <c r="F49" s="123"/>
      <c r="G49" s="124" t="s">
        <v>262</v>
      </c>
      <c r="H49" s="124"/>
    </row>
  </sheetData>
  <sheetProtection algorithmName="SHA-512" hashValue="rGUH6BFydaqACJYljxfETdJPMla0v7uTlljzXP/RxYloB47Vq7+RCTwONwg7eTDztgB0qj9pQ0oumyfWKJfDnA==" saltValue="k4jRrcTNcpiM2EznBjshuw==" spinCount="100000" sheet="1" objects="1" scenarios="1" selectLockedCells="1" selectUnlockedCells="1"/>
  <mergeCells count="28">
    <mergeCell ref="G24:G25"/>
    <mergeCell ref="H24:H25"/>
    <mergeCell ref="A45:E45"/>
    <mergeCell ref="F45:G45"/>
    <mergeCell ref="B49:F49"/>
    <mergeCell ref="G49:H49"/>
    <mergeCell ref="B24:B25"/>
    <mergeCell ref="C24:C25"/>
    <mergeCell ref="D24:D25"/>
    <mergeCell ref="E24:E25"/>
    <mergeCell ref="F24:F25"/>
    <mergeCell ref="C17:D17"/>
    <mergeCell ref="E17:F17"/>
    <mergeCell ref="B18:D18"/>
    <mergeCell ref="E18:H18"/>
    <mergeCell ref="A22:H22"/>
    <mergeCell ref="C14:D14"/>
    <mergeCell ref="E14:F14"/>
    <mergeCell ref="C15:D15"/>
    <mergeCell ref="E15:F15"/>
    <mergeCell ref="C16:D16"/>
    <mergeCell ref="E16:F16"/>
    <mergeCell ref="A12:G12"/>
    <mergeCell ref="A1:B3"/>
    <mergeCell ref="C1:F2"/>
    <mergeCell ref="C3:F3"/>
    <mergeCell ref="A8:G8"/>
    <mergeCell ref="A10:H10"/>
  </mergeCells>
  <hyperlinks>
    <hyperlink ref="E18" r:id="rId1" xr:uid="{00000000-0004-0000-00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AQ1045"/>
  <sheetViews>
    <sheetView tabSelected="1" topLeftCell="A5" zoomScaleNormal="100" workbookViewId="0">
      <selection activeCell="O25" sqref="O25"/>
    </sheetView>
  </sheetViews>
  <sheetFormatPr baseColWidth="10" defaultRowHeight="14.25" x14ac:dyDescent="0.2"/>
  <cols>
    <col min="1" max="1" width="35.85546875" style="54" customWidth="1"/>
    <col min="2" max="2" width="19.28515625" style="54" customWidth="1"/>
    <col min="3" max="3" width="29.42578125" style="54" customWidth="1"/>
    <col min="4" max="4" width="22.85546875" style="54" customWidth="1"/>
    <col min="5" max="5" width="25" style="54" customWidth="1"/>
    <col min="6" max="6" width="20.85546875" style="54" customWidth="1"/>
    <col min="7" max="7" width="32" style="54" customWidth="1"/>
    <col min="8" max="8" width="25.85546875" style="54" customWidth="1"/>
    <col min="9" max="9" width="35" style="54" customWidth="1"/>
    <col min="10" max="10" width="30.85546875" style="54" customWidth="1"/>
    <col min="11" max="11" width="32.85546875" style="54" customWidth="1"/>
    <col min="12" max="12" width="28.42578125" style="54" customWidth="1"/>
    <col min="13" max="13" width="23.42578125" style="54" bestFit="1" customWidth="1"/>
    <col min="14" max="14" width="21.42578125" style="54" customWidth="1"/>
    <col min="15" max="15" width="36.85546875" style="54" customWidth="1"/>
    <col min="16" max="16" width="30.7109375" style="54" customWidth="1"/>
    <col min="17" max="17" width="29.5703125" style="54" bestFit="1" customWidth="1"/>
    <col min="18" max="18" width="61.7109375" style="54" customWidth="1"/>
    <col min="19" max="19" width="52.28515625" style="54" customWidth="1"/>
    <col min="20" max="20" width="11.140625" style="54" customWidth="1"/>
    <col min="21" max="21" width="11.42578125" style="54"/>
    <col min="22" max="22" width="12" style="54" bestFit="1" customWidth="1"/>
    <col min="23" max="23" width="11.42578125" style="54"/>
    <col min="24" max="24" width="14" style="54" bestFit="1" customWidth="1"/>
    <col min="25" max="25" width="10" style="54" customWidth="1"/>
    <col min="26" max="16384" width="11.42578125" style="54"/>
  </cols>
  <sheetData>
    <row r="1" spans="1:42" ht="24.75" customHeight="1" x14ac:dyDescent="0.2">
      <c r="A1" s="96"/>
      <c r="B1" s="97"/>
      <c r="C1" s="133" t="str">
        <f>control!C1</f>
        <v>Cuadro de mando para el ensayo de Ácidos Clorogénicos</v>
      </c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5"/>
      <c r="O1" s="37" t="s">
        <v>232</v>
      </c>
      <c r="P1" s="93" t="str">
        <f>control!H1</f>
        <v>SOFT-TC-034</v>
      </c>
    </row>
    <row r="2" spans="1:42" ht="20.25" customHeight="1" x14ac:dyDescent="0.2">
      <c r="A2" s="96"/>
      <c r="B2" s="97"/>
      <c r="C2" s="133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5"/>
      <c r="O2" s="37" t="s">
        <v>233</v>
      </c>
      <c r="P2" s="93">
        <f>control!H2</f>
        <v>1</v>
      </c>
    </row>
    <row r="3" spans="1:42" ht="23.25" customHeight="1" x14ac:dyDescent="0.35">
      <c r="A3" s="96"/>
      <c r="B3" s="97"/>
      <c r="C3" s="136" t="s">
        <v>234</v>
      </c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8"/>
      <c r="O3" s="38" t="s">
        <v>235</v>
      </c>
      <c r="P3" s="94">
        <f>control!H3</f>
        <v>43475</v>
      </c>
    </row>
    <row r="4" spans="1:42" ht="20.25" x14ac:dyDescent="0.3">
      <c r="A4" s="139" t="s">
        <v>411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x14ac:dyDescent="0.2">
      <c r="A5" s="46" t="s">
        <v>0</v>
      </c>
      <c r="B5" s="9" t="s">
        <v>463</v>
      </c>
      <c r="C5" s="46" t="s">
        <v>6</v>
      </c>
      <c r="D5" s="9" t="s">
        <v>20</v>
      </c>
      <c r="E5" s="132" t="s">
        <v>50</v>
      </c>
      <c r="F5" s="132"/>
      <c r="G5" s="16" t="s">
        <v>370</v>
      </c>
      <c r="H5" s="17" t="s">
        <v>21</v>
      </c>
      <c r="I5" s="55" t="s">
        <v>369</v>
      </c>
      <c r="J5" s="46"/>
      <c r="K5" s="46" t="s">
        <v>412</v>
      </c>
      <c r="L5" s="45"/>
      <c r="M5" s="132" t="s">
        <v>50</v>
      </c>
      <c r="N5" s="132"/>
      <c r="O5" s="39" t="s">
        <v>257</v>
      </c>
    </row>
    <row r="6" spans="1:42" x14ac:dyDescent="0.2">
      <c r="A6" s="40"/>
      <c r="B6" s="130" t="s">
        <v>413</v>
      </c>
      <c r="C6" s="131"/>
      <c r="D6" s="44">
        <v>163</v>
      </c>
      <c r="E6" s="132" t="s">
        <v>50</v>
      </c>
      <c r="F6" s="132"/>
      <c r="G6" s="41"/>
      <c r="H6" s="17" t="s">
        <v>21</v>
      </c>
      <c r="I6" s="56"/>
      <c r="J6" s="40"/>
      <c r="K6" s="40"/>
      <c r="L6" s="42"/>
      <c r="M6" s="40"/>
      <c r="N6" s="40"/>
      <c r="O6" s="43"/>
    </row>
    <row r="7" spans="1:42" ht="15.75" thickBot="1" x14ac:dyDescent="0.3">
      <c r="A7" s="3" t="s">
        <v>140</v>
      </c>
      <c r="B7" s="18" t="s">
        <v>462</v>
      </c>
      <c r="C7" s="57" t="s">
        <v>141</v>
      </c>
      <c r="D7" s="19" t="s">
        <v>142</v>
      </c>
      <c r="E7" s="57" t="s">
        <v>143</v>
      </c>
      <c r="F7" s="19" t="s">
        <v>5</v>
      </c>
      <c r="G7" s="57" t="s">
        <v>415</v>
      </c>
      <c r="H7" s="58" t="s">
        <v>414</v>
      </c>
      <c r="I7" s="57" t="s">
        <v>265</v>
      </c>
      <c r="J7" s="2"/>
      <c r="K7" s="54">
        <f>+H21*I21/1000</f>
        <v>0.23949999999999999</v>
      </c>
    </row>
    <row r="9" spans="1:42" ht="3.75" customHeight="1" x14ac:dyDescent="0.25">
      <c r="A9" s="59" t="s">
        <v>19</v>
      </c>
      <c r="B9" s="59"/>
      <c r="C9" s="59"/>
      <c r="D9" s="59"/>
    </row>
    <row r="10" spans="1:42" ht="15.75" hidden="1" thickBot="1" x14ac:dyDescent="0.3">
      <c r="A10" s="59" t="s">
        <v>6</v>
      </c>
      <c r="B10" s="60" t="str">
        <f>G5</f>
        <v>2018/11/10</v>
      </c>
    </row>
    <row r="11" spans="1:42" ht="15" hidden="1" x14ac:dyDescent="0.25">
      <c r="A11" s="61" t="s">
        <v>10</v>
      </c>
      <c r="B11" s="62" t="s">
        <v>11</v>
      </c>
      <c r="C11" s="63" t="s">
        <v>9</v>
      </c>
      <c r="D11" s="64"/>
    </row>
    <row r="12" spans="1:42" hidden="1" x14ac:dyDescent="0.2">
      <c r="A12" s="65">
        <v>10</v>
      </c>
      <c r="B12" s="66">
        <v>0</v>
      </c>
      <c r="C12" s="67">
        <v>43313</v>
      </c>
      <c r="D12" s="68"/>
      <c r="I12" s="69"/>
    </row>
    <row r="13" spans="1:42" hidden="1" x14ac:dyDescent="0.2">
      <c r="A13" s="65">
        <v>100</v>
      </c>
      <c r="B13" s="66">
        <v>0</v>
      </c>
      <c r="C13" s="67">
        <v>43313</v>
      </c>
      <c r="D13" s="68"/>
    </row>
    <row r="14" spans="1:42" ht="15" hidden="1" thickBot="1" x14ac:dyDescent="0.25">
      <c r="A14" s="70">
        <v>200</v>
      </c>
      <c r="B14" s="71">
        <v>0</v>
      </c>
      <c r="C14" s="72">
        <v>43313</v>
      </c>
      <c r="D14" s="68"/>
    </row>
    <row r="15" spans="1:42" ht="15" hidden="1" x14ac:dyDescent="0.25">
      <c r="A15" s="73" t="s">
        <v>12</v>
      </c>
      <c r="B15" s="74">
        <f>SLOPE(B12:B14,A12:A14)</f>
        <v>0</v>
      </c>
    </row>
    <row r="16" spans="1:42" ht="15.75" hidden="1" thickBot="1" x14ac:dyDescent="0.3">
      <c r="A16" s="75" t="s">
        <v>13</v>
      </c>
      <c r="B16" s="76">
        <f>INTERCEPT(B12:B14,A12:A14)</f>
        <v>0</v>
      </c>
    </row>
    <row r="17" spans="1:19" ht="15" thickBot="1" x14ac:dyDescent="0.25"/>
    <row r="18" spans="1:19" ht="15" thickBot="1" x14ac:dyDescent="0.25">
      <c r="A18" s="125" t="s">
        <v>3</v>
      </c>
      <c r="B18" s="126"/>
      <c r="C18" s="126"/>
      <c r="D18" s="126"/>
      <c r="E18" s="126"/>
      <c r="F18" s="126"/>
      <c r="G18" s="126"/>
      <c r="H18" s="128"/>
      <c r="I18" s="128"/>
      <c r="J18" s="128"/>
      <c r="K18" s="128"/>
      <c r="L18" s="128"/>
      <c r="M18" s="128"/>
      <c r="N18" s="129"/>
      <c r="O18" s="10"/>
    </row>
    <row r="19" spans="1:19" ht="15" thickBot="1" x14ac:dyDescent="0.25">
      <c r="A19" s="125" t="s">
        <v>51</v>
      </c>
      <c r="B19" s="126"/>
      <c r="C19" s="126"/>
      <c r="D19" s="126"/>
      <c r="E19" s="126"/>
      <c r="F19" s="126"/>
      <c r="G19" s="127"/>
      <c r="H19" s="125" t="s">
        <v>452</v>
      </c>
      <c r="I19" s="126"/>
      <c r="J19" s="126"/>
      <c r="K19" s="126"/>
      <c r="L19" s="126"/>
      <c r="M19" s="126"/>
      <c r="N19" s="126"/>
      <c r="O19" s="127"/>
    </row>
    <row r="20" spans="1:19" s="80" customFormat="1" ht="26.25" x14ac:dyDescent="0.25">
      <c r="A20" s="47" t="s">
        <v>2</v>
      </c>
      <c r="B20" s="47" t="s">
        <v>8</v>
      </c>
      <c r="C20" s="48" t="s">
        <v>448</v>
      </c>
      <c r="D20" s="49" t="s">
        <v>118</v>
      </c>
      <c r="E20" s="50" t="s">
        <v>416</v>
      </c>
      <c r="F20" s="50" t="s">
        <v>509</v>
      </c>
      <c r="G20" s="50" t="s">
        <v>508</v>
      </c>
      <c r="H20" s="51" t="s">
        <v>424</v>
      </c>
      <c r="I20" s="51" t="s">
        <v>425</v>
      </c>
      <c r="J20" s="51" t="s">
        <v>427</v>
      </c>
      <c r="K20" s="52" t="s">
        <v>428</v>
      </c>
      <c r="L20" s="52" t="s">
        <v>510</v>
      </c>
      <c r="M20" s="53" t="s">
        <v>426</v>
      </c>
      <c r="N20" s="53" t="s">
        <v>451</v>
      </c>
      <c r="O20" s="77" t="s">
        <v>1</v>
      </c>
      <c r="P20" s="78" t="s">
        <v>136</v>
      </c>
      <c r="Q20" s="79" t="s">
        <v>266</v>
      </c>
      <c r="R20" s="79" t="s">
        <v>16</v>
      </c>
      <c r="S20" s="79" t="s">
        <v>276</v>
      </c>
    </row>
    <row r="21" spans="1:19" ht="15" customHeight="1" x14ac:dyDescent="0.2">
      <c r="A21" s="141">
        <v>43404</v>
      </c>
      <c r="B21" s="142" t="s">
        <v>423</v>
      </c>
      <c r="C21" s="143" t="s">
        <v>500</v>
      </c>
      <c r="D21" s="142" t="s">
        <v>119</v>
      </c>
      <c r="E21" s="144" t="s">
        <v>417</v>
      </c>
      <c r="F21" s="145">
        <v>30.000599999999999</v>
      </c>
      <c r="G21" s="161">
        <f>IF(ISNUMBER(Tabla1[[#This Row],[Peso muestra (g)]]),(Tabla1[[#This Row],[Peso muestra (g)]]*$B$15+$B$16)+Tabla1[[#This Row],[Peso muestra (g)]],"")</f>
        <v>30.000599999999999</v>
      </c>
      <c r="H21" s="167">
        <v>47.9</v>
      </c>
      <c r="I21" s="168">
        <f t="shared" ref="I21:I32" si="0">1*(L21/10)</f>
        <v>5</v>
      </c>
      <c r="J21" s="168">
        <v>500</v>
      </c>
      <c r="K2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dilución(mL)]])),"",H21*I21/1000)</f>
        <v>0.23949999999999999</v>
      </c>
      <c r="L21" s="167">
        <v>50</v>
      </c>
      <c r="M21" s="182">
        <f>IF(Tabla1[[#This Row],[Concentracion con el Factor de Dilucion (mg/mL)]]="","",K21*100)</f>
        <v>23.95</v>
      </c>
      <c r="N21" s="182">
        <f>IF(Tabla1[[#This Row],[Resultado (mg/100mL)]]="","",M21*(J21/G21))</f>
        <v>399.15868349299677</v>
      </c>
      <c r="O21" s="168" t="s">
        <v>410</v>
      </c>
      <c r="P21" s="168" t="s">
        <v>137</v>
      </c>
      <c r="Q21" s="168" t="s">
        <v>259</v>
      </c>
      <c r="R21" s="168"/>
      <c r="S21" s="184" t="s">
        <v>466</v>
      </c>
    </row>
    <row r="22" spans="1:19" ht="15" customHeight="1" x14ac:dyDescent="0.2">
      <c r="A22" s="141">
        <v>43404</v>
      </c>
      <c r="B22" s="142" t="s">
        <v>423</v>
      </c>
      <c r="C22" s="143" t="s">
        <v>500</v>
      </c>
      <c r="D22" s="142" t="s">
        <v>119</v>
      </c>
      <c r="E22" s="144" t="s">
        <v>418</v>
      </c>
      <c r="F22" s="145">
        <v>30.000599999999999</v>
      </c>
      <c r="G22" s="161">
        <f>IF(ISNUMBER(Tabla1[[#This Row],[Peso muestra (g)]]),(Tabla1[[#This Row],[Peso muestra (g)]]*$B$15+$B$16)+Tabla1[[#This Row],[Peso muestra (g)]],"")</f>
        <v>30.000599999999999</v>
      </c>
      <c r="H22" s="167">
        <v>18.57</v>
      </c>
      <c r="I22" s="168">
        <f t="shared" si="0"/>
        <v>5</v>
      </c>
      <c r="J22" s="168">
        <v>500</v>
      </c>
      <c r="K2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dilución(mL)]])),"",H22*I22/1000)</f>
        <v>9.2849999999999988E-2</v>
      </c>
      <c r="L22" s="167">
        <v>50</v>
      </c>
      <c r="M22" s="182">
        <f>IF(Tabla1[[#This Row],[Concentracion con el Factor de Dilucion (mg/mL)]]="","",K22*100)</f>
        <v>9.2849999999999984</v>
      </c>
      <c r="N22" s="182">
        <f>IF(Tabla1[[#This Row],[Resultado (mg/100mL)]]="","",M22*(J22/G22))</f>
        <v>154.74690506189873</v>
      </c>
      <c r="O22" s="168" t="s">
        <v>410</v>
      </c>
      <c r="P22" s="168" t="s">
        <v>137</v>
      </c>
      <c r="Q22" s="168" t="s">
        <v>259</v>
      </c>
      <c r="R22" s="168"/>
      <c r="S22" s="184" t="s">
        <v>466</v>
      </c>
    </row>
    <row r="23" spans="1:19" ht="15" customHeight="1" x14ac:dyDescent="0.2">
      <c r="A23" s="141">
        <v>43404</v>
      </c>
      <c r="B23" s="142" t="s">
        <v>423</v>
      </c>
      <c r="C23" s="143" t="s">
        <v>500</v>
      </c>
      <c r="D23" s="142" t="s">
        <v>119</v>
      </c>
      <c r="E23" s="144" t="s">
        <v>419</v>
      </c>
      <c r="F23" s="145">
        <v>30.000599999999999</v>
      </c>
      <c r="G23" s="161">
        <f>IF(ISNUMBER(Tabla1[[#This Row],[Peso muestra (g)]]),(Tabla1[[#This Row],[Peso muestra (g)]]*$B$15+$B$16)+Tabla1[[#This Row],[Peso muestra (g)]],"")</f>
        <v>30.000599999999999</v>
      </c>
      <c r="H23" s="167">
        <v>21.75</v>
      </c>
      <c r="I23" s="168">
        <f t="shared" si="0"/>
        <v>5</v>
      </c>
      <c r="J23" s="168">
        <v>500</v>
      </c>
      <c r="K2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dilución(mL)]])),"",H23*I23/1000)</f>
        <v>0.10875</v>
      </c>
      <c r="L23" s="167">
        <v>50</v>
      </c>
      <c r="M23" s="182">
        <f>IF(Tabla1[[#This Row],[Concentracion con el Factor de Dilucion (mg/mL)]]="","",K23*100)</f>
        <v>10.875</v>
      </c>
      <c r="N23" s="182">
        <f>IF(Tabla1[[#This Row],[Resultado (mg/100mL)]]="","",M23*(J23/G23))</f>
        <v>181.24637507249855</v>
      </c>
      <c r="O23" s="168" t="s">
        <v>410</v>
      </c>
      <c r="P23" s="168" t="s">
        <v>137</v>
      </c>
      <c r="Q23" s="168" t="s">
        <v>259</v>
      </c>
      <c r="R23" s="168"/>
      <c r="S23" s="184" t="s">
        <v>466</v>
      </c>
    </row>
    <row r="24" spans="1:19" ht="15" customHeight="1" x14ac:dyDescent="0.2">
      <c r="A24" s="141">
        <v>43404</v>
      </c>
      <c r="B24" s="142" t="s">
        <v>423</v>
      </c>
      <c r="C24" s="143" t="s">
        <v>500</v>
      </c>
      <c r="D24" s="142" t="s">
        <v>119</v>
      </c>
      <c r="E24" s="144" t="s">
        <v>420</v>
      </c>
      <c r="F24" s="145">
        <v>30.000599999999999</v>
      </c>
      <c r="G24" s="161">
        <f>IF(ISNUMBER(Tabla1[[#This Row],[Peso muestra (g)]]),(Tabla1[[#This Row],[Peso muestra (g)]]*$B$15+$B$16)+Tabla1[[#This Row],[Peso muestra (g)]],"")</f>
        <v>30.000599999999999</v>
      </c>
      <c r="H24" s="167">
        <v>0</v>
      </c>
      <c r="I24" s="168">
        <f t="shared" si="0"/>
        <v>5</v>
      </c>
      <c r="J24" s="168">
        <v>500</v>
      </c>
      <c r="K2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dilución(mL)]])),"",H24*I24/1000)</f>
        <v>0</v>
      </c>
      <c r="L24" s="167">
        <v>50</v>
      </c>
      <c r="M24" s="182">
        <f>IF(Tabla1[[#This Row],[Concentracion con el Factor de Dilucion (mg/mL)]]="","",K24*100)</f>
        <v>0</v>
      </c>
      <c r="N24" s="182">
        <f>IF(Tabla1[[#This Row],[Resultado (mg/100mL)]]="","",M24*(J24/G24))</f>
        <v>0</v>
      </c>
      <c r="O24" s="168" t="s">
        <v>410</v>
      </c>
      <c r="P24" s="168" t="s">
        <v>137</v>
      </c>
      <c r="Q24" s="168" t="s">
        <v>259</v>
      </c>
      <c r="R24" s="168"/>
      <c r="S24" s="184" t="s">
        <v>466</v>
      </c>
    </row>
    <row r="25" spans="1:19" ht="15" customHeight="1" x14ac:dyDescent="0.2">
      <c r="A25" s="141">
        <v>43404</v>
      </c>
      <c r="B25" s="142" t="s">
        <v>423</v>
      </c>
      <c r="C25" s="143" t="s">
        <v>500</v>
      </c>
      <c r="D25" s="142" t="s">
        <v>119</v>
      </c>
      <c r="E25" s="144" t="s">
        <v>421</v>
      </c>
      <c r="F25" s="145">
        <v>30.000599999999999</v>
      </c>
      <c r="G25" s="161">
        <f>IF(ISNUMBER(Tabla1[[#This Row],[Peso muestra (g)]]),(Tabla1[[#This Row],[Peso muestra (g)]]*$B$15+$B$16)+Tabla1[[#This Row],[Peso muestra (g)]],"")</f>
        <v>30.000599999999999</v>
      </c>
      <c r="H25" s="167">
        <v>2.87</v>
      </c>
      <c r="I25" s="168">
        <f t="shared" si="0"/>
        <v>5</v>
      </c>
      <c r="J25" s="168">
        <v>500</v>
      </c>
      <c r="K2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dilución(mL)]])),"",H25*I25/1000)</f>
        <v>1.4350000000000002E-2</v>
      </c>
      <c r="L25" s="167">
        <v>50</v>
      </c>
      <c r="M25" s="182">
        <f>IF(Tabla1[[#This Row],[Concentracion con el Factor de Dilucion (mg/mL)]]="","",K25*100)</f>
        <v>1.4350000000000001</v>
      </c>
      <c r="N25" s="182">
        <f>IF(Tabla1[[#This Row],[Resultado (mg/100mL)]]="","",M25*(J25/G25))</f>
        <v>23.916188342899808</v>
      </c>
      <c r="O25" s="168" t="s">
        <v>410</v>
      </c>
      <c r="P25" s="168" t="s">
        <v>137</v>
      </c>
      <c r="Q25" s="168" t="s">
        <v>259</v>
      </c>
      <c r="R25" s="168"/>
      <c r="S25" s="184" t="s">
        <v>466</v>
      </c>
    </row>
    <row r="26" spans="1:19" ht="15" customHeight="1" x14ac:dyDescent="0.2">
      <c r="A26" s="141">
        <v>43404</v>
      </c>
      <c r="B26" s="142" t="s">
        <v>423</v>
      </c>
      <c r="C26" s="143" t="s">
        <v>500</v>
      </c>
      <c r="D26" s="142" t="s">
        <v>119</v>
      </c>
      <c r="E26" s="144" t="s">
        <v>422</v>
      </c>
      <c r="F26" s="145">
        <v>30.000599999999999</v>
      </c>
      <c r="G26" s="161">
        <f>IF(ISNUMBER(Tabla1[[#This Row],[Peso muestra (g)]]),(Tabla1[[#This Row],[Peso muestra (g)]]*$B$15+$B$16)+Tabla1[[#This Row],[Peso muestra (g)]],"")</f>
        <v>30.000599999999999</v>
      </c>
      <c r="H26" s="167">
        <v>2.99</v>
      </c>
      <c r="I26" s="168">
        <f t="shared" si="0"/>
        <v>5</v>
      </c>
      <c r="J26" s="168">
        <v>500</v>
      </c>
      <c r="K2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dilución(mL)]])),"",H26*I26/1000)</f>
        <v>1.4950000000000001E-2</v>
      </c>
      <c r="L26" s="167">
        <v>50</v>
      </c>
      <c r="M26" s="182">
        <f>IF(Tabla1[[#This Row],[Concentracion con el Factor de Dilucion (mg/mL)]]="","",K26*100)</f>
        <v>1.4950000000000001</v>
      </c>
      <c r="N26" s="182">
        <f>IF(Tabla1[[#This Row],[Resultado (mg/100mL)]]="","",M26*(J26/G26))</f>
        <v>24.916168343299802</v>
      </c>
      <c r="O26" s="168" t="s">
        <v>410</v>
      </c>
      <c r="P26" s="168" t="s">
        <v>137</v>
      </c>
      <c r="Q26" s="168" t="s">
        <v>259</v>
      </c>
      <c r="R26" s="168"/>
      <c r="S26" s="184" t="s">
        <v>466</v>
      </c>
    </row>
    <row r="27" spans="1:19" ht="15" customHeight="1" x14ac:dyDescent="0.2">
      <c r="A27" s="141">
        <v>43404</v>
      </c>
      <c r="B27" s="142" t="s">
        <v>429</v>
      </c>
      <c r="C27" s="143" t="s">
        <v>500</v>
      </c>
      <c r="D27" s="142" t="s">
        <v>119</v>
      </c>
      <c r="E27" s="144" t="s">
        <v>417</v>
      </c>
      <c r="F27" s="145">
        <v>30.000399999999999</v>
      </c>
      <c r="G27" s="161">
        <f>IF(ISNUMBER(Tabla1[[#This Row],[Peso muestra (g)]]),(Tabla1[[#This Row],[Peso muestra (g)]]*$B$15+$B$16)+Tabla1[[#This Row],[Peso muestra (g)]],"")</f>
        <v>30.000399999999999</v>
      </c>
      <c r="H27" s="167">
        <v>45.32</v>
      </c>
      <c r="I27" s="168">
        <f t="shared" si="0"/>
        <v>5</v>
      </c>
      <c r="J27" s="168">
        <v>500</v>
      </c>
      <c r="K2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dilución(mL)]])),"",H27*I27/1000)</f>
        <v>0.2266</v>
      </c>
      <c r="L27" s="167">
        <v>50</v>
      </c>
      <c r="M27" s="182">
        <f>IF(Tabla1[[#This Row],[Concentracion con el Factor de Dilucion (mg/mL)]]="","",K27*100)</f>
        <v>22.66</v>
      </c>
      <c r="N27" s="182">
        <f>IF(Tabla1[[#This Row],[Resultado (mg/100mL)]]="","",M27*(J27/G27))</f>
        <v>377.66163117825096</v>
      </c>
      <c r="O27" s="168" t="s">
        <v>410</v>
      </c>
      <c r="P27" s="168" t="s">
        <v>137</v>
      </c>
      <c r="Q27" s="168" t="s">
        <v>259</v>
      </c>
      <c r="R27" s="168"/>
      <c r="S27" s="184" t="s">
        <v>467</v>
      </c>
    </row>
    <row r="28" spans="1:19" ht="15" customHeight="1" x14ac:dyDescent="0.2">
      <c r="A28" s="141">
        <v>43404</v>
      </c>
      <c r="B28" s="142" t="s">
        <v>429</v>
      </c>
      <c r="C28" s="143" t="s">
        <v>500</v>
      </c>
      <c r="D28" s="142" t="s">
        <v>119</v>
      </c>
      <c r="E28" s="144" t="s">
        <v>418</v>
      </c>
      <c r="F28" s="145">
        <v>30.000399999999999</v>
      </c>
      <c r="G28" s="161">
        <f>IF(ISNUMBER(Tabla1[[#This Row],[Peso muestra (g)]]),(Tabla1[[#This Row],[Peso muestra (g)]]*$B$15+$B$16)+Tabla1[[#This Row],[Peso muestra (g)]],"")</f>
        <v>30.000399999999999</v>
      </c>
      <c r="H28" s="167">
        <v>18.29</v>
      </c>
      <c r="I28" s="168">
        <f t="shared" si="0"/>
        <v>5</v>
      </c>
      <c r="J28" s="168">
        <v>500</v>
      </c>
      <c r="K2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dilución(mL)]])),"",H28*I28/1000)</f>
        <v>9.144999999999999E-2</v>
      </c>
      <c r="L28" s="167">
        <v>50</v>
      </c>
      <c r="M28" s="182">
        <f>IF(Tabla1[[#This Row],[Concentracion con el Factor de Dilucion (mg/mL)]]="","",K28*100)</f>
        <v>9.1449999999999996</v>
      </c>
      <c r="N28" s="182">
        <f>IF(Tabla1[[#This Row],[Resultado (mg/100mL)]]="","",M28*(J28/G28))</f>
        <v>152.41463447154038</v>
      </c>
      <c r="O28" s="168" t="s">
        <v>410</v>
      </c>
      <c r="P28" s="168" t="s">
        <v>137</v>
      </c>
      <c r="Q28" s="168" t="s">
        <v>259</v>
      </c>
      <c r="R28" s="168"/>
      <c r="S28" s="184" t="s">
        <v>467</v>
      </c>
    </row>
    <row r="29" spans="1:19" ht="15" customHeight="1" x14ac:dyDescent="0.2">
      <c r="A29" s="141">
        <v>43404</v>
      </c>
      <c r="B29" s="142" t="s">
        <v>429</v>
      </c>
      <c r="C29" s="143" t="s">
        <v>500</v>
      </c>
      <c r="D29" s="142" t="s">
        <v>119</v>
      </c>
      <c r="E29" s="144" t="s">
        <v>419</v>
      </c>
      <c r="F29" s="145">
        <v>30.000399999999999</v>
      </c>
      <c r="G29" s="161">
        <f>IF(ISNUMBER(Tabla1[[#This Row],[Peso muestra (g)]]),(Tabla1[[#This Row],[Peso muestra (g)]]*$B$15+$B$16)+Tabla1[[#This Row],[Peso muestra (g)]],"")</f>
        <v>30.000399999999999</v>
      </c>
      <c r="H29" s="167">
        <v>21.63</v>
      </c>
      <c r="I29" s="168">
        <f t="shared" si="0"/>
        <v>5</v>
      </c>
      <c r="J29" s="168">
        <v>500</v>
      </c>
      <c r="K2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dilución(mL)]])),"",H29*I29/1000)</f>
        <v>0.10815</v>
      </c>
      <c r="L29" s="167">
        <v>50</v>
      </c>
      <c r="M29" s="182">
        <f>IF(Tabla1[[#This Row],[Concentracion con el Factor de Dilucion (mg/mL)]]="","",K29*100)</f>
        <v>10.815</v>
      </c>
      <c r="N29" s="182">
        <f>IF(Tabla1[[#This Row],[Resultado (mg/100mL)]]="","",M29*(J29/G29))</f>
        <v>180.24759669871068</v>
      </c>
      <c r="O29" s="168" t="s">
        <v>410</v>
      </c>
      <c r="P29" s="168" t="s">
        <v>137</v>
      </c>
      <c r="Q29" s="168" t="s">
        <v>259</v>
      </c>
      <c r="R29" s="168"/>
      <c r="S29" s="184" t="s">
        <v>467</v>
      </c>
    </row>
    <row r="30" spans="1:19" ht="15" customHeight="1" x14ac:dyDescent="0.2">
      <c r="A30" s="141">
        <v>43404</v>
      </c>
      <c r="B30" s="142" t="s">
        <v>429</v>
      </c>
      <c r="C30" s="143" t="s">
        <v>500</v>
      </c>
      <c r="D30" s="142" t="s">
        <v>119</v>
      </c>
      <c r="E30" s="144" t="s">
        <v>420</v>
      </c>
      <c r="F30" s="145">
        <v>30.000399999999999</v>
      </c>
      <c r="G30" s="161">
        <f>IF(ISNUMBER(Tabla1[[#This Row],[Peso muestra (g)]]),(Tabla1[[#This Row],[Peso muestra (g)]]*$B$15+$B$16)+Tabla1[[#This Row],[Peso muestra (g)]],"")</f>
        <v>30.000399999999999</v>
      </c>
      <c r="H30" s="167">
        <v>0</v>
      </c>
      <c r="I30" s="168">
        <f t="shared" si="0"/>
        <v>5</v>
      </c>
      <c r="J30" s="168">
        <v>500</v>
      </c>
      <c r="K3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dilución(mL)]])),"",H30*I30/1000)</f>
        <v>0</v>
      </c>
      <c r="L30" s="167">
        <v>50</v>
      </c>
      <c r="M30" s="182">
        <f>IF(Tabla1[[#This Row],[Concentracion con el Factor de Dilucion (mg/mL)]]="","",K30*100)</f>
        <v>0</v>
      </c>
      <c r="N30" s="182">
        <f>IF(Tabla1[[#This Row],[Resultado (mg/100mL)]]="","",M30*(J30/G30))</f>
        <v>0</v>
      </c>
      <c r="O30" s="168" t="s">
        <v>410</v>
      </c>
      <c r="P30" s="168" t="s">
        <v>137</v>
      </c>
      <c r="Q30" s="168" t="s">
        <v>259</v>
      </c>
      <c r="R30" s="168"/>
      <c r="S30" s="184" t="s">
        <v>467</v>
      </c>
    </row>
    <row r="31" spans="1:19" ht="15" customHeight="1" x14ac:dyDescent="0.2">
      <c r="A31" s="141">
        <v>43404</v>
      </c>
      <c r="B31" s="142" t="s">
        <v>429</v>
      </c>
      <c r="C31" s="143" t="s">
        <v>500</v>
      </c>
      <c r="D31" s="142" t="s">
        <v>119</v>
      </c>
      <c r="E31" s="144" t="s">
        <v>421</v>
      </c>
      <c r="F31" s="145">
        <v>30.000399999999999</v>
      </c>
      <c r="G31" s="161">
        <f>IF(ISNUMBER(Tabla1[[#This Row],[Peso muestra (g)]]),(Tabla1[[#This Row],[Peso muestra (g)]]*$B$15+$B$16)+Tabla1[[#This Row],[Peso muestra (g)]],"")</f>
        <v>30.000399999999999</v>
      </c>
      <c r="H31" s="167">
        <v>2.6</v>
      </c>
      <c r="I31" s="168">
        <f t="shared" si="0"/>
        <v>5</v>
      </c>
      <c r="J31" s="168">
        <v>500</v>
      </c>
      <c r="K3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dilución(mL)]])),"",H31*I31/1000)</f>
        <v>1.2999999999999999E-2</v>
      </c>
      <c r="L31" s="167">
        <v>50</v>
      </c>
      <c r="M31" s="182">
        <f>IF(Tabla1[[#This Row],[Concentracion con el Factor de Dilucion (mg/mL)]]="","",K31*100)</f>
        <v>1.3</v>
      </c>
      <c r="N31" s="182">
        <f>IF(Tabla1[[#This Row],[Resultado (mg/100mL)]]="","",M31*(J31/G31))</f>
        <v>21.666377781629581</v>
      </c>
      <c r="O31" s="168" t="s">
        <v>410</v>
      </c>
      <c r="P31" s="168" t="s">
        <v>137</v>
      </c>
      <c r="Q31" s="168" t="s">
        <v>259</v>
      </c>
      <c r="R31" s="168"/>
      <c r="S31" s="184" t="s">
        <v>467</v>
      </c>
    </row>
    <row r="32" spans="1:19" ht="15" customHeight="1" x14ac:dyDescent="0.2">
      <c r="A32" s="141">
        <v>43404</v>
      </c>
      <c r="B32" s="142" t="s">
        <v>429</v>
      </c>
      <c r="C32" s="143" t="s">
        <v>500</v>
      </c>
      <c r="D32" s="142" t="s">
        <v>119</v>
      </c>
      <c r="E32" s="144" t="s">
        <v>422</v>
      </c>
      <c r="F32" s="145">
        <v>30.000399999999999</v>
      </c>
      <c r="G32" s="161">
        <f>IF(ISNUMBER(Tabla1[[#This Row],[Peso muestra (g)]]),(Tabla1[[#This Row],[Peso muestra (g)]]*$B$15+$B$16)+Tabla1[[#This Row],[Peso muestra (g)]],"")</f>
        <v>30.000399999999999</v>
      </c>
      <c r="H32" s="167">
        <v>2.97</v>
      </c>
      <c r="I32" s="168">
        <f t="shared" si="0"/>
        <v>5</v>
      </c>
      <c r="J32" s="168">
        <v>500</v>
      </c>
      <c r="K3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dilución(mL)]])),"",H32*I32/1000)</f>
        <v>1.4850000000000002E-2</v>
      </c>
      <c r="L32" s="167">
        <v>50</v>
      </c>
      <c r="M32" s="182">
        <f>IF(Tabla1[[#This Row],[Concentracion con el Factor de Dilucion (mg/mL)]]="","",K32*100)</f>
        <v>1.4850000000000003</v>
      </c>
      <c r="N32" s="182">
        <f>IF(Tabla1[[#This Row],[Resultado (mg/100mL)]]="","",M32*(J32/G32))</f>
        <v>24.749670004399949</v>
      </c>
      <c r="O32" s="168" t="s">
        <v>410</v>
      </c>
      <c r="P32" s="168" t="s">
        <v>137</v>
      </c>
      <c r="Q32" s="168" t="s">
        <v>259</v>
      </c>
      <c r="R32" s="168"/>
      <c r="S32" s="184" t="s">
        <v>467</v>
      </c>
    </row>
    <row r="33" spans="1:19" ht="15" customHeight="1" x14ac:dyDescent="0.2">
      <c r="A33" s="141">
        <v>43404</v>
      </c>
      <c r="B33" s="142" t="s">
        <v>430</v>
      </c>
      <c r="C33" s="143" t="s">
        <v>502</v>
      </c>
      <c r="D33" s="142" t="s">
        <v>119</v>
      </c>
      <c r="E33" s="144" t="s">
        <v>417</v>
      </c>
      <c r="F33" s="145">
        <v>30.000800000000002</v>
      </c>
      <c r="G33" s="161">
        <f>IF(ISNUMBER(Tabla1[[#This Row],[Peso muestra (g)]]),(Tabla1[[#This Row],[Peso muestra (g)]]*$B$15+$B$16)+Tabla1[[#This Row],[Peso muestra (g)]],"")</f>
        <v>30.000800000000002</v>
      </c>
      <c r="H33" s="167">
        <v>52.9</v>
      </c>
      <c r="I33" s="168">
        <f>(1/0.4)*(L33/5)</f>
        <v>25</v>
      </c>
      <c r="J33" s="168">
        <v>500</v>
      </c>
      <c r="K3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dilución(mL)]])),"",H33*I33/1000)</f>
        <v>1.3225</v>
      </c>
      <c r="L33" s="167">
        <v>50</v>
      </c>
      <c r="M33" s="182">
        <f>IF(Tabla1[[#This Row],[Concentracion con el Factor de Dilucion (mg/mL)]]="","",K33*100)</f>
        <v>132.25</v>
      </c>
      <c r="N33" s="182">
        <f>IF(Tabla1[[#This Row],[Resultado (mg/100mL)]]="","",M33*(J33/G33))</f>
        <v>2204.1078904562546</v>
      </c>
      <c r="O33" s="168" t="s">
        <v>410</v>
      </c>
      <c r="P33" s="168" t="s">
        <v>137</v>
      </c>
      <c r="Q33" s="168" t="s">
        <v>259</v>
      </c>
      <c r="R33" s="168"/>
      <c r="S33" s="184" t="s">
        <v>464</v>
      </c>
    </row>
    <row r="34" spans="1:19" ht="15" customHeight="1" x14ac:dyDescent="0.2">
      <c r="A34" s="141">
        <v>43404</v>
      </c>
      <c r="B34" s="142" t="s">
        <v>430</v>
      </c>
      <c r="C34" s="143" t="s">
        <v>502</v>
      </c>
      <c r="D34" s="142" t="s">
        <v>119</v>
      </c>
      <c r="E34" s="144" t="s">
        <v>418</v>
      </c>
      <c r="F34" s="145">
        <v>30.000800000000002</v>
      </c>
      <c r="G34" s="161">
        <f>IF(ISNUMBER(Tabla1[[#This Row],[Peso muestra (g)]]),(Tabla1[[#This Row],[Peso muestra (g)]]*$B$15+$B$16)+Tabla1[[#This Row],[Peso muestra (g)]],"")</f>
        <v>30.000800000000002</v>
      </c>
      <c r="H34" s="167">
        <v>16.53</v>
      </c>
      <c r="I34" s="168">
        <f t="shared" ref="I34:I56" si="1">(1/0.4)*(L34/5)</f>
        <v>25</v>
      </c>
      <c r="J34" s="168">
        <v>500</v>
      </c>
      <c r="K3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dilución(mL)]])),"",H34*I34/1000)</f>
        <v>0.41325000000000001</v>
      </c>
      <c r="L34" s="167">
        <v>50</v>
      </c>
      <c r="M34" s="182">
        <f>IF(Tabla1[[#This Row],[Concentracion con el Factor de Dilucion (mg/mL)]]="","",K34*100)</f>
        <v>41.325000000000003</v>
      </c>
      <c r="N34" s="182">
        <f>IF(Tabla1[[#This Row],[Resultado (mg/100mL)]]="","",M34*(J34/G34))</f>
        <v>688.73163382309804</v>
      </c>
      <c r="O34" s="168" t="s">
        <v>410</v>
      </c>
      <c r="P34" s="168" t="s">
        <v>137</v>
      </c>
      <c r="Q34" s="168" t="s">
        <v>259</v>
      </c>
      <c r="R34" s="168"/>
      <c r="S34" s="184" t="s">
        <v>464</v>
      </c>
    </row>
    <row r="35" spans="1:19" ht="15" customHeight="1" x14ac:dyDescent="0.2">
      <c r="A35" s="141">
        <v>43404</v>
      </c>
      <c r="B35" s="142" t="s">
        <v>430</v>
      </c>
      <c r="C35" s="143" t="s">
        <v>502</v>
      </c>
      <c r="D35" s="142" t="s">
        <v>119</v>
      </c>
      <c r="E35" s="144" t="s">
        <v>419</v>
      </c>
      <c r="F35" s="145">
        <v>30.000800000000002</v>
      </c>
      <c r="G35" s="161">
        <f>IF(ISNUMBER(Tabla1[[#This Row],[Peso muestra (g)]]),(Tabla1[[#This Row],[Peso muestra (g)]]*$B$15+$B$16)+Tabla1[[#This Row],[Peso muestra (g)]],"")</f>
        <v>30.000800000000002</v>
      </c>
      <c r="H35" s="167">
        <v>20.309999999999999</v>
      </c>
      <c r="I35" s="168">
        <f t="shared" si="1"/>
        <v>25</v>
      </c>
      <c r="J35" s="168">
        <v>500</v>
      </c>
      <c r="K3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dilución(mL)]])),"",H35*I35/1000)</f>
        <v>0.50774999999999992</v>
      </c>
      <c r="L35" s="167">
        <v>50</v>
      </c>
      <c r="M35" s="182">
        <f>IF(Tabla1[[#This Row],[Concentracion con el Factor de Dilucion (mg/mL)]]="","",K35*100)</f>
        <v>50.774999999999991</v>
      </c>
      <c r="N35" s="182">
        <f>IF(Tabla1[[#This Row],[Resultado (mg/100mL)]]="","",M35*(J35/G35))</f>
        <v>846.22743393509484</v>
      </c>
      <c r="O35" s="168" t="s">
        <v>410</v>
      </c>
      <c r="P35" s="168" t="s">
        <v>137</v>
      </c>
      <c r="Q35" s="168" t="s">
        <v>259</v>
      </c>
      <c r="R35" s="168"/>
      <c r="S35" s="184" t="s">
        <v>464</v>
      </c>
    </row>
    <row r="36" spans="1:19" ht="15" customHeight="1" x14ac:dyDescent="0.2">
      <c r="A36" s="141">
        <v>43404</v>
      </c>
      <c r="B36" s="142" t="s">
        <v>430</v>
      </c>
      <c r="C36" s="143" t="s">
        <v>502</v>
      </c>
      <c r="D36" s="142" t="s">
        <v>119</v>
      </c>
      <c r="E36" s="144" t="s">
        <v>420</v>
      </c>
      <c r="F36" s="145">
        <v>30.000800000000002</v>
      </c>
      <c r="G36" s="161">
        <f>IF(ISNUMBER(Tabla1[[#This Row],[Peso muestra (g)]]),(Tabla1[[#This Row],[Peso muestra (g)]]*$B$15+$B$16)+Tabla1[[#This Row],[Peso muestra (g)]],"")</f>
        <v>30.000800000000002</v>
      </c>
      <c r="H36" s="167">
        <v>0</v>
      </c>
      <c r="I36" s="168">
        <f t="shared" si="1"/>
        <v>25</v>
      </c>
      <c r="J36" s="168">
        <v>500</v>
      </c>
      <c r="K3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dilución(mL)]])),"",H36*I36/1000)</f>
        <v>0</v>
      </c>
      <c r="L36" s="167">
        <v>50</v>
      </c>
      <c r="M36" s="182">
        <f>IF(Tabla1[[#This Row],[Concentracion con el Factor de Dilucion (mg/mL)]]="","",K36*100)</f>
        <v>0</v>
      </c>
      <c r="N36" s="182">
        <f>IF(Tabla1[[#This Row],[Resultado (mg/100mL)]]="","",M36*(J36/G36))</f>
        <v>0</v>
      </c>
      <c r="O36" s="168" t="s">
        <v>410</v>
      </c>
      <c r="P36" s="168" t="s">
        <v>137</v>
      </c>
      <c r="Q36" s="168" t="s">
        <v>259</v>
      </c>
      <c r="R36" s="168"/>
      <c r="S36" s="184" t="s">
        <v>464</v>
      </c>
    </row>
    <row r="37" spans="1:19" ht="15" customHeight="1" x14ac:dyDescent="0.2">
      <c r="A37" s="141">
        <v>43404</v>
      </c>
      <c r="B37" s="142" t="s">
        <v>430</v>
      </c>
      <c r="C37" s="143" t="s">
        <v>502</v>
      </c>
      <c r="D37" s="142" t="s">
        <v>119</v>
      </c>
      <c r="E37" s="144" t="s">
        <v>421</v>
      </c>
      <c r="F37" s="145">
        <v>30.000800000000002</v>
      </c>
      <c r="G37" s="161">
        <f>IF(ISNUMBER(Tabla1[[#This Row],[Peso muestra (g)]]),(Tabla1[[#This Row],[Peso muestra (g)]]*$B$15+$B$16)+Tabla1[[#This Row],[Peso muestra (g)]],"")</f>
        <v>30.000800000000002</v>
      </c>
      <c r="H37" s="167">
        <v>3.26</v>
      </c>
      <c r="I37" s="168">
        <f t="shared" si="1"/>
        <v>25</v>
      </c>
      <c r="J37" s="168">
        <v>500</v>
      </c>
      <c r="K3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dilución(mL)]])),"",H37*I37/1000)</f>
        <v>8.1500000000000003E-2</v>
      </c>
      <c r="L37" s="167">
        <v>50</v>
      </c>
      <c r="M37" s="182">
        <f>IF(Tabla1[[#This Row],[Concentracion con el Factor de Dilucion (mg/mL)]]="","",K37*100)</f>
        <v>8.15</v>
      </c>
      <c r="N37" s="182">
        <f>IF(Tabla1[[#This Row],[Resultado (mg/100mL)]]="","",M37*(J37/G37))</f>
        <v>135.82971120770114</v>
      </c>
      <c r="O37" s="168" t="s">
        <v>410</v>
      </c>
      <c r="P37" s="168" t="s">
        <v>137</v>
      </c>
      <c r="Q37" s="168" t="s">
        <v>259</v>
      </c>
      <c r="R37" s="168"/>
      <c r="S37" s="184" t="s">
        <v>464</v>
      </c>
    </row>
    <row r="38" spans="1:19" ht="15" customHeight="1" x14ac:dyDescent="0.2">
      <c r="A38" s="141">
        <v>43404</v>
      </c>
      <c r="B38" s="142" t="s">
        <v>430</v>
      </c>
      <c r="C38" s="143" t="s">
        <v>502</v>
      </c>
      <c r="D38" s="142" t="s">
        <v>119</v>
      </c>
      <c r="E38" s="144" t="s">
        <v>422</v>
      </c>
      <c r="F38" s="145">
        <v>30.000800000000002</v>
      </c>
      <c r="G38" s="161">
        <f>IF(ISNUMBER(Tabla1[[#This Row],[Peso muestra (g)]]),(Tabla1[[#This Row],[Peso muestra (g)]]*$B$15+$B$16)+Tabla1[[#This Row],[Peso muestra (g)]],"")</f>
        <v>30.000800000000002</v>
      </c>
      <c r="H38" s="167">
        <v>4.3899999999999997</v>
      </c>
      <c r="I38" s="168">
        <f t="shared" si="1"/>
        <v>25</v>
      </c>
      <c r="J38" s="168">
        <v>500</v>
      </c>
      <c r="K3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dilución(mL)]])),"",H38*I38/1000)</f>
        <v>0.10974999999999999</v>
      </c>
      <c r="L38" s="167">
        <v>50</v>
      </c>
      <c r="M38" s="182">
        <f>IF(Tabla1[[#This Row],[Concentracion con el Factor de Dilucion (mg/mL)]]="","",K38*100)</f>
        <v>10.974999999999998</v>
      </c>
      <c r="N38" s="182">
        <f>IF(Tabla1[[#This Row],[Resultado (mg/100mL)]]="","",M38*(J38/G38))</f>
        <v>182.91178901895944</v>
      </c>
      <c r="O38" s="168" t="s">
        <v>410</v>
      </c>
      <c r="P38" s="168" t="s">
        <v>137</v>
      </c>
      <c r="Q38" s="168" t="s">
        <v>259</v>
      </c>
      <c r="R38" s="168"/>
      <c r="S38" s="184" t="s">
        <v>464</v>
      </c>
    </row>
    <row r="39" spans="1:19" ht="15" customHeight="1" x14ac:dyDescent="0.2">
      <c r="A39" s="141">
        <v>43404</v>
      </c>
      <c r="B39" s="142" t="s">
        <v>431</v>
      </c>
      <c r="C39" s="143" t="s">
        <v>502</v>
      </c>
      <c r="D39" s="142" t="s">
        <v>119</v>
      </c>
      <c r="E39" s="144" t="s">
        <v>417</v>
      </c>
      <c r="F39" s="145">
        <v>30.001000000000001</v>
      </c>
      <c r="G39" s="161">
        <f>IF(ISNUMBER(Tabla1[[#This Row],[Peso muestra (g)]]),(Tabla1[[#This Row],[Peso muestra (g)]]*$B$15+$B$16)+Tabla1[[#This Row],[Peso muestra (g)]],"")</f>
        <v>30.001000000000001</v>
      </c>
      <c r="H39" s="167">
        <v>48.65</v>
      </c>
      <c r="I39" s="168">
        <f t="shared" si="1"/>
        <v>25</v>
      </c>
      <c r="J39" s="168">
        <v>500</v>
      </c>
      <c r="K3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dilución(mL)]])),"",H39*I39/1000)</f>
        <v>1.2162500000000001</v>
      </c>
      <c r="L39" s="167">
        <v>50</v>
      </c>
      <c r="M39" s="182">
        <f>IF(Tabla1[[#This Row],[Concentracion con el Factor de Dilucion (mg/mL)]]="","",K39*100)</f>
        <v>121.625</v>
      </c>
      <c r="N39" s="182">
        <f>IF(Tabla1[[#This Row],[Resultado (mg/100mL)]]="","",M39*(J39/G39))</f>
        <v>2027.0157661411286</v>
      </c>
      <c r="O39" s="168" t="s">
        <v>410</v>
      </c>
      <c r="P39" s="168" t="s">
        <v>137</v>
      </c>
      <c r="Q39" s="168" t="s">
        <v>259</v>
      </c>
      <c r="R39" s="168"/>
      <c r="S39" s="184" t="s">
        <v>465</v>
      </c>
    </row>
    <row r="40" spans="1:19" ht="15" customHeight="1" x14ac:dyDescent="0.2">
      <c r="A40" s="141">
        <v>43404</v>
      </c>
      <c r="B40" s="142" t="s">
        <v>431</v>
      </c>
      <c r="C40" s="143" t="s">
        <v>502</v>
      </c>
      <c r="D40" s="142" t="s">
        <v>119</v>
      </c>
      <c r="E40" s="144" t="s">
        <v>418</v>
      </c>
      <c r="F40" s="145">
        <v>30.001000000000001</v>
      </c>
      <c r="G40" s="161">
        <f>IF(ISNUMBER(Tabla1[[#This Row],[Peso muestra (g)]]),(Tabla1[[#This Row],[Peso muestra (g)]]*$B$15+$B$16)+Tabla1[[#This Row],[Peso muestra (g)]],"")</f>
        <v>30.001000000000001</v>
      </c>
      <c r="H40" s="167">
        <v>17.14</v>
      </c>
      <c r="I40" s="168">
        <f t="shared" si="1"/>
        <v>25</v>
      </c>
      <c r="J40" s="168">
        <v>500</v>
      </c>
      <c r="K4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dilución(mL)]])),"",H40*I40/1000)</f>
        <v>0.42849999999999999</v>
      </c>
      <c r="L40" s="167">
        <v>50</v>
      </c>
      <c r="M40" s="182">
        <f>IF(Tabla1[[#This Row],[Concentracion con el Factor de Dilucion (mg/mL)]]="","",K40*100)</f>
        <v>42.85</v>
      </c>
      <c r="N40" s="182">
        <f>IF(Tabla1[[#This Row],[Resultado (mg/100mL)]]="","",M40*(J40/G40))</f>
        <v>714.14286190460325</v>
      </c>
      <c r="O40" s="168" t="s">
        <v>410</v>
      </c>
      <c r="P40" s="168" t="s">
        <v>137</v>
      </c>
      <c r="Q40" s="168" t="s">
        <v>259</v>
      </c>
      <c r="R40" s="168"/>
      <c r="S40" s="184" t="s">
        <v>465</v>
      </c>
    </row>
    <row r="41" spans="1:19" ht="15" customHeight="1" x14ac:dyDescent="0.2">
      <c r="A41" s="141">
        <v>43404</v>
      </c>
      <c r="B41" s="142" t="s">
        <v>431</v>
      </c>
      <c r="C41" s="143" t="s">
        <v>502</v>
      </c>
      <c r="D41" s="142" t="s">
        <v>119</v>
      </c>
      <c r="E41" s="144" t="s">
        <v>419</v>
      </c>
      <c r="F41" s="145">
        <v>30.001000000000001</v>
      </c>
      <c r="G41" s="161">
        <f>IF(ISNUMBER(Tabla1[[#This Row],[Peso muestra (g)]]),(Tabla1[[#This Row],[Peso muestra (g)]]*$B$15+$B$16)+Tabla1[[#This Row],[Peso muestra (g)]],"")</f>
        <v>30.001000000000001</v>
      </c>
      <c r="H41" s="167">
        <v>20.99</v>
      </c>
      <c r="I41" s="168">
        <f t="shared" si="1"/>
        <v>25</v>
      </c>
      <c r="J41" s="168">
        <v>500</v>
      </c>
      <c r="K4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dilución(mL)]])),"",H41*I41/1000)</f>
        <v>0.52475000000000005</v>
      </c>
      <c r="L41" s="167">
        <v>50</v>
      </c>
      <c r="M41" s="182">
        <f>IF(Tabla1[[#This Row],[Concentracion con el Factor de Dilucion (mg/mL)]]="","",K41*100)</f>
        <v>52.475000000000009</v>
      </c>
      <c r="N41" s="182">
        <f>IF(Tabla1[[#This Row],[Resultado (mg/100mL)]]="","",M41*(J41/G41))</f>
        <v>874.55418152728259</v>
      </c>
      <c r="O41" s="168" t="s">
        <v>410</v>
      </c>
      <c r="P41" s="168" t="s">
        <v>137</v>
      </c>
      <c r="Q41" s="168" t="s">
        <v>259</v>
      </c>
      <c r="R41" s="168"/>
      <c r="S41" s="184" t="s">
        <v>465</v>
      </c>
    </row>
    <row r="42" spans="1:19" ht="15" customHeight="1" x14ac:dyDescent="0.2">
      <c r="A42" s="141">
        <v>43404</v>
      </c>
      <c r="B42" s="142" t="s">
        <v>431</v>
      </c>
      <c r="C42" s="143" t="s">
        <v>502</v>
      </c>
      <c r="D42" s="142" t="s">
        <v>119</v>
      </c>
      <c r="E42" s="144" t="s">
        <v>420</v>
      </c>
      <c r="F42" s="145">
        <v>30.001000000000001</v>
      </c>
      <c r="G42" s="161">
        <f>IF(ISNUMBER(Tabla1[[#This Row],[Peso muestra (g)]]),(Tabla1[[#This Row],[Peso muestra (g)]]*$B$15+$B$16)+Tabla1[[#This Row],[Peso muestra (g)]],"")</f>
        <v>30.001000000000001</v>
      </c>
      <c r="H42" s="167">
        <v>0</v>
      </c>
      <c r="I42" s="168">
        <f t="shared" si="1"/>
        <v>25</v>
      </c>
      <c r="J42" s="168">
        <v>500</v>
      </c>
      <c r="K4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dilución(mL)]])),"",H42*I42/1000)</f>
        <v>0</v>
      </c>
      <c r="L42" s="167">
        <v>50</v>
      </c>
      <c r="M42" s="182">
        <f>IF(Tabla1[[#This Row],[Concentracion con el Factor de Dilucion (mg/mL)]]="","",K42*100)</f>
        <v>0</v>
      </c>
      <c r="N42" s="182">
        <f>IF(Tabla1[[#This Row],[Resultado (mg/100mL)]]="","",M42*(J42/G42))</f>
        <v>0</v>
      </c>
      <c r="O42" s="168" t="s">
        <v>410</v>
      </c>
      <c r="P42" s="168" t="s">
        <v>137</v>
      </c>
      <c r="Q42" s="168" t="s">
        <v>259</v>
      </c>
      <c r="R42" s="168"/>
      <c r="S42" s="184" t="s">
        <v>465</v>
      </c>
    </row>
    <row r="43" spans="1:19" ht="15" customHeight="1" x14ac:dyDescent="0.2">
      <c r="A43" s="141">
        <v>43404</v>
      </c>
      <c r="B43" s="142" t="s">
        <v>431</v>
      </c>
      <c r="C43" s="143" t="s">
        <v>502</v>
      </c>
      <c r="D43" s="142" t="s">
        <v>119</v>
      </c>
      <c r="E43" s="144" t="s">
        <v>421</v>
      </c>
      <c r="F43" s="145">
        <v>30.001000000000001</v>
      </c>
      <c r="G43" s="161">
        <f>IF(ISNUMBER(Tabla1[[#This Row],[Peso muestra (g)]]),(Tabla1[[#This Row],[Peso muestra (g)]]*$B$15+$B$16)+Tabla1[[#This Row],[Peso muestra (g)]],"")</f>
        <v>30.001000000000001</v>
      </c>
      <c r="H43" s="167">
        <v>3.27</v>
      </c>
      <c r="I43" s="168">
        <f t="shared" si="1"/>
        <v>25</v>
      </c>
      <c r="J43" s="168">
        <v>500</v>
      </c>
      <c r="K4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dilución(mL)]])),"",H43*I43/1000)</f>
        <v>8.1750000000000003E-2</v>
      </c>
      <c r="L43" s="167">
        <v>50</v>
      </c>
      <c r="M43" s="182">
        <f>IF(Tabla1[[#This Row],[Concentracion con el Factor de Dilucion (mg/mL)]]="","",K43*100)</f>
        <v>8.1750000000000007</v>
      </c>
      <c r="N43" s="182">
        <f>IF(Tabla1[[#This Row],[Resultado (mg/100mL)]]="","",M43*(J43/G43))</f>
        <v>136.24545848471718</v>
      </c>
      <c r="O43" s="168" t="s">
        <v>410</v>
      </c>
      <c r="P43" s="168" t="s">
        <v>137</v>
      </c>
      <c r="Q43" s="168" t="s">
        <v>259</v>
      </c>
      <c r="R43" s="168"/>
      <c r="S43" s="184" t="s">
        <v>465</v>
      </c>
    </row>
    <row r="44" spans="1:19" ht="15" customHeight="1" x14ac:dyDescent="0.2">
      <c r="A44" s="141">
        <v>43404</v>
      </c>
      <c r="B44" s="142" t="s">
        <v>431</v>
      </c>
      <c r="C44" s="143" t="s">
        <v>502</v>
      </c>
      <c r="D44" s="142" t="s">
        <v>119</v>
      </c>
      <c r="E44" s="144" t="s">
        <v>422</v>
      </c>
      <c r="F44" s="145">
        <v>30.001000000000001</v>
      </c>
      <c r="G44" s="161">
        <f>IF(ISNUMBER(Tabla1[[#This Row],[Peso muestra (g)]]),(Tabla1[[#This Row],[Peso muestra (g)]]*$B$15+$B$16)+Tabla1[[#This Row],[Peso muestra (g)]],"")</f>
        <v>30.001000000000001</v>
      </c>
      <c r="H44" s="167">
        <v>4.58</v>
      </c>
      <c r="I44" s="168">
        <f t="shared" si="1"/>
        <v>25</v>
      </c>
      <c r="J44" s="168">
        <v>500</v>
      </c>
      <c r="K4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dilución(mL)]])),"",H44*I44/1000)</f>
        <v>0.1145</v>
      </c>
      <c r="L44" s="167">
        <v>50</v>
      </c>
      <c r="M44" s="182">
        <f>IF(Tabla1[[#This Row],[Concentracion con el Factor de Dilucion (mg/mL)]]="","",K44*100)</f>
        <v>11.450000000000001</v>
      </c>
      <c r="N44" s="182">
        <f>IF(Tabla1[[#This Row],[Resultado (mg/100mL)]]="","",M44*(J44/G44))</f>
        <v>190.82697243425221</v>
      </c>
      <c r="O44" s="168" t="s">
        <v>410</v>
      </c>
      <c r="P44" s="168" t="s">
        <v>137</v>
      </c>
      <c r="Q44" s="168" t="s">
        <v>259</v>
      </c>
      <c r="R44" s="168"/>
      <c r="S44" s="184" t="s">
        <v>465</v>
      </c>
    </row>
    <row r="45" spans="1:19" ht="15" customHeight="1" x14ac:dyDescent="0.2">
      <c r="A45" s="141">
        <v>43404</v>
      </c>
      <c r="B45" s="142" t="s">
        <v>432</v>
      </c>
      <c r="C45" s="143" t="s">
        <v>503</v>
      </c>
      <c r="D45" s="142" t="s">
        <v>119</v>
      </c>
      <c r="E45" s="144" t="s">
        <v>417</v>
      </c>
      <c r="F45" s="145">
        <v>30.0001</v>
      </c>
      <c r="G45" s="161">
        <f>IF(ISNUMBER(Tabla1[[#This Row],[Peso muestra (g)]]),(Tabla1[[#This Row],[Peso muestra (g)]]*$B$15+$B$16)+Tabla1[[#This Row],[Peso muestra (g)]],"")</f>
        <v>30.0001</v>
      </c>
      <c r="H45" s="167">
        <v>48.21</v>
      </c>
      <c r="I45" s="168">
        <f t="shared" si="1"/>
        <v>25</v>
      </c>
      <c r="J45" s="168">
        <v>500</v>
      </c>
      <c r="K4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dilución(mL)]])),"",H45*I45/1000)</f>
        <v>1.2052499999999999</v>
      </c>
      <c r="L45" s="167">
        <v>50</v>
      </c>
      <c r="M45" s="182">
        <f>IF(Tabla1[[#This Row],[Concentracion con el Factor de Dilucion (mg/mL)]]="","",K45*100)</f>
        <v>120.52499999999999</v>
      </c>
      <c r="N45" s="182">
        <f>IF(Tabla1[[#This Row],[Resultado (mg/100mL)]]="","",M45*(J45/G45))</f>
        <v>2008.7433041889858</v>
      </c>
      <c r="O45" s="168" t="s">
        <v>410</v>
      </c>
      <c r="P45" s="168" t="s">
        <v>137</v>
      </c>
      <c r="Q45" s="168" t="s">
        <v>259</v>
      </c>
      <c r="R45" s="168"/>
      <c r="S45" s="184" t="s">
        <v>468</v>
      </c>
    </row>
    <row r="46" spans="1:19" ht="15" customHeight="1" x14ac:dyDescent="0.2">
      <c r="A46" s="141">
        <v>43404</v>
      </c>
      <c r="B46" s="142" t="s">
        <v>432</v>
      </c>
      <c r="C46" s="143" t="s">
        <v>503</v>
      </c>
      <c r="D46" s="142" t="s">
        <v>119</v>
      </c>
      <c r="E46" s="144" t="s">
        <v>418</v>
      </c>
      <c r="F46" s="145">
        <v>30.0001</v>
      </c>
      <c r="G46" s="161">
        <f>IF(ISNUMBER(Tabla1[[#This Row],[Peso muestra (g)]]),(Tabla1[[#This Row],[Peso muestra (g)]]*$B$15+$B$16)+Tabla1[[#This Row],[Peso muestra (g)]],"")</f>
        <v>30.0001</v>
      </c>
      <c r="H46" s="167">
        <v>16.39</v>
      </c>
      <c r="I46" s="168">
        <f t="shared" si="1"/>
        <v>25</v>
      </c>
      <c r="J46" s="168">
        <v>500</v>
      </c>
      <c r="K4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dilución(mL)]])),"",H46*I46/1000)</f>
        <v>0.40975</v>
      </c>
      <c r="L46" s="167">
        <v>50</v>
      </c>
      <c r="M46" s="182">
        <f>IF(Tabla1[[#This Row],[Concentracion con el Factor de Dilucion (mg/mL)]]="","",K46*100)</f>
        <v>40.975000000000001</v>
      </c>
      <c r="N46" s="182">
        <f>IF(Tabla1[[#This Row],[Resultado (mg/100mL)]]="","",M46*(J46/G46))</f>
        <v>682.9143902853657</v>
      </c>
      <c r="O46" s="168" t="s">
        <v>410</v>
      </c>
      <c r="P46" s="168" t="s">
        <v>137</v>
      </c>
      <c r="Q46" s="168" t="s">
        <v>259</v>
      </c>
      <c r="R46" s="168"/>
      <c r="S46" s="184" t="s">
        <v>468</v>
      </c>
    </row>
    <row r="47" spans="1:19" ht="15" customHeight="1" x14ac:dyDescent="0.2">
      <c r="A47" s="141">
        <v>43404</v>
      </c>
      <c r="B47" s="142" t="s">
        <v>432</v>
      </c>
      <c r="C47" s="143" t="s">
        <v>503</v>
      </c>
      <c r="D47" s="142" t="s">
        <v>119</v>
      </c>
      <c r="E47" s="144" t="s">
        <v>419</v>
      </c>
      <c r="F47" s="145">
        <v>30.0001</v>
      </c>
      <c r="G47" s="161">
        <f>IF(ISNUMBER(Tabla1[[#This Row],[Peso muestra (g)]]),(Tabla1[[#This Row],[Peso muestra (g)]]*$B$15+$B$16)+Tabla1[[#This Row],[Peso muestra (g)]],"")</f>
        <v>30.0001</v>
      </c>
      <c r="H47" s="167">
        <v>20.100000000000001</v>
      </c>
      <c r="I47" s="168">
        <f t="shared" si="1"/>
        <v>25</v>
      </c>
      <c r="J47" s="168">
        <v>500</v>
      </c>
      <c r="K4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dilución(mL)]])),"",H47*I47/1000)</f>
        <v>0.50250000000000006</v>
      </c>
      <c r="L47" s="167">
        <v>50</v>
      </c>
      <c r="M47" s="182">
        <f>IF(Tabla1[[#This Row],[Concentracion con el Factor de Dilucion (mg/mL)]]="","",K47*100)</f>
        <v>50.250000000000007</v>
      </c>
      <c r="N47" s="182">
        <f>IF(Tabla1[[#This Row],[Resultado (mg/100mL)]]="","",M47*(J47/G47))</f>
        <v>837.49720834263894</v>
      </c>
      <c r="O47" s="168" t="s">
        <v>410</v>
      </c>
      <c r="P47" s="168" t="s">
        <v>137</v>
      </c>
      <c r="Q47" s="168" t="s">
        <v>259</v>
      </c>
      <c r="R47" s="168"/>
      <c r="S47" s="184" t="s">
        <v>468</v>
      </c>
    </row>
    <row r="48" spans="1:19" ht="15" customHeight="1" x14ac:dyDescent="0.2">
      <c r="A48" s="141">
        <v>43404</v>
      </c>
      <c r="B48" s="142" t="s">
        <v>432</v>
      </c>
      <c r="C48" s="143" t="s">
        <v>503</v>
      </c>
      <c r="D48" s="142" t="s">
        <v>119</v>
      </c>
      <c r="E48" s="144" t="s">
        <v>420</v>
      </c>
      <c r="F48" s="145">
        <v>30.0001</v>
      </c>
      <c r="G48" s="161">
        <f>IF(ISNUMBER(Tabla1[[#This Row],[Peso muestra (g)]]),(Tabla1[[#This Row],[Peso muestra (g)]]*$B$15+$B$16)+Tabla1[[#This Row],[Peso muestra (g)]],"")</f>
        <v>30.0001</v>
      </c>
      <c r="H48" s="167">
        <v>0</v>
      </c>
      <c r="I48" s="168">
        <f t="shared" si="1"/>
        <v>25</v>
      </c>
      <c r="J48" s="168">
        <v>500</v>
      </c>
      <c r="K4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dilución(mL)]])),"",H48*I48/1000)</f>
        <v>0</v>
      </c>
      <c r="L48" s="167">
        <v>50</v>
      </c>
      <c r="M48" s="182">
        <f>IF(Tabla1[[#This Row],[Concentracion con el Factor de Dilucion (mg/mL)]]="","",K48*100)</f>
        <v>0</v>
      </c>
      <c r="N48" s="182">
        <f>IF(Tabla1[[#This Row],[Resultado (mg/100mL)]]="","",M48*(J48/G48))</f>
        <v>0</v>
      </c>
      <c r="O48" s="168" t="s">
        <v>410</v>
      </c>
      <c r="P48" s="168" t="s">
        <v>137</v>
      </c>
      <c r="Q48" s="168" t="s">
        <v>259</v>
      </c>
      <c r="R48" s="168"/>
      <c r="S48" s="184" t="s">
        <v>468</v>
      </c>
    </row>
    <row r="49" spans="1:19" ht="15" customHeight="1" x14ac:dyDescent="0.2">
      <c r="A49" s="141">
        <v>43404</v>
      </c>
      <c r="B49" s="142" t="s">
        <v>432</v>
      </c>
      <c r="C49" s="143" t="s">
        <v>503</v>
      </c>
      <c r="D49" s="142" t="s">
        <v>119</v>
      </c>
      <c r="E49" s="144" t="s">
        <v>421</v>
      </c>
      <c r="F49" s="145">
        <v>30.0001</v>
      </c>
      <c r="G49" s="161">
        <f>IF(ISNUMBER(Tabla1[[#This Row],[Peso muestra (g)]]),(Tabla1[[#This Row],[Peso muestra (g)]]*$B$15+$B$16)+Tabla1[[#This Row],[Peso muestra (g)]],"")</f>
        <v>30.0001</v>
      </c>
      <c r="H49" s="167">
        <v>3.2</v>
      </c>
      <c r="I49" s="168">
        <f t="shared" si="1"/>
        <v>25</v>
      </c>
      <c r="J49" s="168">
        <v>500</v>
      </c>
      <c r="K4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dilución(mL)]])),"",H49*I49/1000)</f>
        <v>0.08</v>
      </c>
      <c r="L49" s="167">
        <v>50</v>
      </c>
      <c r="M49" s="182">
        <f>IF(Tabla1[[#This Row],[Concentracion con el Factor de Dilucion (mg/mL)]]="","",K49*100)</f>
        <v>8</v>
      </c>
      <c r="N49" s="182">
        <f>IF(Tabla1[[#This Row],[Resultado (mg/100mL)]]="","",M49*(J49/G49))</f>
        <v>133.33288889037036</v>
      </c>
      <c r="O49" s="168" t="s">
        <v>410</v>
      </c>
      <c r="P49" s="168" t="s">
        <v>137</v>
      </c>
      <c r="Q49" s="168" t="s">
        <v>259</v>
      </c>
      <c r="R49" s="168"/>
      <c r="S49" s="184" t="s">
        <v>468</v>
      </c>
    </row>
    <row r="50" spans="1:19" ht="15" customHeight="1" x14ac:dyDescent="0.2">
      <c r="A50" s="141">
        <v>43404</v>
      </c>
      <c r="B50" s="142" t="s">
        <v>432</v>
      </c>
      <c r="C50" s="143" t="s">
        <v>503</v>
      </c>
      <c r="D50" s="142" t="s">
        <v>119</v>
      </c>
      <c r="E50" s="144" t="s">
        <v>422</v>
      </c>
      <c r="F50" s="145">
        <v>30.0001</v>
      </c>
      <c r="G50" s="161">
        <f>IF(ISNUMBER(Tabla1[[#This Row],[Peso muestra (g)]]),(Tabla1[[#This Row],[Peso muestra (g)]]*$B$15+$B$16)+Tabla1[[#This Row],[Peso muestra (g)]],"")</f>
        <v>30.0001</v>
      </c>
      <c r="H50" s="167">
        <v>4.33</v>
      </c>
      <c r="I50" s="168">
        <f t="shared" si="1"/>
        <v>25</v>
      </c>
      <c r="J50" s="168">
        <v>500</v>
      </c>
      <c r="K5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dilución(mL)]])),"",H50*I50/1000)</f>
        <v>0.10825</v>
      </c>
      <c r="L50" s="167">
        <v>50</v>
      </c>
      <c r="M50" s="182">
        <f>IF(Tabla1[[#This Row],[Concentracion con el Factor de Dilucion (mg/mL)]]="","",K50*100)</f>
        <v>10.824999999999999</v>
      </c>
      <c r="N50" s="182">
        <f>IF(Tabla1[[#This Row],[Resultado (mg/100mL)]]="","",M50*(J50/G50))</f>
        <v>180.41606527978237</v>
      </c>
      <c r="O50" s="168" t="s">
        <v>410</v>
      </c>
      <c r="P50" s="168" t="s">
        <v>137</v>
      </c>
      <c r="Q50" s="168" t="s">
        <v>259</v>
      </c>
      <c r="R50" s="168"/>
      <c r="S50" s="184" t="s">
        <v>468</v>
      </c>
    </row>
    <row r="51" spans="1:19" ht="15" customHeight="1" x14ac:dyDescent="0.2">
      <c r="A51" s="141">
        <v>43404</v>
      </c>
      <c r="B51" s="142" t="s">
        <v>433</v>
      </c>
      <c r="C51" s="143" t="s">
        <v>503</v>
      </c>
      <c r="D51" s="142" t="s">
        <v>119</v>
      </c>
      <c r="E51" s="144" t="s">
        <v>417</v>
      </c>
      <c r="F51" s="145">
        <v>30.0029</v>
      </c>
      <c r="G51" s="161">
        <f>IF(ISNUMBER(Tabla1[[#This Row],[Peso muestra (g)]]),(Tabla1[[#This Row],[Peso muestra (g)]]*$B$15+$B$16)+Tabla1[[#This Row],[Peso muestra (g)]],"")</f>
        <v>30.0029</v>
      </c>
      <c r="H51" s="167">
        <v>47.25</v>
      </c>
      <c r="I51" s="168">
        <f t="shared" si="1"/>
        <v>25</v>
      </c>
      <c r="J51" s="168">
        <v>500</v>
      </c>
      <c r="K5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dilución(mL)]])),"",H51*I51/1000)</f>
        <v>1.1812499999999999</v>
      </c>
      <c r="L51" s="167">
        <v>50</v>
      </c>
      <c r="M51" s="182">
        <f>IF(Tabla1[[#This Row],[Concentracion con el Factor de Dilucion (mg/mL)]]="","",K51*100)</f>
        <v>118.12499999999999</v>
      </c>
      <c r="N51" s="182">
        <f>IF(Tabla1[[#This Row],[Resultado (mg/100mL)]]="","",M51*(J51/G51))</f>
        <v>1968.5597058950968</v>
      </c>
      <c r="O51" s="168" t="s">
        <v>410</v>
      </c>
      <c r="P51" s="168" t="s">
        <v>137</v>
      </c>
      <c r="Q51" s="168" t="s">
        <v>259</v>
      </c>
      <c r="R51" s="168"/>
      <c r="S51" s="184" t="s">
        <v>469</v>
      </c>
    </row>
    <row r="52" spans="1:19" ht="15" customHeight="1" x14ac:dyDescent="0.2">
      <c r="A52" s="141">
        <v>43404</v>
      </c>
      <c r="B52" s="142" t="s">
        <v>433</v>
      </c>
      <c r="C52" s="143" t="s">
        <v>503</v>
      </c>
      <c r="D52" s="142" t="s">
        <v>119</v>
      </c>
      <c r="E52" s="144" t="s">
        <v>418</v>
      </c>
      <c r="F52" s="145">
        <v>30.0029</v>
      </c>
      <c r="G52" s="161">
        <f>IF(ISNUMBER(Tabla1[[#This Row],[Peso muestra (g)]]),(Tabla1[[#This Row],[Peso muestra (g)]]*$B$15+$B$16)+Tabla1[[#This Row],[Peso muestra (g)]],"")</f>
        <v>30.0029</v>
      </c>
      <c r="H52" s="167">
        <v>16.41</v>
      </c>
      <c r="I52" s="168">
        <f t="shared" si="1"/>
        <v>25</v>
      </c>
      <c r="J52" s="168">
        <v>500</v>
      </c>
      <c r="K5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dilución(mL)]])),"",H52*I52/1000)</f>
        <v>0.41025</v>
      </c>
      <c r="L52" s="167">
        <v>50</v>
      </c>
      <c r="M52" s="182">
        <f>IF(Tabla1[[#This Row],[Concentracion con el Factor de Dilucion (mg/mL)]]="","",K52*100)</f>
        <v>41.024999999999999</v>
      </c>
      <c r="N52" s="182">
        <f>IF(Tabla1[[#This Row],[Resultado (mg/100mL)]]="","",M52*(J52/G52))</f>
        <v>683.68391055531299</v>
      </c>
      <c r="O52" s="168" t="s">
        <v>410</v>
      </c>
      <c r="P52" s="168" t="s">
        <v>137</v>
      </c>
      <c r="Q52" s="168" t="s">
        <v>259</v>
      </c>
      <c r="R52" s="168"/>
      <c r="S52" s="184" t="s">
        <v>469</v>
      </c>
    </row>
    <row r="53" spans="1:19" ht="15" customHeight="1" x14ac:dyDescent="0.2">
      <c r="A53" s="141">
        <v>43404</v>
      </c>
      <c r="B53" s="142" t="s">
        <v>433</v>
      </c>
      <c r="C53" s="143" t="s">
        <v>503</v>
      </c>
      <c r="D53" s="142" t="s">
        <v>119</v>
      </c>
      <c r="E53" s="144" t="s">
        <v>419</v>
      </c>
      <c r="F53" s="145">
        <v>30.0029</v>
      </c>
      <c r="G53" s="161">
        <f>IF(ISNUMBER(Tabla1[[#This Row],[Peso muestra (g)]]),(Tabla1[[#This Row],[Peso muestra (g)]]*$B$15+$B$16)+Tabla1[[#This Row],[Peso muestra (g)]],"")</f>
        <v>30.0029</v>
      </c>
      <c r="H53" s="167">
        <v>20.07</v>
      </c>
      <c r="I53" s="168">
        <f t="shared" si="1"/>
        <v>25</v>
      </c>
      <c r="J53" s="168">
        <v>500</v>
      </c>
      <c r="K5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dilución(mL)]])),"",H53*I53/1000)</f>
        <v>0.50175000000000003</v>
      </c>
      <c r="L53" s="167">
        <v>50</v>
      </c>
      <c r="M53" s="182">
        <f>IF(Tabla1[[#This Row],[Concentracion con el Factor de Dilucion (mg/mL)]]="","",K53*100)</f>
        <v>50.175000000000004</v>
      </c>
      <c r="N53" s="182">
        <f>IF(Tabla1[[#This Row],[Resultado (mg/100mL)]]="","",M53*(J53/G53))</f>
        <v>836.16917031353648</v>
      </c>
      <c r="O53" s="168" t="s">
        <v>410</v>
      </c>
      <c r="P53" s="168" t="s">
        <v>137</v>
      </c>
      <c r="Q53" s="168" t="s">
        <v>259</v>
      </c>
      <c r="R53" s="168"/>
      <c r="S53" s="184" t="s">
        <v>469</v>
      </c>
    </row>
    <row r="54" spans="1:19" ht="15" customHeight="1" x14ac:dyDescent="0.2">
      <c r="A54" s="141">
        <v>43404</v>
      </c>
      <c r="B54" s="142" t="s">
        <v>433</v>
      </c>
      <c r="C54" s="143" t="s">
        <v>503</v>
      </c>
      <c r="D54" s="142" t="s">
        <v>119</v>
      </c>
      <c r="E54" s="144" t="s">
        <v>420</v>
      </c>
      <c r="F54" s="145">
        <v>30.0029</v>
      </c>
      <c r="G54" s="161">
        <f>IF(ISNUMBER(Tabla1[[#This Row],[Peso muestra (g)]]),(Tabla1[[#This Row],[Peso muestra (g)]]*$B$15+$B$16)+Tabla1[[#This Row],[Peso muestra (g)]],"")</f>
        <v>30.0029</v>
      </c>
      <c r="H54" s="167">
        <v>0</v>
      </c>
      <c r="I54" s="168">
        <f t="shared" si="1"/>
        <v>25</v>
      </c>
      <c r="J54" s="168">
        <v>500</v>
      </c>
      <c r="K5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dilución(mL)]])),"",H54*I54/1000)</f>
        <v>0</v>
      </c>
      <c r="L54" s="167">
        <v>50</v>
      </c>
      <c r="M54" s="182">
        <f>IF(Tabla1[[#This Row],[Concentracion con el Factor de Dilucion (mg/mL)]]="","",K54*100)</f>
        <v>0</v>
      </c>
      <c r="N54" s="182">
        <f>IF(Tabla1[[#This Row],[Resultado (mg/100mL)]]="","",M54*(J54/G54))</f>
        <v>0</v>
      </c>
      <c r="O54" s="168" t="s">
        <v>410</v>
      </c>
      <c r="P54" s="168" t="s">
        <v>137</v>
      </c>
      <c r="Q54" s="168" t="s">
        <v>259</v>
      </c>
      <c r="R54" s="168"/>
      <c r="S54" s="184" t="s">
        <v>469</v>
      </c>
    </row>
    <row r="55" spans="1:19" ht="15" customHeight="1" x14ac:dyDescent="0.2">
      <c r="A55" s="141">
        <v>43404</v>
      </c>
      <c r="B55" s="142" t="s">
        <v>433</v>
      </c>
      <c r="C55" s="143" t="s">
        <v>503</v>
      </c>
      <c r="D55" s="142" t="s">
        <v>119</v>
      </c>
      <c r="E55" s="144" t="s">
        <v>421</v>
      </c>
      <c r="F55" s="145">
        <v>30.0029</v>
      </c>
      <c r="G55" s="161">
        <f>IF(ISNUMBER(Tabla1[[#This Row],[Peso muestra (g)]]),(Tabla1[[#This Row],[Peso muestra (g)]]*$B$15+$B$16)+Tabla1[[#This Row],[Peso muestra (g)]],"")</f>
        <v>30.0029</v>
      </c>
      <c r="H55" s="167">
        <v>3.97</v>
      </c>
      <c r="I55" s="168">
        <f t="shared" si="1"/>
        <v>25</v>
      </c>
      <c r="J55" s="168">
        <v>500</v>
      </c>
      <c r="K5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dilución(mL)]])),"",H55*I55/1000)</f>
        <v>9.9250000000000005E-2</v>
      </c>
      <c r="L55" s="167">
        <v>50</v>
      </c>
      <c r="M55" s="182">
        <f>IF(Tabla1[[#This Row],[Concentracion con el Factor de Dilucion (mg/mL)]]="","",K55*100)</f>
        <v>9.9250000000000007</v>
      </c>
      <c r="N55" s="182">
        <f>IF(Tabla1[[#This Row],[Resultado (mg/100mL)]]="","",M55*(J55/G55))</f>
        <v>165.40067793446636</v>
      </c>
      <c r="O55" s="168" t="s">
        <v>410</v>
      </c>
      <c r="P55" s="168" t="s">
        <v>137</v>
      </c>
      <c r="Q55" s="168" t="s">
        <v>259</v>
      </c>
      <c r="R55" s="168"/>
      <c r="S55" s="184" t="s">
        <v>469</v>
      </c>
    </row>
    <row r="56" spans="1:19" ht="15" customHeight="1" x14ac:dyDescent="0.2">
      <c r="A56" s="141">
        <v>43404</v>
      </c>
      <c r="B56" s="142" t="s">
        <v>433</v>
      </c>
      <c r="C56" s="143" t="s">
        <v>503</v>
      </c>
      <c r="D56" s="142" t="s">
        <v>119</v>
      </c>
      <c r="E56" s="144" t="s">
        <v>422</v>
      </c>
      <c r="F56" s="145">
        <v>30.0029</v>
      </c>
      <c r="G56" s="161">
        <f>IF(ISNUMBER(Tabla1[[#This Row],[Peso muestra (g)]]),(Tabla1[[#This Row],[Peso muestra (g)]]*$B$15+$B$16)+Tabla1[[#This Row],[Peso muestra (g)]],"")</f>
        <v>30.0029</v>
      </c>
      <c r="H56" s="167">
        <v>4.26</v>
      </c>
      <c r="I56" s="168">
        <f t="shared" si="1"/>
        <v>25</v>
      </c>
      <c r="J56" s="168">
        <v>500</v>
      </c>
      <c r="K5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dilución(mL)]])),"",H56*I56/1000)</f>
        <v>0.1065</v>
      </c>
      <c r="L56" s="167">
        <v>50</v>
      </c>
      <c r="M56" s="182">
        <f>IF(Tabla1[[#This Row],[Concentracion con el Factor de Dilucion (mg/mL)]]="","",K56*100)</f>
        <v>10.65</v>
      </c>
      <c r="N56" s="182">
        <f>IF(Tabla1[[#This Row],[Resultado (mg/100mL)]]="","",M56*(J56/G56))</f>
        <v>177.48284332514527</v>
      </c>
      <c r="O56" s="168" t="s">
        <v>410</v>
      </c>
      <c r="P56" s="168" t="s">
        <v>137</v>
      </c>
      <c r="Q56" s="168" t="s">
        <v>259</v>
      </c>
      <c r="R56" s="168"/>
      <c r="S56" s="184" t="s">
        <v>469</v>
      </c>
    </row>
    <row r="57" spans="1:19" ht="15" customHeight="1" x14ac:dyDescent="0.2">
      <c r="A57" s="141">
        <v>43404</v>
      </c>
      <c r="B57" s="142" t="s">
        <v>434</v>
      </c>
      <c r="C57" s="143" t="s">
        <v>501</v>
      </c>
      <c r="D57" s="142" t="s">
        <v>119</v>
      </c>
      <c r="E57" s="144" t="s">
        <v>417</v>
      </c>
      <c r="F57" s="145">
        <v>30.000800000000002</v>
      </c>
      <c r="G57" s="161">
        <f>IF(ISNUMBER(Tabla1[[#This Row],[Peso muestra (g)]]),(Tabla1[[#This Row],[Peso muestra (g)]]*$B$15+$B$16)+Tabla1[[#This Row],[Peso muestra (g)]],"")</f>
        <v>30.000800000000002</v>
      </c>
      <c r="H57" s="167">
        <v>17.239999999999998</v>
      </c>
      <c r="I57" s="168">
        <f>(1/0.4)*(L57/10)</f>
        <v>12.5</v>
      </c>
      <c r="J57" s="168">
        <v>500</v>
      </c>
      <c r="K5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dilución(mL)]])),"",H57*I57/1000)</f>
        <v>0.21549999999999997</v>
      </c>
      <c r="L57" s="167">
        <v>50</v>
      </c>
      <c r="M57" s="182">
        <f>IF(Tabla1[[#This Row],[Concentracion con el Factor de Dilucion (mg/mL)]]="","",K57*100)</f>
        <v>21.549999999999997</v>
      </c>
      <c r="N57" s="182">
        <f>IF(Tabla1[[#This Row],[Resultado (mg/100mL)]]="","",M57*(J57/G57))</f>
        <v>359.15708914428944</v>
      </c>
      <c r="O57" s="168" t="s">
        <v>410</v>
      </c>
      <c r="P57" s="168" t="s">
        <v>137</v>
      </c>
      <c r="Q57" s="168" t="s">
        <v>259</v>
      </c>
      <c r="R57" s="168"/>
      <c r="S57" s="184" t="s">
        <v>470</v>
      </c>
    </row>
    <row r="58" spans="1:19" ht="15" customHeight="1" x14ac:dyDescent="0.2">
      <c r="A58" s="141">
        <v>43404</v>
      </c>
      <c r="B58" s="142" t="s">
        <v>434</v>
      </c>
      <c r="C58" s="143" t="s">
        <v>501</v>
      </c>
      <c r="D58" s="142" t="s">
        <v>119</v>
      </c>
      <c r="E58" s="144" t="s">
        <v>418</v>
      </c>
      <c r="F58" s="145">
        <v>30.000800000000002</v>
      </c>
      <c r="G58" s="161">
        <f>IF(ISNUMBER(Tabla1[[#This Row],[Peso muestra (g)]]),(Tabla1[[#This Row],[Peso muestra (g)]]*$B$15+$B$16)+Tabla1[[#This Row],[Peso muestra (g)]],"")</f>
        <v>30.000800000000002</v>
      </c>
      <c r="H58" s="167">
        <v>8.68</v>
      </c>
      <c r="I58" s="168">
        <f t="shared" ref="I58:I68" si="2">(1/0.4)*(L58/10)</f>
        <v>12.5</v>
      </c>
      <c r="J58" s="168">
        <v>500</v>
      </c>
      <c r="K5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dilución(mL)]])),"",H58*I58/1000)</f>
        <v>0.1085</v>
      </c>
      <c r="L58" s="167">
        <v>50</v>
      </c>
      <c r="M58" s="182">
        <f>IF(Tabla1[[#This Row],[Concentracion con el Factor de Dilucion (mg/mL)]]="","",K58*100)</f>
        <v>10.85</v>
      </c>
      <c r="N58" s="182">
        <f>IF(Tabla1[[#This Row],[Resultado (mg/100mL)]]="","",M58*(J58/G58))</f>
        <v>180.82851123970025</v>
      </c>
      <c r="O58" s="168" t="s">
        <v>410</v>
      </c>
      <c r="P58" s="168" t="s">
        <v>137</v>
      </c>
      <c r="Q58" s="168" t="s">
        <v>259</v>
      </c>
      <c r="R58" s="168"/>
      <c r="S58" s="184" t="s">
        <v>470</v>
      </c>
    </row>
    <row r="59" spans="1:19" ht="15" customHeight="1" x14ac:dyDescent="0.2">
      <c r="A59" s="141">
        <v>43404</v>
      </c>
      <c r="B59" s="142" t="s">
        <v>434</v>
      </c>
      <c r="C59" s="143" t="s">
        <v>501</v>
      </c>
      <c r="D59" s="142" t="s">
        <v>119</v>
      </c>
      <c r="E59" s="144" t="s">
        <v>419</v>
      </c>
      <c r="F59" s="145">
        <v>30.000800000000002</v>
      </c>
      <c r="G59" s="161">
        <f>IF(ISNUMBER(Tabla1[[#This Row],[Peso muestra (g)]]),(Tabla1[[#This Row],[Peso muestra (g)]]*$B$15+$B$16)+Tabla1[[#This Row],[Peso muestra (g)]],"")</f>
        <v>30.000800000000002</v>
      </c>
      <c r="H59" s="167">
        <v>10.85</v>
      </c>
      <c r="I59" s="168">
        <f t="shared" si="2"/>
        <v>12.5</v>
      </c>
      <c r="J59" s="168">
        <v>500</v>
      </c>
      <c r="K5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dilución(mL)]])),"",H59*I59/1000)</f>
        <v>0.135625</v>
      </c>
      <c r="L59" s="167">
        <v>50</v>
      </c>
      <c r="M59" s="182">
        <f>IF(Tabla1[[#This Row],[Concentracion con el Factor de Dilucion (mg/mL)]]="","",K59*100)</f>
        <v>13.5625</v>
      </c>
      <c r="N59" s="182">
        <f>IF(Tabla1[[#This Row],[Resultado (mg/100mL)]]="","",M59*(J59/G59))</f>
        <v>226.03563904962533</v>
      </c>
      <c r="O59" s="168" t="s">
        <v>410</v>
      </c>
      <c r="P59" s="168" t="s">
        <v>137</v>
      </c>
      <c r="Q59" s="168" t="s">
        <v>259</v>
      </c>
      <c r="R59" s="168"/>
      <c r="S59" s="184" t="s">
        <v>470</v>
      </c>
    </row>
    <row r="60" spans="1:19" ht="15" customHeight="1" x14ac:dyDescent="0.2">
      <c r="A60" s="141">
        <v>43404</v>
      </c>
      <c r="B60" s="142" t="s">
        <v>434</v>
      </c>
      <c r="C60" s="143" t="s">
        <v>501</v>
      </c>
      <c r="D60" s="142" t="s">
        <v>119</v>
      </c>
      <c r="E60" s="144" t="s">
        <v>420</v>
      </c>
      <c r="F60" s="145">
        <v>30.000800000000002</v>
      </c>
      <c r="G60" s="161">
        <f>IF(ISNUMBER(Tabla1[[#This Row],[Peso muestra (g)]]),(Tabla1[[#This Row],[Peso muestra (g)]]*$B$15+$B$16)+Tabla1[[#This Row],[Peso muestra (g)]],"")</f>
        <v>30.000800000000002</v>
      </c>
      <c r="H60" s="167">
        <v>0</v>
      </c>
      <c r="I60" s="168">
        <f t="shared" si="2"/>
        <v>12.5</v>
      </c>
      <c r="J60" s="168">
        <v>500</v>
      </c>
      <c r="K6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dilución(mL)]])),"",H60*I60/1000)</f>
        <v>0</v>
      </c>
      <c r="L60" s="167">
        <v>50</v>
      </c>
      <c r="M60" s="182">
        <f>IF(Tabla1[[#This Row],[Concentracion con el Factor de Dilucion (mg/mL)]]="","",K60*100)</f>
        <v>0</v>
      </c>
      <c r="N60" s="182">
        <f>IF(Tabla1[[#This Row],[Resultado (mg/100mL)]]="","",M60*(J60/G60))</f>
        <v>0</v>
      </c>
      <c r="O60" s="168" t="s">
        <v>410</v>
      </c>
      <c r="P60" s="168" t="s">
        <v>137</v>
      </c>
      <c r="Q60" s="168" t="s">
        <v>259</v>
      </c>
      <c r="R60" s="168"/>
      <c r="S60" s="184" t="s">
        <v>470</v>
      </c>
    </row>
    <row r="61" spans="1:19" ht="15" customHeight="1" x14ac:dyDescent="0.2">
      <c r="A61" s="141">
        <v>43404</v>
      </c>
      <c r="B61" s="142" t="s">
        <v>434</v>
      </c>
      <c r="C61" s="143" t="s">
        <v>501</v>
      </c>
      <c r="D61" s="142" t="s">
        <v>119</v>
      </c>
      <c r="E61" s="144" t="s">
        <v>421</v>
      </c>
      <c r="F61" s="145">
        <v>30.000800000000002</v>
      </c>
      <c r="G61" s="161">
        <f>IF(ISNUMBER(Tabla1[[#This Row],[Peso muestra (g)]]),(Tabla1[[#This Row],[Peso muestra (g)]]*$B$15+$B$16)+Tabla1[[#This Row],[Peso muestra (g)]],"")</f>
        <v>30.000800000000002</v>
      </c>
      <c r="H61" s="167">
        <v>2.31</v>
      </c>
      <c r="I61" s="168">
        <f t="shared" si="2"/>
        <v>12.5</v>
      </c>
      <c r="J61" s="168">
        <v>500</v>
      </c>
      <c r="K6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dilución(mL)]])),"",H61*I61/1000)</f>
        <v>2.8875000000000001E-2</v>
      </c>
      <c r="L61" s="167">
        <v>50</v>
      </c>
      <c r="M61" s="182">
        <f>IF(Tabla1[[#This Row],[Concentracion con el Factor de Dilucion (mg/mL)]]="","",K61*100)</f>
        <v>2.8875000000000002</v>
      </c>
      <c r="N61" s="182">
        <f>IF(Tabla1[[#This Row],[Resultado (mg/100mL)]]="","",M61*(J61/G61))</f>
        <v>48.123716700887975</v>
      </c>
      <c r="O61" s="168" t="s">
        <v>410</v>
      </c>
      <c r="P61" s="168" t="s">
        <v>137</v>
      </c>
      <c r="Q61" s="168" t="s">
        <v>259</v>
      </c>
      <c r="R61" s="168"/>
      <c r="S61" s="184" t="s">
        <v>470</v>
      </c>
    </row>
    <row r="62" spans="1:19" ht="15" customHeight="1" x14ac:dyDescent="0.2">
      <c r="A62" s="141">
        <v>43404</v>
      </c>
      <c r="B62" s="142" t="s">
        <v>434</v>
      </c>
      <c r="C62" s="143" t="s">
        <v>501</v>
      </c>
      <c r="D62" s="142" t="s">
        <v>119</v>
      </c>
      <c r="E62" s="144" t="s">
        <v>422</v>
      </c>
      <c r="F62" s="145">
        <v>30.000800000000002</v>
      </c>
      <c r="G62" s="161">
        <f>IF(ISNUMBER(Tabla1[[#This Row],[Peso muestra (g)]]),(Tabla1[[#This Row],[Peso muestra (g)]]*$B$15+$B$16)+Tabla1[[#This Row],[Peso muestra (g)]],"")</f>
        <v>30.000800000000002</v>
      </c>
      <c r="H62" s="167">
        <v>2.35</v>
      </c>
      <c r="I62" s="168">
        <f t="shared" si="2"/>
        <v>12.5</v>
      </c>
      <c r="J62" s="168">
        <v>500</v>
      </c>
      <c r="K6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dilución(mL)]])),"",H62*I62/1000)</f>
        <v>2.9374999999999998E-2</v>
      </c>
      <c r="L62" s="167">
        <v>50</v>
      </c>
      <c r="M62" s="182">
        <f>IF(Tabla1[[#This Row],[Concentracion con el Factor de Dilucion (mg/mL)]]="","",K62*100)</f>
        <v>2.9375</v>
      </c>
      <c r="N62" s="182">
        <f>IF(Tabla1[[#This Row],[Resultado (mg/100mL)]]="","",M62*(J62/G62))</f>
        <v>48.957027812591662</v>
      </c>
      <c r="O62" s="168" t="s">
        <v>410</v>
      </c>
      <c r="P62" s="168" t="s">
        <v>137</v>
      </c>
      <c r="Q62" s="168" t="s">
        <v>259</v>
      </c>
      <c r="R62" s="168"/>
      <c r="S62" s="184" t="s">
        <v>470</v>
      </c>
    </row>
    <row r="63" spans="1:19" ht="15" customHeight="1" x14ac:dyDescent="0.2">
      <c r="A63" s="141">
        <v>43404</v>
      </c>
      <c r="B63" s="142" t="s">
        <v>435</v>
      </c>
      <c r="C63" s="143" t="s">
        <v>501</v>
      </c>
      <c r="D63" s="142" t="s">
        <v>119</v>
      </c>
      <c r="E63" s="144" t="s">
        <v>417</v>
      </c>
      <c r="F63" s="145">
        <v>30.000699999999998</v>
      </c>
      <c r="G63" s="161">
        <f>IF(ISNUMBER(Tabla1[[#This Row],[Peso muestra (g)]]),(Tabla1[[#This Row],[Peso muestra (g)]]*$B$15+$B$16)+Tabla1[[#This Row],[Peso muestra (g)]],"")</f>
        <v>30.000699999999998</v>
      </c>
      <c r="H63" s="167">
        <v>17.98</v>
      </c>
      <c r="I63" s="168">
        <f t="shared" si="2"/>
        <v>12.5</v>
      </c>
      <c r="J63" s="168">
        <v>500</v>
      </c>
      <c r="K6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dilución(mL)]])),"",H63*I63/1000)</f>
        <v>0.22475000000000001</v>
      </c>
      <c r="L63" s="167">
        <v>50</v>
      </c>
      <c r="M63" s="182">
        <f>IF(Tabla1[[#This Row],[Concentracion con el Factor de Dilucion (mg/mL)]]="","",K63*100)</f>
        <v>22.475000000000001</v>
      </c>
      <c r="N63" s="182">
        <f>IF(Tabla1[[#This Row],[Resultado (mg/100mL)]]="","",M63*(J63/G63))</f>
        <v>374.57459325949065</v>
      </c>
      <c r="O63" s="168" t="s">
        <v>410</v>
      </c>
      <c r="P63" s="168" t="s">
        <v>137</v>
      </c>
      <c r="Q63" s="168" t="s">
        <v>259</v>
      </c>
      <c r="R63" s="168"/>
      <c r="S63" s="184" t="s">
        <v>471</v>
      </c>
    </row>
    <row r="64" spans="1:19" ht="15" customHeight="1" x14ac:dyDescent="0.2">
      <c r="A64" s="141">
        <v>43404</v>
      </c>
      <c r="B64" s="142" t="s">
        <v>435</v>
      </c>
      <c r="C64" s="143" t="s">
        <v>501</v>
      </c>
      <c r="D64" s="142" t="s">
        <v>119</v>
      </c>
      <c r="E64" s="144" t="s">
        <v>418</v>
      </c>
      <c r="F64" s="145">
        <v>30.000699999999998</v>
      </c>
      <c r="G64" s="161">
        <f>IF(ISNUMBER(Tabla1[[#This Row],[Peso muestra (g)]]),(Tabla1[[#This Row],[Peso muestra (g)]]*$B$15+$B$16)+Tabla1[[#This Row],[Peso muestra (g)]],"")</f>
        <v>30.000699999999998</v>
      </c>
      <c r="H64" s="167">
        <v>8.5</v>
      </c>
      <c r="I64" s="168">
        <f t="shared" si="2"/>
        <v>12.5</v>
      </c>
      <c r="J64" s="168">
        <v>500</v>
      </c>
      <c r="K6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dilución(mL)]])),"",H64*I64/1000)</f>
        <v>0.10625</v>
      </c>
      <c r="L64" s="167">
        <v>50</v>
      </c>
      <c r="M64" s="182">
        <f>IF(Tabla1[[#This Row],[Concentracion con el Factor de Dilucion (mg/mL)]]="","",K64*100)</f>
        <v>10.625</v>
      </c>
      <c r="N64" s="182">
        <f>IF(Tabla1[[#This Row],[Resultado (mg/100mL)]]="","",M64*(J64/G64))</f>
        <v>177.07920148529868</v>
      </c>
      <c r="O64" s="168" t="s">
        <v>410</v>
      </c>
      <c r="P64" s="168" t="s">
        <v>137</v>
      </c>
      <c r="Q64" s="168" t="s">
        <v>259</v>
      </c>
      <c r="R64" s="168"/>
      <c r="S64" s="184" t="s">
        <v>471</v>
      </c>
    </row>
    <row r="65" spans="1:19" ht="15" customHeight="1" x14ac:dyDescent="0.2">
      <c r="A65" s="141">
        <v>43404</v>
      </c>
      <c r="B65" s="142" t="s">
        <v>435</v>
      </c>
      <c r="C65" s="143" t="s">
        <v>501</v>
      </c>
      <c r="D65" s="142" t="s">
        <v>119</v>
      </c>
      <c r="E65" s="144" t="s">
        <v>419</v>
      </c>
      <c r="F65" s="145">
        <v>30.000699999999998</v>
      </c>
      <c r="G65" s="161">
        <f>IF(ISNUMBER(Tabla1[[#This Row],[Peso muestra (g)]]),(Tabla1[[#This Row],[Peso muestra (g)]]*$B$15+$B$16)+Tabla1[[#This Row],[Peso muestra (g)]],"")</f>
        <v>30.000699999999998</v>
      </c>
      <c r="H65" s="167">
        <v>10.61</v>
      </c>
      <c r="I65" s="168">
        <f t="shared" si="2"/>
        <v>12.5</v>
      </c>
      <c r="J65" s="168">
        <v>500</v>
      </c>
      <c r="K6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dilución(mL)]])),"",H65*I65/1000)</f>
        <v>0.13262499999999999</v>
      </c>
      <c r="L65" s="167">
        <v>50</v>
      </c>
      <c r="M65" s="182">
        <f>IF(Tabla1[[#This Row],[Concentracion con el Factor de Dilucion (mg/mL)]]="","",K65*100)</f>
        <v>13.262499999999999</v>
      </c>
      <c r="N65" s="182">
        <f>IF(Tabla1[[#This Row],[Resultado (mg/100mL)]]="","",M65*(J65/G65))</f>
        <v>221.03650914811988</v>
      </c>
      <c r="O65" s="168" t="s">
        <v>410</v>
      </c>
      <c r="P65" s="168" t="s">
        <v>137</v>
      </c>
      <c r="Q65" s="168" t="s">
        <v>259</v>
      </c>
      <c r="R65" s="168"/>
      <c r="S65" s="184" t="s">
        <v>471</v>
      </c>
    </row>
    <row r="66" spans="1:19" ht="15" customHeight="1" x14ac:dyDescent="0.2">
      <c r="A66" s="141">
        <v>43404</v>
      </c>
      <c r="B66" s="142" t="s">
        <v>435</v>
      </c>
      <c r="C66" s="143" t="s">
        <v>501</v>
      </c>
      <c r="D66" s="142" t="s">
        <v>119</v>
      </c>
      <c r="E66" s="144" t="s">
        <v>420</v>
      </c>
      <c r="F66" s="145">
        <v>30.000699999999998</v>
      </c>
      <c r="G66" s="161">
        <f>IF(ISNUMBER(Tabla1[[#This Row],[Peso muestra (g)]]),(Tabla1[[#This Row],[Peso muestra (g)]]*$B$15+$B$16)+Tabla1[[#This Row],[Peso muestra (g)]],"")</f>
        <v>30.000699999999998</v>
      </c>
      <c r="H66" s="167">
        <v>0</v>
      </c>
      <c r="I66" s="168">
        <f t="shared" si="2"/>
        <v>12.5</v>
      </c>
      <c r="J66" s="168">
        <v>500</v>
      </c>
      <c r="K6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dilución(mL)]])),"",H66*I66/1000)</f>
        <v>0</v>
      </c>
      <c r="L66" s="167">
        <v>50</v>
      </c>
      <c r="M66" s="182">
        <f>IF(Tabla1[[#This Row],[Concentracion con el Factor de Dilucion (mg/mL)]]="","",K66*100)</f>
        <v>0</v>
      </c>
      <c r="N66" s="182">
        <f>IF(Tabla1[[#This Row],[Resultado (mg/100mL)]]="","",M66*(J66/G66))</f>
        <v>0</v>
      </c>
      <c r="O66" s="168" t="s">
        <v>410</v>
      </c>
      <c r="P66" s="168" t="s">
        <v>137</v>
      </c>
      <c r="Q66" s="168" t="s">
        <v>259</v>
      </c>
      <c r="R66" s="168"/>
      <c r="S66" s="184" t="s">
        <v>471</v>
      </c>
    </row>
    <row r="67" spans="1:19" ht="15" customHeight="1" x14ac:dyDescent="0.2">
      <c r="A67" s="141">
        <v>43404</v>
      </c>
      <c r="B67" s="142" t="s">
        <v>435</v>
      </c>
      <c r="C67" s="143" t="s">
        <v>501</v>
      </c>
      <c r="D67" s="142" t="s">
        <v>119</v>
      </c>
      <c r="E67" s="144" t="s">
        <v>421</v>
      </c>
      <c r="F67" s="145">
        <v>30.000699999999998</v>
      </c>
      <c r="G67" s="161">
        <f>IF(ISNUMBER(Tabla1[[#This Row],[Peso muestra (g)]]),(Tabla1[[#This Row],[Peso muestra (g)]]*$B$15+$B$16)+Tabla1[[#This Row],[Peso muestra (g)]],"")</f>
        <v>30.000699999999998</v>
      </c>
      <c r="H67" s="167">
        <v>2.2999999999999998</v>
      </c>
      <c r="I67" s="168">
        <f t="shared" si="2"/>
        <v>12.5</v>
      </c>
      <c r="J67" s="168">
        <v>500</v>
      </c>
      <c r="K6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dilución(mL)]])),"",H67*I67/1000)</f>
        <v>2.8749999999999998E-2</v>
      </c>
      <c r="L67" s="167">
        <v>50</v>
      </c>
      <c r="M67" s="182">
        <f>IF(Tabla1[[#This Row],[Concentracion con el Factor de Dilucion (mg/mL)]]="","",K67*100)</f>
        <v>2.875</v>
      </c>
      <c r="N67" s="182">
        <f>IF(Tabla1[[#This Row],[Resultado (mg/100mL)]]="","",M67*(J67/G67))</f>
        <v>47.915548637198469</v>
      </c>
      <c r="O67" s="168" t="s">
        <v>410</v>
      </c>
      <c r="P67" s="168" t="s">
        <v>137</v>
      </c>
      <c r="Q67" s="168" t="s">
        <v>259</v>
      </c>
      <c r="R67" s="168"/>
      <c r="S67" s="184" t="s">
        <v>471</v>
      </c>
    </row>
    <row r="68" spans="1:19" ht="15" customHeight="1" x14ac:dyDescent="0.2">
      <c r="A68" s="141">
        <v>43404</v>
      </c>
      <c r="B68" s="142" t="s">
        <v>435</v>
      </c>
      <c r="C68" s="143" t="s">
        <v>501</v>
      </c>
      <c r="D68" s="142" t="s">
        <v>119</v>
      </c>
      <c r="E68" s="144" t="s">
        <v>422</v>
      </c>
      <c r="F68" s="145">
        <v>30.000699999999998</v>
      </c>
      <c r="G68" s="161">
        <f>IF(ISNUMBER(Tabla1[[#This Row],[Peso muestra (g)]]),(Tabla1[[#This Row],[Peso muestra (g)]]*$B$15+$B$16)+Tabla1[[#This Row],[Peso muestra (g)]],"")</f>
        <v>30.000699999999998</v>
      </c>
      <c r="H68" s="167">
        <v>2.33</v>
      </c>
      <c r="I68" s="168">
        <f t="shared" si="2"/>
        <v>12.5</v>
      </c>
      <c r="J68" s="168">
        <v>500</v>
      </c>
      <c r="K6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dilución(mL)]])),"",H68*I68/1000)</f>
        <v>2.9125000000000002E-2</v>
      </c>
      <c r="L68" s="167">
        <v>50</v>
      </c>
      <c r="M68" s="182">
        <f>IF(Tabla1[[#This Row],[Concentracion con el Factor de Dilucion (mg/mL)]]="","",K68*100)</f>
        <v>2.9125000000000001</v>
      </c>
      <c r="N68" s="182">
        <f>IF(Tabla1[[#This Row],[Resultado (mg/100mL)]]="","",M68*(J68/G68))</f>
        <v>48.540534054205402</v>
      </c>
      <c r="O68" s="168" t="s">
        <v>410</v>
      </c>
      <c r="P68" s="168" t="s">
        <v>137</v>
      </c>
      <c r="Q68" s="168" t="s">
        <v>259</v>
      </c>
      <c r="R68" s="168"/>
      <c r="S68" s="184" t="s">
        <v>471</v>
      </c>
    </row>
    <row r="69" spans="1:19" ht="15" customHeight="1" x14ac:dyDescent="0.2">
      <c r="A69" s="141">
        <v>43404</v>
      </c>
      <c r="B69" s="142" t="s">
        <v>436</v>
      </c>
      <c r="C69" s="143" t="s">
        <v>504</v>
      </c>
      <c r="D69" s="142" t="s">
        <v>119</v>
      </c>
      <c r="E69" s="144" t="s">
        <v>417</v>
      </c>
      <c r="F69" s="145">
        <v>30.000900000000001</v>
      </c>
      <c r="G69" s="161">
        <f>IF(ISNUMBER(Tabla1[[#This Row],[Peso muestra (g)]]),(Tabla1[[#This Row],[Peso muestra (g)]]*$B$15+$B$16)+Tabla1[[#This Row],[Peso muestra (g)]],"")</f>
        <v>30.000900000000001</v>
      </c>
      <c r="H69" s="167">
        <v>42.84</v>
      </c>
      <c r="I69" s="168">
        <f t="shared" ref="I69:I132" si="3">(1/0.4)*(L69/5)</f>
        <v>25</v>
      </c>
      <c r="J69" s="168">
        <v>500</v>
      </c>
      <c r="K6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dilución(mL)]])),"",H69*I69/1000)</f>
        <v>1.071</v>
      </c>
      <c r="L69" s="167">
        <v>50</v>
      </c>
      <c r="M69" s="182">
        <f>IF(Tabla1[[#This Row],[Concentracion con el Factor de Dilucion (mg/mL)]]="","",K69*100)</f>
        <v>107.1</v>
      </c>
      <c r="N69" s="182">
        <f>IF(Tabla1[[#This Row],[Resultado (mg/100mL)]]="","",M69*(J69/G69))</f>
        <v>1784.9464516064515</v>
      </c>
      <c r="O69" s="168" t="s">
        <v>410</v>
      </c>
      <c r="P69" s="168" t="s">
        <v>137</v>
      </c>
      <c r="Q69" s="168" t="s">
        <v>259</v>
      </c>
      <c r="R69" s="168"/>
      <c r="S69" s="184" t="s">
        <v>472</v>
      </c>
    </row>
    <row r="70" spans="1:19" ht="15" customHeight="1" x14ac:dyDescent="0.2">
      <c r="A70" s="141">
        <v>43404</v>
      </c>
      <c r="B70" s="142" t="s">
        <v>436</v>
      </c>
      <c r="C70" s="143" t="s">
        <v>504</v>
      </c>
      <c r="D70" s="142" t="s">
        <v>119</v>
      </c>
      <c r="E70" s="144" t="s">
        <v>418</v>
      </c>
      <c r="F70" s="145">
        <v>30.000900000000001</v>
      </c>
      <c r="G70" s="161">
        <f>IF(ISNUMBER(Tabla1[[#This Row],[Peso muestra (g)]]),(Tabla1[[#This Row],[Peso muestra (g)]]*$B$15+$B$16)+Tabla1[[#This Row],[Peso muestra (g)]],"")</f>
        <v>30.000900000000001</v>
      </c>
      <c r="H70" s="167">
        <v>13.19</v>
      </c>
      <c r="I70" s="168">
        <f t="shared" si="3"/>
        <v>25</v>
      </c>
      <c r="J70" s="168">
        <v>500</v>
      </c>
      <c r="K7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dilución(mL)]])),"",H70*I70/1000)</f>
        <v>0.32974999999999999</v>
      </c>
      <c r="L70" s="167">
        <v>50</v>
      </c>
      <c r="M70" s="182">
        <f>IF(Tabla1[[#This Row],[Concentracion con el Factor de Dilucion (mg/mL)]]="","",K70*100)</f>
        <v>32.975000000000001</v>
      </c>
      <c r="N70" s="182">
        <f>IF(Tabla1[[#This Row],[Resultado (mg/100mL)]]="","",M70*(J70/G70))</f>
        <v>549.56684632794349</v>
      </c>
      <c r="O70" s="168" t="s">
        <v>410</v>
      </c>
      <c r="P70" s="168" t="s">
        <v>137</v>
      </c>
      <c r="Q70" s="168" t="s">
        <v>259</v>
      </c>
      <c r="R70" s="168"/>
      <c r="S70" s="184" t="s">
        <v>472</v>
      </c>
    </row>
    <row r="71" spans="1:19" ht="15" customHeight="1" x14ac:dyDescent="0.2">
      <c r="A71" s="141">
        <v>43404</v>
      </c>
      <c r="B71" s="142" t="s">
        <v>436</v>
      </c>
      <c r="C71" s="143" t="s">
        <v>504</v>
      </c>
      <c r="D71" s="142" t="s">
        <v>119</v>
      </c>
      <c r="E71" s="144" t="s">
        <v>419</v>
      </c>
      <c r="F71" s="145">
        <v>30.000900000000001</v>
      </c>
      <c r="G71" s="161">
        <f>IF(ISNUMBER(Tabla1[[#This Row],[Peso muestra (g)]]),(Tabla1[[#This Row],[Peso muestra (g)]]*$B$15+$B$16)+Tabla1[[#This Row],[Peso muestra (g)]],"")</f>
        <v>30.000900000000001</v>
      </c>
      <c r="H71" s="167">
        <v>16.350000000000001</v>
      </c>
      <c r="I71" s="168">
        <f t="shared" si="3"/>
        <v>25</v>
      </c>
      <c r="J71" s="168">
        <v>500</v>
      </c>
      <c r="K7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dilución(mL)]])),"",H71*I71/1000)</f>
        <v>0.40875000000000006</v>
      </c>
      <c r="L71" s="167">
        <v>50</v>
      </c>
      <c r="M71" s="182">
        <f>IF(Tabla1[[#This Row],[Concentracion con el Factor de Dilucion (mg/mL)]]="","",K71*100)</f>
        <v>40.875000000000007</v>
      </c>
      <c r="N71" s="182">
        <f>IF(Tabla1[[#This Row],[Resultado (mg/100mL)]]="","",M71*(J71/G71))</f>
        <v>681.22956311310668</v>
      </c>
      <c r="O71" s="168" t="s">
        <v>410</v>
      </c>
      <c r="P71" s="168" t="s">
        <v>137</v>
      </c>
      <c r="Q71" s="168" t="s">
        <v>259</v>
      </c>
      <c r="R71" s="168"/>
      <c r="S71" s="184" t="s">
        <v>472</v>
      </c>
    </row>
    <row r="72" spans="1:19" ht="15" customHeight="1" x14ac:dyDescent="0.2">
      <c r="A72" s="141">
        <v>43404</v>
      </c>
      <c r="B72" s="142" t="s">
        <v>436</v>
      </c>
      <c r="C72" s="143" t="s">
        <v>504</v>
      </c>
      <c r="D72" s="142" t="s">
        <v>119</v>
      </c>
      <c r="E72" s="144" t="s">
        <v>420</v>
      </c>
      <c r="F72" s="145">
        <v>30.000900000000001</v>
      </c>
      <c r="G72" s="161">
        <f>IF(ISNUMBER(Tabla1[[#This Row],[Peso muestra (g)]]),(Tabla1[[#This Row],[Peso muestra (g)]]*$B$15+$B$16)+Tabla1[[#This Row],[Peso muestra (g)]],"")</f>
        <v>30.000900000000001</v>
      </c>
      <c r="H72" s="167">
        <v>0</v>
      </c>
      <c r="I72" s="168">
        <f t="shared" si="3"/>
        <v>25</v>
      </c>
      <c r="J72" s="168">
        <v>500</v>
      </c>
      <c r="K7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dilución(mL)]])),"",H72*I72/1000)</f>
        <v>0</v>
      </c>
      <c r="L72" s="167">
        <v>50</v>
      </c>
      <c r="M72" s="182">
        <f>IF(Tabla1[[#This Row],[Concentracion con el Factor de Dilucion (mg/mL)]]="","",K72*100)</f>
        <v>0</v>
      </c>
      <c r="N72" s="182">
        <f>IF(Tabla1[[#This Row],[Resultado (mg/100mL)]]="","",M72*(J72/G72))</f>
        <v>0</v>
      </c>
      <c r="O72" s="168" t="s">
        <v>410</v>
      </c>
      <c r="P72" s="168" t="s">
        <v>137</v>
      </c>
      <c r="Q72" s="168" t="s">
        <v>259</v>
      </c>
      <c r="R72" s="168"/>
      <c r="S72" s="184" t="s">
        <v>472</v>
      </c>
    </row>
    <row r="73" spans="1:19" ht="15" customHeight="1" x14ac:dyDescent="0.2">
      <c r="A73" s="141">
        <v>43404</v>
      </c>
      <c r="B73" s="142" t="s">
        <v>436</v>
      </c>
      <c r="C73" s="143" t="s">
        <v>504</v>
      </c>
      <c r="D73" s="142" t="s">
        <v>119</v>
      </c>
      <c r="E73" s="144" t="s">
        <v>421</v>
      </c>
      <c r="F73" s="145">
        <v>30.000900000000001</v>
      </c>
      <c r="G73" s="161">
        <f>IF(ISNUMBER(Tabla1[[#This Row],[Peso muestra (g)]]),(Tabla1[[#This Row],[Peso muestra (g)]]*$B$15+$B$16)+Tabla1[[#This Row],[Peso muestra (g)]],"")</f>
        <v>30.000900000000001</v>
      </c>
      <c r="H73" s="167">
        <v>2.98</v>
      </c>
      <c r="I73" s="168">
        <f t="shared" si="3"/>
        <v>25</v>
      </c>
      <c r="J73" s="168">
        <v>500</v>
      </c>
      <c r="K7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dilución(mL)]])),"",H73*I73/1000)</f>
        <v>7.4499999999999997E-2</v>
      </c>
      <c r="L73" s="167">
        <v>50</v>
      </c>
      <c r="M73" s="182">
        <f>IF(Tabla1[[#This Row],[Concentracion con el Factor de Dilucion (mg/mL)]]="","",K73*100)</f>
        <v>7.4499999999999993</v>
      </c>
      <c r="N73" s="182">
        <f>IF(Tabla1[[#This Row],[Resultado (mg/100mL)]]="","",M73*(J73/G73))</f>
        <v>124.1629417784133</v>
      </c>
      <c r="O73" s="168" t="s">
        <v>410</v>
      </c>
      <c r="P73" s="168" t="s">
        <v>137</v>
      </c>
      <c r="Q73" s="168" t="s">
        <v>259</v>
      </c>
      <c r="R73" s="168"/>
      <c r="S73" s="184" t="s">
        <v>472</v>
      </c>
    </row>
    <row r="74" spans="1:19" ht="15" customHeight="1" x14ac:dyDescent="0.2">
      <c r="A74" s="141">
        <v>43404</v>
      </c>
      <c r="B74" s="142" t="s">
        <v>436</v>
      </c>
      <c r="C74" s="143" t="s">
        <v>504</v>
      </c>
      <c r="D74" s="142" t="s">
        <v>119</v>
      </c>
      <c r="E74" s="144" t="s">
        <v>422</v>
      </c>
      <c r="F74" s="145">
        <v>30.000900000000001</v>
      </c>
      <c r="G74" s="161">
        <f>IF(ISNUMBER(Tabla1[[#This Row],[Peso muestra (g)]]),(Tabla1[[#This Row],[Peso muestra (g)]]*$B$15+$B$16)+Tabla1[[#This Row],[Peso muestra (g)]],"")</f>
        <v>30.000900000000001</v>
      </c>
      <c r="H74" s="167">
        <v>3.83</v>
      </c>
      <c r="I74" s="168">
        <f t="shared" si="3"/>
        <v>25</v>
      </c>
      <c r="J74" s="168">
        <v>500</v>
      </c>
      <c r="K7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dilución(mL)]])),"",H74*I74/1000)</f>
        <v>9.5750000000000002E-2</v>
      </c>
      <c r="L74" s="167">
        <v>50</v>
      </c>
      <c r="M74" s="182">
        <f>IF(Tabla1[[#This Row],[Concentracion con el Factor de Dilucion (mg/mL)]]="","",K74*100)</f>
        <v>9.5749999999999993</v>
      </c>
      <c r="N74" s="182">
        <f>IF(Tabla1[[#This Row],[Resultado (mg/100mL)]]="","",M74*(J74/G74))</f>
        <v>159.57854597695399</v>
      </c>
      <c r="O74" s="168" t="s">
        <v>410</v>
      </c>
      <c r="P74" s="168" t="s">
        <v>137</v>
      </c>
      <c r="Q74" s="168" t="s">
        <v>259</v>
      </c>
      <c r="R74" s="168"/>
      <c r="S74" s="184" t="s">
        <v>472</v>
      </c>
    </row>
    <row r="75" spans="1:19" ht="15" customHeight="1" x14ac:dyDescent="0.2">
      <c r="A75" s="141">
        <v>43404</v>
      </c>
      <c r="B75" s="142" t="s">
        <v>437</v>
      </c>
      <c r="C75" s="143" t="s">
        <v>504</v>
      </c>
      <c r="D75" s="142" t="s">
        <v>119</v>
      </c>
      <c r="E75" s="144" t="s">
        <v>417</v>
      </c>
      <c r="F75" s="145">
        <v>30.000900000000001</v>
      </c>
      <c r="G75" s="161">
        <f>IF(ISNUMBER(Tabla1[[#This Row],[Peso muestra (g)]]),(Tabla1[[#This Row],[Peso muestra (g)]]*$B$15+$B$16)+Tabla1[[#This Row],[Peso muestra (g)]],"")</f>
        <v>30.000900000000001</v>
      </c>
      <c r="H75" s="167">
        <v>43.68</v>
      </c>
      <c r="I75" s="168">
        <f t="shared" si="3"/>
        <v>25</v>
      </c>
      <c r="J75" s="168">
        <v>500</v>
      </c>
      <c r="K7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dilución(mL)]])),"",H75*I75/1000)</f>
        <v>1.0920000000000001</v>
      </c>
      <c r="L75" s="167">
        <v>50</v>
      </c>
      <c r="M75" s="182">
        <f>IF(Tabla1[[#This Row],[Concentracion con el Factor de Dilucion (mg/mL)]]="","",K75*100)</f>
        <v>109.2</v>
      </c>
      <c r="N75" s="182">
        <f>IF(Tabla1[[#This Row],[Resultado (mg/100mL)]]="","",M75*(J75/G75))</f>
        <v>1819.9454016379507</v>
      </c>
      <c r="O75" s="168" t="s">
        <v>410</v>
      </c>
      <c r="P75" s="168" t="s">
        <v>137</v>
      </c>
      <c r="Q75" s="168" t="s">
        <v>259</v>
      </c>
      <c r="R75" s="168"/>
      <c r="S75" s="184" t="s">
        <v>473</v>
      </c>
    </row>
    <row r="76" spans="1:19" ht="15" customHeight="1" x14ac:dyDescent="0.2">
      <c r="A76" s="141">
        <v>43404</v>
      </c>
      <c r="B76" s="142" t="s">
        <v>437</v>
      </c>
      <c r="C76" s="143" t="s">
        <v>504</v>
      </c>
      <c r="D76" s="142" t="s">
        <v>119</v>
      </c>
      <c r="E76" s="144" t="s">
        <v>418</v>
      </c>
      <c r="F76" s="145">
        <v>30.000900000000001</v>
      </c>
      <c r="G76" s="161">
        <f>IF(ISNUMBER(Tabla1[[#This Row],[Peso muestra (g)]]),(Tabla1[[#This Row],[Peso muestra (g)]]*$B$15+$B$16)+Tabla1[[#This Row],[Peso muestra (g)]],"")</f>
        <v>30.000900000000001</v>
      </c>
      <c r="H76" s="167">
        <v>13.48</v>
      </c>
      <c r="I76" s="168">
        <f t="shared" si="3"/>
        <v>25</v>
      </c>
      <c r="J76" s="168">
        <v>500</v>
      </c>
      <c r="K7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dilución(mL)]])),"",H76*I76/1000)</f>
        <v>0.33700000000000002</v>
      </c>
      <c r="L76" s="167">
        <v>50</v>
      </c>
      <c r="M76" s="182">
        <f>IF(Tabla1[[#This Row],[Concentracion con el Factor de Dilucion (mg/mL)]]="","",K76*100)</f>
        <v>33.700000000000003</v>
      </c>
      <c r="N76" s="182">
        <f>IF(Tabla1[[#This Row],[Resultado (mg/100mL)]]="","",M76*(J76/G76))</f>
        <v>561.64981717215153</v>
      </c>
      <c r="O76" s="168" t="s">
        <v>410</v>
      </c>
      <c r="P76" s="168" t="s">
        <v>137</v>
      </c>
      <c r="Q76" s="168" t="s">
        <v>259</v>
      </c>
      <c r="R76" s="168"/>
      <c r="S76" s="184" t="s">
        <v>473</v>
      </c>
    </row>
    <row r="77" spans="1:19" ht="15" customHeight="1" x14ac:dyDescent="0.2">
      <c r="A77" s="141">
        <v>43404</v>
      </c>
      <c r="B77" s="142" t="s">
        <v>437</v>
      </c>
      <c r="C77" s="143" t="s">
        <v>504</v>
      </c>
      <c r="D77" s="142" t="s">
        <v>119</v>
      </c>
      <c r="E77" s="144" t="s">
        <v>419</v>
      </c>
      <c r="F77" s="145">
        <v>30.000900000000001</v>
      </c>
      <c r="G77" s="161">
        <f>IF(ISNUMBER(Tabla1[[#This Row],[Peso muestra (g)]]),(Tabla1[[#This Row],[Peso muestra (g)]]*$B$15+$B$16)+Tabla1[[#This Row],[Peso muestra (g)]],"")</f>
        <v>30.000900000000001</v>
      </c>
      <c r="H77" s="167">
        <v>16.78</v>
      </c>
      <c r="I77" s="168">
        <f t="shared" si="3"/>
        <v>25</v>
      </c>
      <c r="J77" s="168">
        <v>500</v>
      </c>
      <c r="K7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dilución(mL)]])),"",H77*I77/1000)</f>
        <v>0.41949999999999998</v>
      </c>
      <c r="L77" s="167">
        <v>50</v>
      </c>
      <c r="M77" s="182">
        <f>IF(Tabla1[[#This Row],[Concentracion con el Factor de Dilucion (mg/mL)]]="","",K77*100)</f>
        <v>41.949999999999996</v>
      </c>
      <c r="N77" s="182">
        <f>IF(Tabla1[[#This Row],[Resultado (mg/100mL)]]="","",M77*(J77/G77))</f>
        <v>699.14569229589767</v>
      </c>
      <c r="O77" s="168" t="s">
        <v>410</v>
      </c>
      <c r="P77" s="168" t="s">
        <v>137</v>
      </c>
      <c r="Q77" s="168" t="s">
        <v>259</v>
      </c>
      <c r="R77" s="168"/>
      <c r="S77" s="184" t="s">
        <v>473</v>
      </c>
    </row>
    <row r="78" spans="1:19" ht="15" customHeight="1" x14ac:dyDescent="0.2">
      <c r="A78" s="141">
        <v>43404</v>
      </c>
      <c r="B78" s="142" t="s">
        <v>437</v>
      </c>
      <c r="C78" s="143" t="s">
        <v>504</v>
      </c>
      <c r="D78" s="142" t="s">
        <v>119</v>
      </c>
      <c r="E78" s="144" t="s">
        <v>420</v>
      </c>
      <c r="F78" s="145">
        <v>30.000900000000001</v>
      </c>
      <c r="G78" s="161">
        <f>IF(ISNUMBER(Tabla1[[#This Row],[Peso muestra (g)]]),(Tabla1[[#This Row],[Peso muestra (g)]]*$B$15+$B$16)+Tabla1[[#This Row],[Peso muestra (g)]],"")</f>
        <v>30.000900000000001</v>
      </c>
      <c r="H78" s="167">
        <v>0</v>
      </c>
      <c r="I78" s="168">
        <f t="shared" si="3"/>
        <v>25</v>
      </c>
      <c r="J78" s="168">
        <v>500</v>
      </c>
      <c r="K7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dilución(mL)]])),"",H78*I78/1000)</f>
        <v>0</v>
      </c>
      <c r="L78" s="167">
        <v>50</v>
      </c>
      <c r="M78" s="182">
        <f>IF(Tabla1[[#This Row],[Concentracion con el Factor de Dilucion (mg/mL)]]="","",K78*100)</f>
        <v>0</v>
      </c>
      <c r="N78" s="182">
        <f>IF(Tabla1[[#This Row],[Resultado (mg/100mL)]]="","",M78*(J78/G78))</f>
        <v>0</v>
      </c>
      <c r="O78" s="168" t="s">
        <v>410</v>
      </c>
      <c r="P78" s="168" t="s">
        <v>137</v>
      </c>
      <c r="Q78" s="168" t="s">
        <v>259</v>
      </c>
      <c r="R78" s="168"/>
      <c r="S78" s="184" t="s">
        <v>473</v>
      </c>
    </row>
    <row r="79" spans="1:19" ht="15" customHeight="1" x14ac:dyDescent="0.2">
      <c r="A79" s="141">
        <v>43404</v>
      </c>
      <c r="B79" s="142" t="s">
        <v>437</v>
      </c>
      <c r="C79" s="143" t="s">
        <v>504</v>
      </c>
      <c r="D79" s="142" t="s">
        <v>119</v>
      </c>
      <c r="E79" s="144" t="s">
        <v>421</v>
      </c>
      <c r="F79" s="145">
        <v>30.000900000000001</v>
      </c>
      <c r="G79" s="161">
        <f>IF(ISNUMBER(Tabla1[[#This Row],[Peso muestra (g)]]),(Tabla1[[#This Row],[Peso muestra (g)]]*$B$15+$B$16)+Tabla1[[#This Row],[Peso muestra (g)]],"")</f>
        <v>30.000900000000001</v>
      </c>
      <c r="H79" s="167">
        <v>3</v>
      </c>
      <c r="I79" s="168">
        <f t="shared" si="3"/>
        <v>25</v>
      </c>
      <c r="J79" s="168">
        <v>500</v>
      </c>
      <c r="K7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dilución(mL)]])),"",H79*I79/1000)</f>
        <v>7.4999999999999997E-2</v>
      </c>
      <c r="L79" s="167">
        <v>50</v>
      </c>
      <c r="M79" s="182">
        <f>IF(Tabla1[[#This Row],[Concentracion con el Factor de Dilucion (mg/mL)]]="","",K79*100)</f>
        <v>7.5</v>
      </c>
      <c r="N79" s="182">
        <f>IF(Tabla1[[#This Row],[Resultado (mg/100mL)]]="","",M79*(J79/G79))</f>
        <v>124.99625011249661</v>
      </c>
      <c r="O79" s="168" t="s">
        <v>410</v>
      </c>
      <c r="P79" s="168" t="s">
        <v>137</v>
      </c>
      <c r="Q79" s="168" t="s">
        <v>259</v>
      </c>
      <c r="R79" s="168"/>
      <c r="S79" s="184" t="s">
        <v>473</v>
      </c>
    </row>
    <row r="80" spans="1:19" ht="15" customHeight="1" x14ac:dyDescent="0.2">
      <c r="A80" s="141">
        <v>43404</v>
      </c>
      <c r="B80" s="142" t="s">
        <v>437</v>
      </c>
      <c r="C80" s="143" t="s">
        <v>504</v>
      </c>
      <c r="D80" s="142" t="s">
        <v>119</v>
      </c>
      <c r="E80" s="144" t="s">
        <v>422</v>
      </c>
      <c r="F80" s="145">
        <v>30.000900000000001</v>
      </c>
      <c r="G80" s="161">
        <f>IF(ISNUMBER(Tabla1[[#This Row],[Peso muestra (g)]]),(Tabla1[[#This Row],[Peso muestra (g)]]*$B$15+$B$16)+Tabla1[[#This Row],[Peso muestra (g)]],"")</f>
        <v>30.000900000000001</v>
      </c>
      <c r="H80" s="167">
        <v>3.86</v>
      </c>
      <c r="I80" s="168">
        <f t="shared" si="3"/>
        <v>25</v>
      </c>
      <c r="J80" s="168">
        <v>500</v>
      </c>
      <c r="K8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dilución(mL)]])),"",H80*I80/1000)</f>
        <v>9.6500000000000002E-2</v>
      </c>
      <c r="L80" s="167">
        <v>50</v>
      </c>
      <c r="M80" s="182">
        <f>IF(Tabla1[[#This Row],[Concentracion con el Factor de Dilucion (mg/mL)]]="","",K80*100)</f>
        <v>9.65</v>
      </c>
      <c r="N80" s="182">
        <f>IF(Tabla1[[#This Row],[Resultado (mg/100mL)]]="","",M80*(J80/G80))</f>
        <v>160.82850847807899</v>
      </c>
      <c r="O80" s="168" t="s">
        <v>410</v>
      </c>
      <c r="P80" s="168" t="s">
        <v>137</v>
      </c>
      <c r="Q80" s="168" t="s">
        <v>259</v>
      </c>
      <c r="R80" s="168"/>
      <c r="S80" s="184" t="s">
        <v>473</v>
      </c>
    </row>
    <row r="81" spans="1:19" ht="15" customHeight="1" x14ac:dyDescent="0.2">
      <c r="A81" s="141">
        <v>43404</v>
      </c>
      <c r="B81" s="142" t="s">
        <v>438</v>
      </c>
      <c r="C81" s="143" t="s">
        <v>504</v>
      </c>
      <c r="D81" s="142" t="s">
        <v>119</v>
      </c>
      <c r="E81" s="144" t="s">
        <v>417</v>
      </c>
      <c r="F81" s="145">
        <v>30.000900000000001</v>
      </c>
      <c r="G81" s="161">
        <f>IF(ISNUMBER(Tabla1[[#This Row],[Peso muestra (g)]]),(Tabla1[[#This Row],[Peso muestra (g)]]*$B$15+$B$16)+Tabla1[[#This Row],[Peso muestra (g)]],"")</f>
        <v>30.000900000000001</v>
      </c>
      <c r="H81" s="167">
        <v>43.14</v>
      </c>
      <c r="I81" s="168">
        <f t="shared" si="3"/>
        <v>25</v>
      </c>
      <c r="J81" s="168">
        <v>500</v>
      </c>
      <c r="K8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dilución(mL)]])),"",H81*I81/1000)</f>
        <v>1.0785</v>
      </c>
      <c r="L81" s="167">
        <v>50</v>
      </c>
      <c r="M81" s="182">
        <f>IF(Tabla1[[#This Row],[Concentracion con el Factor de Dilucion (mg/mL)]]="","",K81*100)</f>
        <v>107.85</v>
      </c>
      <c r="N81" s="182">
        <f>IF(Tabla1[[#This Row],[Resultado (mg/100mL)]]="","",M81*(J81/G81))</f>
        <v>1797.4460766177012</v>
      </c>
      <c r="O81" s="168" t="s">
        <v>410</v>
      </c>
      <c r="P81" s="168" t="s">
        <v>137</v>
      </c>
      <c r="Q81" s="168" t="s">
        <v>259</v>
      </c>
      <c r="R81" s="168"/>
      <c r="S81" s="184" t="s">
        <v>474</v>
      </c>
    </row>
    <row r="82" spans="1:19" ht="15" customHeight="1" x14ac:dyDescent="0.2">
      <c r="A82" s="141">
        <v>43404</v>
      </c>
      <c r="B82" s="142" t="s">
        <v>438</v>
      </c>
      <c r="C82" s="143" t="s">
        <v>504</v>
      </c>
      <c r="D82" s="142" t="s">
        <v>119</v>
      </c>
      <c r="E82" s="144" t="s">
        <v>418</v>
      </c>
      <c r="F82" s="145">
        <v>30.000900000000001</v>
      </c>
      <c r="G82" s="161">
        <f>IF(ISNUMBER(Tabla1[[#This Row],[Peso muestra (g)]]),(Tabla1[[#This Row],[Peso muestra (g)]]*$B$15+$B$16)+Tabla1[[#This Row],[Peso muestra (g)]],"")</f>
        <v>30.000900000000001</v>
      </c>
      <c r="H82" s="167">
        <v>14.65</v>
      </c>
      <c r="I82" s="168">
        <f t="shared" si="3"/>
        <v>25</v>
      </c>
      <c r="J82" s="168">
        <v>500</v>
      </c>
      <c r="K8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dilución(mL)]])),"",H82*I82/1000)</f>
        <v>0.36625000000000002</v>
      </c>
      <c r="L82" s="167">
        <v>50</v>
      </c>
      <c r="M82" s="182">
        <f>IF(Tabla1[[#This Row],[Concentracion con el Factor de Dilucion (mg/mL)]]="","",K82*100)</f>
        <v>36.625</v>
      </c>
      <c r="N82" s="182">
        <f>IF(Tabla1[[#This Row],[Resultado (mg/100mL)]]="","",M82*(J82/G82))</f>
        <v>610.3983547160251</v>
      </c>
      <c r="O82" s="168" t="s">
        <v>410</v>
      </c>
      <c r="P82" s="168" t="s">
        <v>137</v>
      </c>
      <c r="Q82" s="168" t="s">
        <v>259</v>
      </c>
      <c r="R82" s="168"/>
      <c r="S82" s="184" t="s">
        <v>474</v>
      </c>
    </row>
    <row r="83" spans="1:19" ht="15" customHeight="1" x14ac:dyDescent="0.2">
      <c r="A83" s="141">
        <v>43404</v>
      </c>
      <c r="B83" s="142" t="s">
        <v>438</v>
      </c>
      <c r="C83" s="143" t="s">
        <v>504</v>
      </c>
      <c r="D83" s="142" t="s">
        <v>119</v>
      </c>
      <c r="E83" s="144" t="s">
        <v>419</v>
      </c>
      <c r="F83" s="145">
        <v>30.000900000000001</v>
      </c>
      <c r="G83" s="161">
        <f>IF(ISNUMBER(Tabla1[[#This Row],[Peso muestra (g)]]),(Tabla1[[#This Row],[Peso muestra (g)]]*$B$15+$B$16)+Tabla1[[#This Row],[Peso muestra (g)]],"")</f>
        <v>30.000900000000001</v>
      </c>
      <c r="H83" s="167">
        <v>17.98</v>
      </c>
      <c r="I83" s="168">
        <f t="shared" si="3"/>
        <v>25</v>
      </c>
      <c r="J83" s="168">
        <v>500</v>
      </c>
      <c r="K8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dilución(mL)]])),"",H83*I83/1000)</f>
        <v>0.44950000000000001</v>
      </c>
      <c r="L83" s="167">
        <v>50</v>
      </c>
      <c r="M83" s="182">
        <f>IF(Tabla1[[#This Row],[Concentracion con el Factor de Dilucion (mg/mL)]]="","",K83*100)</f>
        <v>44.95</v>
      </c>
      <c r="N83" s="182">
        <f>IF(Tabla1[[#This Row],[Resultado (mg/100mL)]]="","",M83*(J83/G83))</f>
        <v>749.14419234089644</v>
      </c>
      <c r="O83" s="168" t="s">
        <v>410</v>
      </c>
      <c r="P83" s="168" t="s">
        <v>137</v>
      </c>
      <c r="Q83" s="168" t="s">
        <v>259</v>
      </c>
      <c r="R83" s="168"/>
      <c r="S83" s="184" t="s">
        <v>474</v>
      </c>
    </row>
    <row r="84" spans="1:19" ht="15" customHeight="1" x14ac:dyDescent="0.2">
      <c r="A84" s="141">
        <v>43404</v>
      </c>
      <c r="B84" s="142" t="s">
        <v>438</v>
      </c>
      <c r="C84" s="143" t="s">
        <v>504</v>
      </c>
      <c r="D84" s="142" t="s">
        <v>119</v>
      </c>
      <c r="E84" s="144" t="s">
        <v>420</v>
      </c>
      <c r="F84" s="145">
        <v>30.000900000000001</v>
      </c>
      <c r="G84" s="161">
        <f>IF(ISNUMBER(Tabla1[[#This Row],[Peso muestra (g)]]),(Tabla1[[#This Row],[Peso muestra (g)]]*$B$15+$B$16)+Tabla1[[#This Row],[Peso muestra (g)]],"")</f>
        <v>30.000900000000001</v>
      </c>
      <c r="H84" s="167">
        <v>0</v>
      </c>
      <c r="I84" s="168">
        <f t="shared" si="3"/>
        <v>25</v>
      </c>
      <c r="J84" s="168">
        <v>500</v>
      </c>
      <c r="K8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dilución(mL)]])),"",H84*I84/1000)</f>
        <v>0</v>
      </c>
      <c r="L84" s="167">
        <v>50</v>
      </c>
      <c r="M84" s="182">
        <f>IF(Tabla1[[#This Row],[Concentracion con el Factor de Dilucion (mg/mL)]]="","",K84*100)</f>
        <v>0</v>
      </c>
      <c r="N84" s="182">
        <f>IF(Tabla1[[#This Row],[Resultado (mg/100mL)]]="","",M84*(J84/G84))</f>
        <v>0</v>
      </c>
      <c r="O84" s="168" t="s">
        <v>410</v>
      </c>
      <c r="P84" s="168" t="s">
        <v>137</v>
      </c>
      <c r="Q84" s="168" t="s">
        <v>259</v>
      </c>
      <c r="R84" s="168"/>
      <c r="S84" s="184" t="s">
        <v>474</v>
      </c>
    </row>
    <row r="85" spans="1:19" ht="15" customHeight="1" x14ac:dyDescent="0.2">
      <c r="A85" s="141">
        <v>43404</v>
      </c>
      <c r="B85" s="142" t="s">
        <v>438</v>
      </c>
      <c r="C85" s="143" t="s">
        <v>504</v>
      </c>
      <c r="D85" s="142" t="s">
        <v>119</v>
      </c>
      <c r="E85" s="144" t="s">
        <v>421</v>
      </c>
      <c r="F85" s="145">
        <v>30.000900000000001</v>
      </c>
      <c r="G85" s="161">
        <f>IF(ISNUMBER(Tabla1[[#This Row],[Peso muestra (g)]]),(Tabla1[[#This Row],[Peso muestra (g)]]*$B$15+$B$16)+Tabla1[[#This Row],[Peso muestra (g)]],"")</f>
        <v>30.000900000000001</v>
      </c>
      <c r="H85" s="167">
        <v>3.08</v>
      </c>
      <c r="I85" s="168">
        <f t="shared" si="3"/>
        <v>25</v>
      </c>
      <c r="J85" s="168">
        <v>500</v>
      </c>
      <c r="K8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dilución(mL)]])),"",H85*I85/1000)</f>
        <v>7.6999999999999999E-2</v>
      </c>
      <c r="L85" s="167">
        <v>50</v>
      </c>
      <c r="M85" s="182">
        <f>IF(Tabla1[[#This Row],[Concentracion con el Factor de Dilucion (mg/mL)]]="","",K85*100)</f>
        <v>7.7</v>
      </c>
      <c r="N85" s="182">
        <f>IF(Tabla1[[#This Row],[Resultado (mg/100mL)]]="","",M85*(J85/G85))</f>
        <v>128.32948344882988</v>
      </c>
      <c r="O85" s="168" t="s">
        <v>410</v>
      </c>
      <c r="P85" s="168" t="s">
        <v>137</v>
      </c>
      <c r="Q85" s="168" t="s">
        <v>259</v>
      </c>
      <c r="R85" s="168"/>
      <c r="S85" s="184" t="s">
        <v>474</v>
      </c>
    </row>
    <row r="86" spans="1:19" ht="15" customHeight="1" x14ac:dyDescent="0.2">
      <c r="A86" s="141">
        <v>43404</v>
      </c>
      <c r="B86" s="142" t="s">
        <v>438</v>
      </c>
      <c r="C86" s="143" t="s">
        <v>504</v>
      </c>
      <c r="D86" s="142" t="s">
        <v>119</v>
      </c>
      <c r="E86" s="144" t="s">
        <v>422</v>
      </c>
      <c r="F86" s="145">
        <v>30.000900000000001</v>
      </c>
      <c r="G86" s="161">
        <f>IF(ISNUMBER(Tabla1[[#This Row],[Peso muestra (g)]]),(Tabla1[[#This Row],[Peso muestra (g)]]*$B$15+$B$16)+Tabla1[[#This Row],[Peso muestra (g)]],"")</f>
        <v>30.000900000000001</v>
      </c>
      <c r="H86" s="167">
        <v>3.84</v>
      </c>
      <c r="I86" s="168">
        <f t="shared" si="3"/>
        <v>25</v>
      </c>
      <c r="J86" s="168">
        <v>500</v>
      </c>
      <c r="K8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dilución(mL)]])),"",H86*I86/1000)</f>
        <v>9.6000000000000002E-2</v>
      </c>
      <c r="L86" s="167">
        <v>50</v>
      </c>
      <c r="M86" s="182">
        <f>IF(Tabla1[[#This Row],[Concentracion con el Factor de Dilucion (mg/mL)]]="","",K86*100)</f>
        <v>9.6</v>
      </c>
      <c r="N86" s="182">
        <f>IF(Tabla1[[#This Row],[Resultado (mg/100mL)]]="","",M86*(J86/G86))</f>
        <v>159.99520014399567</v>
      </c>
      <c r="O86" s="168" t="s">
        <v>410</v>
      </c>
      <c r="P86" s="168" t="s">
        <v>137</v>
      </c>
      <c r="Q86" s="168" t="s">
        <v>259</v>
      </c>
      <c r="R86" s="168"/>
      <c r="S86" s="184" t="s">
        <v>474</v>
      </c>
    </row>
    <row r="87" spans="1:19" ht="15" customHeight="1" x14ac:dyDescent="0.2">
      <c r="A87" s="141">
        <v>43404</v>
      </c>
      <c r="B87" s="142" t="s">
        <v>449</v>
      </c>
      <c r="C87" s="143" t="s">
        <v>504</v>
      </c>
      <c r="D87" s="142" t="s">
        <v>119</v>
      </c>
      <c r="E87" s="144" t="s">
        <v>417</v>
      </c>
      <c r="F87" s="145">
        <v>30</v>
      </c>
      <c r="G87" s="161">
        <f>IF(ISNUMBER(Tabla1[[#This Row],[Peso muestra (g)]]),(Tabla1[[#This Row],[Peso muestra (g)]]*$B$15+$B$16)+Tabla1[[#This Row],[Peso muestra (g)]],"")</f>
        <v>30</v>
      </c>
      <c r="H87" s="167">
        <v>44.1</v>
      </c>
      <c r="I87" s="168">
        <f t="shared" si="3"/>
        <v>25</v>
      </c>
      <c r="J87" s="168">
        <v>500</v>
      </c>
      <c r="K8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dilución(mL)]])),"",H87*I87/1000)</f>
        <v>1.1025</v>
      </c>
      <c r="L87" s="167">
        <v>50</v>
      </c>
      <c r="M87" s="182">
        <f>IF(Tabla1[[#This Row],[Concentracion con el Factor de Dilucion (mg/mL)]]="","",K87*100)</f>
        <v>110.25</v>
      </c>
      <c r="N87" s="182">
        <f>IF(Tabla1[[#This Row],[Resultado (mg/100mL)]]="","",M87*(J87/G87))</f>
        <v>1837.5000000000002</v>
      </c>
      <c r="O87" s="168" t="s">
        <v>410</v>
      </c>
      <c r="P87" s="168" t="s">
        <v>137</v>
      </c>
      <c r="Q87" s="168" t="s">
        <v>259</v>
      </c>
      <c r="R87" s="168"/>
      <c r="S87" s="184" t="s">
        <v>475</v>
      </c>
    </row>
    <row r="88" spans="1:19" ht="15" customHeight="1" x14ac:dyDescent="0.2">
      <c r="A88" s="141">
        <v>43404</v>
      </c>
      <c r="B88" s="142" t="s">
        <v>449</v>
      </c>
      <c r="C88" s="143" t="s">
        <v>504</v>
      </c>
      <c r="D88" s="142" t="s">
        <v>119</v>
      </c>
      <c r="E88" s="144" t="s">
        <v>418</v>
      </c>
      <c r="F88" s="145">
        <v>30</v>
      </c>
      <c r="G88" s="161">
        <f>IF(ISNUMBER(Tabla1[[#This Row],[Peso muestra (g)]]),(Tabla1[[#This Row],[Peso muestra (g)]]*$B$15+$B$16)+Tabla1[[#This Row],[Peso muestra (g)]],"")</f>
        <v>30</v>
      </c>
      <c r="H88" s="167">
        <v>14.24</v>
      </c>
      <c r="I88" s="168">
        <f t="shared" si="3"/>
        <v>25</v>
      </c>
      <c r="J88" s="168">
        <v>500</v>
      </c>
      <c r="K8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dilución(mL)]])),"",H88*I88/1000)</f>
        <v>0.35599999999999998</v>
      </c>
      <c r="L88" s="167">
        <v>50</v>
      </c>
      <c r="M88" s="182">
        <f>IF(Tabla1[[#This Row],[Concentracion con el Factor de Dilucion (mg/mL)]]="","",K88*100)</f>
        <v>35.6</v>
      </c>
      <c r="N88" s="182">
        <f>IF(Tabla1[[#This Row],[Resultado (mg/100mL)]]="","",M88*(J88/G88))</f>
        <v>593.33333333333337</v>
      </c>
      <c r="O88" s="168" t="s">
        <v>410</v>
      </c>
      <c r="P88" s="168" t="s">
        <v>137</v>
      </c>
      <c r="Q88" s="168" t="s">
        <v>259</v>
      </c>
      <c r="R88" s="168"/>
      <c r="S88" s="184" t="s">
        <v>475</v>
      </c>
    </row>
    <row r="89" spans="1:19" ht="15" customHeight="1" x14ac:dyDescent="0.2">
      <c r="A89" s="141">
        <v>43404</v>
      </c>
      <c r="B89" s="142" t="s">
        <v>449</v>
      </c>
      <c r="C89" s="143" t="s">
        <v>504</v>
      </c>
      <c r="D89" s="142" t="s">
        <v>119</v>
      </c>
      <c r="E89" s="144" t="s">
        <v>419</v>
      </c>
      <c r="F89" s="145">
        <v>30</v>
      </c>
      <c r="G89" s="161">
        <f>IF(ISNUMBER(Tabla1[[#This Row],[Peso muestra (g)]]),(Tabla1[[#This Row],[Peso muestra (g)]]*$B$15+$B$16)+Tabla1[[#This Row],[Peso muestra (g)]],"")</f>
        <v>30</v>
      </c>
      <c r="H89" s="167">
        <v>18.09</v>
      </c>
      <c r="I89" s="168">
        <f t="shared" si="3"/>
        <v>25</v>
      </c>
      <c r="J89" s="168">
        <v>500</v>
      </c>
      <c r="K8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dilución(mL)]])),"",H89*I89/1000)</f>
        <v>0.45224999999999999</v>
      </c>
      <c r="L89" s="167">
        <v>50</v>
      </c>
      <c r="M89" s="182">
        <f>IF(Tabla1[[#This Row],[Concentracion con el Factor de Dilucion (mg/mL)]]="","",K89*100)</f>
        <v>45.225000000000001</v>
      </c>
      <c r="N89" s="182">
        <f>IF(Tabla1[[#This Row],[Resultado (mg/100mL)]]="","",M89*(J89/G89))</f>
        <v>753.75000000000011</v>
      </c>
      <c r="O89" s="168" t="s">
        <v>410</v>
      </c>
      <c r="P89" s="168" t="s">
        <v>137</v>
      </c>
      <c r="Q89" s="168" t="s">
        <v>259</v>
      </c>
      <c r="R89" s="168"/>
      <c r="S89" s="184" t="s">
        <v>475</v>
      </c>
    </row>
    <row r="90" spans="1:19" ht="15" customHeight="1" x14ac:dyDescent="0.2">
      <c r="A90" s="141">
        <v>43404</v>
      </c>
      <c r="B90" s="142" t="s">
        <v>449</v>
      </c>
      <c r="C90" s="143" t="s">
        <v>504</v>
      </c>
      <c r="D90" s="142" t="s">
        <v>119</v>
      </c>
      <c r="E90" s="144" t="s">
        <v>420</v>
      </c>
      <c r="F90" s="145">
        <v>30</v>
      </c>
      <c r="G90" s="161">
        <f>IF(ISNUMBER(Tabla1[[#This Row],[Peso muestra (g)]]),(Tabla1[[#This Row],[Peso muestra (g)]]*$B$15+$B$16)+Tabla1[[#This Row],[Peso muestra (g)]],"")</f>
        <v>30</v>
      </c>
      <c r="H90" s="167">
        <v>0</v>
      </c>
      <c r="I90" s="168">
        <f>(1/0.4)*(L90/5)</f>
        <v>25</v>
      </c>
      <c r="J90" s="168">
        <v>500</v>
      </c>
      <c r="K9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dilución(mL)]])),"",H90*I90/1000)</f>
        <v>0</v>
      </c>
      <c r="L90" s="167">
        <v>50</v>
      </c>
      <c r="M90" s="182">
        <f>IF(Tabla1[[#This Row],[Concentracion con el Factor de Dilucion (mg/mL)]]="","",K90*100)</f>
        <v>0</v>
      </c>
      <c r="N90" s="182">
        <f>IF(Tabla1[[#This Row],[Resultado (mg/100mL)]]="","",M90*(J90/G90))</f>
        <v>0</v>
      </c>
      <c r="O90" s="168" t="s">
        <v>410</v>
      </c>
      <c r="P90" s="168" t="s">
        <v>137</v>
      </c>
      <c r="Q90" s="168" t="s">
        <v>259</v>
      </c>
      <c r="R90" s="168"/>
      <c r="S90" s="184" t="s">
        <v>475</v>
      </c>
    </row>
    <row r="91" spans="1:19" ht="15" customHeight="1" x14ac:dyDescent="0.2">
      <c r="A91" s="141">
        <v>43404</v>
      </c>
      <c r="B91" s="142" t="s">
        <v>449</v>
      </c>
      <c r="C91" s="143" t="s">
        <v>504</v>
      </c>
      <c r="D91" s="142" t="s">
        <v>119</v>
      </c>
      <c r="E91" s="144" t="s">
        <v>421</v>
      </c>
      <c r="F91" s="145">
        <v>30</v>
      </c>
      <c r="G91" s="161">
        <f>IF(ISNUMBER(Tabla1[[#This Row],[Peso muestra (g)]]),(Tabla1[[#This Row],[Peso muestra (g)]]*$B$15+$B$16)+Tabla1[[#This Row],[Peso muestra (g)]],"")</f>
        <v>30</v>
      </c>
      <c r="H91" s="167">
        <v>3.05</v>
      </c>
      <c r="I91" s="168">
        <f t="shared" si="3"/>
        <v>25</v>
      </c>
      <c r="J91" s="168">
        <v>500</v>
      </c>
      <c r="K9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dilución(mL)]])),"",H91*I91/1000)</f>
        <v>7.6249999999999998E-2</v>
      </c>
      <c r="L91" s="167">
        <v>50</v>
      </c>
      <c r="M91" s="182">
        <f>IF(Tabla1[[#This Row],[Concentracion con el Factor de Dilucion (mg/mL)]]="","",K91*100)</f>
        <v>7.625</v>
      </c>
      <c r="N91" s="182">
        <f>IF(Tabla1[[#This Row],[Resultado (mg/100mL)]]="","",M91*(J91/G91))</f>
        <v>127.08333333333334</v>
      </c>
      <c r="O91" s="168" t="s">
        <v>410</v>
      </c>
      <c r="P91" s="168" t="s">
        <v>137</v>
      </c>
      <c r="Q91" s="168" t="s">
        <v>259</v>
      </c>
      <c r="R91" s="168"/>
      <c r="S91" s="184" t="s">
        <v>475</v>
      </c>
    </row>
    <row r="92" spans="1:19" ht="15" customHeight="1" x14ac:dyDescent="0.2">
      <c r="A92" s="141">
        <v>43404</v>
      </c>
      <c r="B92" s="142" t="s">
        <v>449</v>
      </c>
      <c r="C92" s="143" t="s">
        <v>504</v>
      </c>
      <c r="D92" s="142" t="s">
        <v>119</v>
      </c>
      <c r="E92" s="144" t="s">
        <v>422</v>
      </c>
      <c r="F92" s="145">
        <v>30</v>
      </c>
      <c r="G92" s="161">
        <f>IF(ISNUMBER(Tabla1[[#This Row],[Peso muestra (g)]]),(Tabla1[[#This Row],[Peso muestra (g)]]*$B$15+$B$16)+Tabla1[[#This Row],[Peso muestra (g)]],"")</f>
        <v>30</v>
      </c>
      <c r="H92" s="167">
        <v>3.95</v>
      </c>
      <c r="I92" s="168">
        <f t="shared" si="3"/>
        <v>25</v>
      </c>
      <c r="J92" s="168">
        <v>500</v>
      </c>
      <c r="K9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dilución(mL)]])),"",H92*I92/1000)</f>
        <v>9.8750000000000004E-2</v>
      </c>
      <c r="L92" s="167">
        <v>50</v>
      </c>
      <c r="M92" s="182">
        <f>IF(Tabla1[[#This Row],[Concentracion con el Factor de Dilucion (mg/mL)]]="","",K92*100)</f>
        <v>9.875</v>
      </c>
      <c r="N92" s="182">
        <f>IF(Tabla1[[#This Row],[Resultado (mg/100mL)]]="","",M92*(J92/G92))</f>
        <v>164.58333333333334</v>
      </c>
      <c r="O92" s="168" t="s">
        <v>410</v>
      </c>
      <c r="P92" s="168" t="s">
        <v>137</v>
      </c>
      <c r="Q92" s="168" t="s">
        <v>259</v>
      </c>
      <c r="R92" s="168"/>
      <c r="S92" s="184" t="s">
        <v>475</v>
      </c>
    </row>
    <row r="93" spans="1:19" ht="15" customHeight="1" x14ac:dyDescent="0.2">
      <c r="A93" s="141">
        <v>43417</v>
      </c>
      <c r="B93" s="142" t="s">
        <v>439</v>
      </c>
      <c r="C93" s="143" t="s">
        <v>504</v>
      </c>
      <c r="D93" s="142" t="s">
        <v>119</v>
      </c>
      <c r="E93" s="144" t="s">
        <v>417</v>
      </c>
      <c r="F93" s="145">
        <v>30.000599999999999</v>
      </c>
      <c r="G93" s="161">
        <f>IF(ISNUMBER(Tabla1[[#This Row],[Peso muestra (g)]]),(Tabla1[[#This Row],[Peso muestra (g)]]*$B$15+$B$16)+Tabla1[[#This Row],[Peso muestra (g)]],"")</f>
        <v>30.000599999999999</v>
      </c>
      <c r="H93" s="167">
        <v>48.86</v>
      </c>
      <c r="I93" s="168">
        <f t="shared" si="3"/>
        <v>25</v>
      </c>
      <c r="J93" s="168">
        <v>500</v>
      </c>
      <c r="K9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dilución(mL)]])),"",H93*I93/1000)</f>
        <v>1.2215</v>
      </c>
      <c r="L93" s="167">
        <v>50</v>
      </c>
      <c r="M93" s="182">
        <f>IF(Tabla1[[#This Row],[Concentracion con el Factor de Dilucion (mg/mL)]]="","",K93*100)</f>
        <v>122.15</v>
      </c>
      <c r="N93" s="182">
        <f>IF(Tabla1[[#This Row],[Resultado (mg/100mL)]]="","",M93*(J93/G93))</f>
        <v>2035.7926174809838</v>
      </c>
      <c r="O93" s="168" t="s">
        <v>410</v>
      </c>
      <c r="P93" s="168" t="s">
        <v>137</v>
      </c>
      <c r="Q93" s="168" t="s">
        <v>259</v>
      </c>
      <c r="R93" s="168"/>
      <c r="S93" s="184" t="s">
        <v>476</v>
      </c>
    </row>
    <row r="94" spans="1:19" ht="15" customHeight="1" x14ac:dyDescent="0.2">
      <c r="A94" s="141">
        <v>43417</v>
      </c>
      <c r="B94" s="142" t="s">
        <v>439</v>
      </c>
      <c r="C94" s="143" t="s">
        <v>504</v>
      </c>
      <c r="D94" s="142" t="s">
        <v>119</v>
      </c>
      <c r="E94" s="144" t="s">
        <v>418</v>
      </c>
      <c r="F94" s="145">
        <v>30.000599999999999</v>
      </c>
      <c r="G94" s="161">
        <f>IF(ISNUMBER(Tabla1[[#This Row],[Peso muestra (g)]]),(Tabla1[[#This Row],[Peso muestra (g)]]*$B$15+$B$16)+Tabla1[[#This Row],[Peso muestra (g)]],"")</f>
        <v>30.000599999999999</v>
      </c>
      <c r="H94" s="167">
        <v>13.32</v>
      </c>
      <c r="I94" s="168">
        <f t="shared" si="3"/>
        <v>25</v>
      </c>
      <c r="J94" s="168">
        <v>500</v>
      </c>
      <c r="K9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dilución(mL)]])),"",H94*I94/1000)</f>
        <v>0.33300000000000002</v>
      </c>
      <c r="L94" s="167">
        <v>50</v>
      </c>
      <c r="M94" s="182">
        <f>IF(Tabla1[[#This Row],[Concentracion con el Factor de Dilucion (mg/mL)]]="","",K94*100)</f>
        <v>33.300000000000004</v>
      </c>
      <c r="N94" s="182">
        <f>IF(Tabla1[[#This Row],[Resultado (mg/100mL)]]="","",M94*(J94/G94))</f>
        <v>554.98890022199566</v>
      </c>
      <c r="O94" s="168" t="s">
        <v>410</v>
      </c>
      <c r="P94" s="168" t="s">
        <v>137</v>
      </c>
      <c r="Q94" s="168" t="s">
        <v>259</v>
      </c>
      <c r="R94" s="168"/>
      <c r="S94" s="184" t="s">
        <v>476</v>
      </c>
    </row>
    <row r="95" spans="1:19" ht="15" customHeight="1" x14ac:dyDescent="0.2">
      <c r="A95" s="141">
        <v>43417</v>
      </c>
      <c r="B95" s="142" t="s">
        <v>439</v>
      </c>
      <c r="C95" s="143" t="s">
        <v>504</v>
      </c>
      <c r="D95" s="142" t="s">
        <v>119</v>
      </c>
      <c r="E95" s="144" t="s">
        <v>419</v>
      </c>
      <c r="F95" s="145">
        <v>30.000599999999999</v>
      </c>
      <c r="G95" s="161">
        <f>IF(ISNUMBER(Tabla1[[#This Row],[Peso muestra (g)]]),(Tabla1[[#This Row],[Peso muestra (g)]]*$B$15+$B$16)+Tabla1[[#This Row],[Peso muestra (g)]],"")</f>
        <v>30.000599999999999</v>
      </c>
      <c r="H95" s="167">
        <v>16.260000000000002</v>
      </c>
      <c r="I95" s="168">
        <f t="shared" si="3"/>
        <v>25</v>
      </c>
      <c r="J95" s="168">
        <v>500</v>
      </c>
      <c r="K9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dilución(mL)]])),"",H95*I95/1000)</f>
        <v>0.40650000000000008</v>
      </c>
      <c r="L95" s="167">
        <v>50</v>
      </c>
      <c r="M95" s="182">
        <f>IF(Tabla1[[#This Row],[Concentracion con el Factor de Dilucion (mg/mL)]]="","",K95*100)</f>
        <v>40.650000000000006</v>
      </c>
      <c r="N95" s="182">
        <f>IF(Tabla1[[#This Row],[Resultado (mg/100mL)]]="","",M95*(J95/G95))</f>
        <v>677.48645027099462</v>
      </c>
      <c r="O95" s="168" t="s">
        <v>410</v>
      </c>
      <c r="P95" s="168" t="s">
        <v>137</v>
      </c>
      <c r="Q95" s="168" t="s">
        <v>259</v>
      </c>
      <c r="R95" s="168"/>
      <c r="S95" s="184" t="s">
        <v>476</v>
      </c>
    </row>
    <row r="96" spans="1:19" ht="15" customHeight="1" x14ac:dyDescent="0.2">
      <c r="A96" s="141">
        <v>43417</v>
      </c>
      <c r="B96" s="142" t="s">
        <v>439</v>
      </c>
      <c r="C96" s="143" t="s">
        <v>504</v>
      </c>
      <c r="D96" s="142" t="s">
        <v>119</v>
      </c>
      <c r="E96" s="144" t="s">
        <v>420</v>
      </c>
      <c r="F96" s="145">
        <v>30.000599999999999</v>
      </c>
      <c r="G96" s="161">
        <f>IF(ISNUMBER(Tabla1[[#This Row],[Peso muestra (g)]]),(Tabla1[[#This Row],[Peso muestra (g)]]*$B$15+$B$16)+Tabla1[[#This Row],[Peso muestra (g)]],"")</f>
        <v>30.000599999999999</v>
      </c>
      <c r="H96" s="167">
        <v>0</v>
      </c>
      <c r="I96" s="168">
        <f t="shared" si="3"/>
        <v>25</v>
      </c>
      <c r="J96" s="168">
        <v>500</v>
      </c>
      <c r="K9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dilución(mL)]])),"",H96*I96/1000)</f>
        <v>0</v>
      </c>
      <c r="L96" s="167">
        <v>50</v>
      </c>
      <c r="M96" s="182">
        <f>IF(Tabla1[[#This Row],[Concentracion con el Factor de Dilucion (mg/mL)]]="","",K96*100)</f>
        <v>0</v>
      </c>
      <c r="N96" s="182">
        <f>IF(Tabla1[[#This Row],[Resultado (mg/100mL)]]="","",M96*(J96/G96))</f>
        <v>0</v>
      </c>
      <c r="O96" s="168" t="s">
        <v>410</v>
      </c>
      <c r="P96" s="168" t="s">
        <v>137</v>
      </c>
      <c r="Q96" s="168" t="s">
        <v>259</v>
      </c>
      <c r="R96" s="168"/>
      <c r="S96" s="184" t="s">
        <v>476</v>
      </c>
    </row>
    <row r="97" spans="1:19" ht="15" customHeight="1" x14ac:dyDescent="0.2">
      <c r="A97" s="141">
        <v>43417</v>
      </c>
      <c r="B97" s="142" t="s">
        <v>439</v>
      </c>
      <c r="C97" s="143" t="s">
        <v>504</v>
      </c>
      <c r="D97" s="142" t="s">
        <v>119</v>
      </c>
      <c r="E97" s="144" t="s">
        <v>421</v>
      </c>
      <c r="F97" s="145">
        <v>30.000599999999999</v>
      </c>
      <c r="G97" s="161">
        <f>IF(ISNUMBER(Tabla1[[#This Row],[Peso muestra (g)]]),(Tabla1[[#This Row],[Peso muestra (g)]]*$B$15+$B$16)+Tabla1[[#This Row],[Peso muestra (g)]],"")</f>
        <v>30.000599999999999</v>
      </c>
      <c r="H97" s="167">
        <v>2.86</v>
      </c>
      <c r="I97" s="168">
        <f t="shared" si="3"/>
        <v>25</v>
      </c>
      <c r="J97" s="168">
        <v>500</v>
      </c>
      <c r="K9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dilución(mL)]])),"",H97*I97/1000)</f>
        <v>7.1499999999999994E-2</v>
      </c>
      <c r="L97" s="167">
        <v>50</v>
      </c>
      <c r="M97" s="182">
        <f>IF(Tabla1[[#This Row],[Concentracion con el Factor de Dilucion (mg/mL)]]="","",K97*100)</f>
        <v>7.1499999999999995</v>
      </c>
      <c r="N97" s="182">
        <f>IF(Tabla1[[#This Row],[Resultado (mg/100mL)]]="","",M97*(J97/G97))</f>
        <v>119.16428338099904</v>
      </c>
      <c r="O97" s="168" t="s">
        <v>410</v>
      </c>
      <c r="P97" s="168" t="s">
        <v>137</v>
      </c>
      <c r="Q97" s="168" t="s">
        <v>259</v>
      </c>
      <c r="R97" s="168"/>
      <c r="S97" s="184" t="s">
        <v>476</v>
      </c>
    </row>
    <row r="98" spans="1:19" ht="15" customHeight="1" x14ac:dyDescent="0.2">
      <c r="A98" s="141">
        <v>43417</v>
      </c>
      <c r="B98" s="142" t="s">
        <v>439</v>
      </c>
      <c r="C98" s="143" t="s">
        <v>504</v>
      </c>
      <c r="D98" s="142" t="s">
        <v>119</v>
      </c>
      <c r="E98" s="144" t="s">
        <v>422</v>
      </c>
      <c r="F98" s="145">
        <v>30.000599999999999</v>
      </c>
      <c r="G98" s="161">
        <f>IF(ISNUMBER(Tabla1[[#This Row],[Peso muestra (g)]]),(Tabla1[[#This Row],[Peso muestra (g)]]*$B$15+$B$16)+Tabla1[[#This Row],[Peso muestra (g)]],"")</f>
        <v>30.000599999999999</v>
      </c>
      <c r="H98" s="167">
        <v>3.66</v>
      </c>
      <c r="I98" s="168">
        <f t="shared" si="3"/>
        <v>25</v>
      </c>
      <c r="J98" s="168">
        <v>500</v>
      </c>
      <c r="K9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dilución(mL)]])),"",H98*I98/1000)</f>
        <v>9.1499999999999998E-2</v>
      </c>
      <c r="L98" s="167">
        <v>50</v>
      </c>
      <c r="M98" s="182">
        <f>IF(Tabla1[[#This Row],[Concentracion con el Factor de Dilucion (mg/mL)]]="","",K98*100)</f>
        <v>9.15</v>
      </c>
      <c r="N98" s="182">
        <f>IF(Tabla1[[#This Row],[Resultado (mg/100mL)]]="","",M98*(J98/G98))</f>
        <v>152.49695006099878</v>
      </c>
      <c r="O98" s="168" t="s">
        <v>410</v>
      </c>
      <c r="P98" s="168" t="s">
        <v>137</v>
      </c>
      <c r="Q98" s="168" t="s">
        <v>259</v>
      </c>
      <c r="R98" s="168"/>
      <c r="S98" s="184" t="s">
        <v>476</v>
      </c>
    </row>
    <row r="99" spans="1:19" ht="15" customHeight="1" x14ac:dyDescent="0.2">
      <c r="A99" s="141">
        <v>43417</v>
      </c>
      <c r="B99" s="142" t="s">
        <v>439</v>
      </c>
      <c r="C99" s="143" t="s">
        <v>504</v>
      </c>
      <c r="D99" s="142" t="s">
        <v>120</v>
      </c>
      <c r="E99" s="144" t="s">
        <v>417</v>
      </c>
      <c r="F99" s="145">
        <v>30.000900000000001</v>
      </c>
      <c r="G99" s="161">
        <f>IF(ISNUMBER(Tabla1[[#This Row],[Peso muestra (g)]]),(Tabla1[[#This Row],[Peso muestra (g)]]*$B$15+$B$16)+Tabla1[[#This Row],[Peso muestra (g)]],"")</f>
        <v>30.000900000000001</v>
      </c>
      <c r="H99" s="167">
        <v>47.68</v>
      </c>
      <c r="I99" s="168">
        <f t="shared" si="3"/>
        <v>25</v>
      </c>
      <c r="J99" s="168">
        <v>500</v>
      </c>
      <c r="K9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dilución(mL)]])),"",H99*I99/1000)</f>
        <v>1.1919999999999999</v>
      </c>
      <c r="L99" s="167">
        <v>50</v>
      </c>
      <c r="M99" s="182">
        <f>IF(Tabla1[[#This Row],[Concentracion con el Factor de Dilucion (mg/mL)]]="","",K99*100)</f>
        <v>119.19999999999999</v>
      </c>
      <c r="N99" s="182">
        <f>IF(Tabla1[[#This Row],[Resultado (mg/100mL)]]="","",M99*(J99/G99))</f>
        <v>1986.6070684546128</v>
      </c>
      <c r="O99" s="168" t="s">
        <v>410</v>
      </c>
      <c r="P99" s="168" t="s">
        <v>137</v>
      </c>
      <c r="Q99" s="168" t="s">
        <v>259</v>
      </c>
      <c r="R99" s="168"/>
      <c r="S99" s="184" t="s">
        <v>477</v>
      </c>
    </row>
    <row r="100" spans="1:19" ht="15" customHeight="1" x14ac:dyDescent="0.2">
      <c r="A100" s="141">
        <v>43417</v>
      </c>
      <c r="B100" s="142" t="s">
        <v>439</v>
      </c>
      <c r="C100" s="143" t="s">
        <v>504</v>
      </c>
      <c r="D100" s="142" t="s">
        <v>120</v>
      </c>
      <c r="E100" s="144" t="s">
        <v>418</v>
      </c>
      <c r="F100" s="145">
        <v>30.000900000000001</v>
      </c>
      <c r="G100" s="161">
        <f>IF(ISNUMBER(Tabla1[[#This Row],[Peso muestra (g)]]),(Tabla1[[#This Row],[Peso muestra (g)]]*$B$15+$B$16)+Tabla1[[#This Row],[Peso muestra (g)]],"")</f>
        <v>30.000900000000001</v>
      </c>
      <c r="H100" s="167">
        <v>15.1</v>
      </c>
      <c r="I100" s="168">
        <f t="shared" si="3"/>
        <v>25</v>
      </c>
      <c r="J100" s="168">
        <v>500</v>
      </c>
      <c r="K10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dilución(mL)]])),"",H100*I100/1000)</f>
        <v>0.3775</v>
      </c>
      <c r="L100" s="167">
        <v>50</v>
      </c>
      <c r="M100" s="182">
        <f>IF(Tabla1[[#This Row],[Concentracion con el Factor de Dilucion (mg/mL)]]="","",K100*100)</f>
        <v>37.75</v>
      </c>
      <c r="N100" s="182">
        <f>IF(Tabla1[[#This Row],[Resultado (mg/100mL)]]="","",M100*(J100/G100))</f>
        <v>629.14779223289963</v>
      </c>
      <c r="O100" s="168" t="s">
        <v>410</v>
      </c>
      <c r="P100" s="168" t="s">
        <v>137</v>
      </c>
      <c r="Q100" s="168" t="s">
        <v>259</v>
      </c>
      <c r="R100" s="168"/>
      <c r="S100" s="184" t="s">
        <v>477</v>
      </c>
    </row>
    <row r="101" spans="1:19" ht="15" customHeight="1" x14ac:dyDescent="0.2">
      <c r="A101" s="141">
        <v>43417</v>
      </c>
      <c r="B101" s="142" t="s">
        <v>439</v>
      </c>
      <c r="C101" s="143" t="s">
        <v>504</v>
      </c>
      <c r="D101" s="142" t="s">
        <v>120</v>
      </c>
      <c r="E101" s="144" t="s">
        <v>419</v>
      </c>
      <c r="F101" s="145">
        <v>30.000900000000001</v>
      </c>
      <c r="G101" s="161">
        <f>IF(ISNUMBER(Tabla1[[#This Row],[Peso muestra (g)]]),(Tabla1[[#This Row],[Peso muestra (g)]]*$B$15+$B$16)+Tabla1[[#This Row],[Peso muestra (g)]],"")</f>
        <v>30.000900000000001</v>
      </c>
      <c r="H101" s="167">
        <v>17.91</v>
      </c>
      <c r="I101" s="168">
        <f t="shared" si="3"/>
        <v>25</v>
      </c>
      <c r="J101" s="168">
        <v>500</v>
      </c>
      <c r="K10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dilución(mL)]])),"",H101*I101/1000)</f>
        <v>0.44774999999999998</v>
      </c>
      <c r="L101" s="167">
        <v>50</v>
      </c>
      <c r="M101" s="182">
        <f>IF(Tabla1[[#This Row],[Concentracion con el Factor de Dilucion (mg/mL)]]="","",K101*100)</f>
        <v>44.774999999999999</v>
      </c>
      <c r="N101" s="182">
        <f>IF(Tabla1[[#This Row],[Resultado (mg/100mL)]]="","",M101*(J101/G101))</f>
        <v>746.22761317160473</v>
      </c>
      <c r="O101" s="168" t="s">
        <v>410</v>
      </c>
      <c r="P101" s="168" t="s">
        <v>137</v>
      </c>
      <c r="Q101" s="168" t="s">
        <v>259</v>
      </c>
      <c r="R101" s="168"/>
      <c r="S101" s="184" t="s">
        <v>477</v>
      </c>
    </row>
    <row r="102" spans="1:19" ht="15" customHeight="1" x14ac:dyDescent="0.2">
      <c r="A102" s="141">
        <v>43417</v>
      </c>
      <c r="B102" s="142" t="s">
        <v>439</v>
      </c>
      <c r="C102" s="143" t="s">
        <v>504</v>
      </c>
      <c r="D102" s="142" t="s">
        <v>120</v>
      </c>
      <c r="E102" s="144" t="s">
        <v>420</v>
      </c>
      <c r="F102" s="145">
        <v>30.000900000000001</v>
      </c>
      <c r="G102" s="161">
        <f>IF(ISNUMBER(Tabla1[[#This Row],[Peso muestra (g)]]),(Tabla1[[#This Row],[Peso muestra (g)]]*$B$15+$B$16)+Tabla1[[#This Row],[Peso muestra (g)]],"")</f>
        <v>30.000900000000001</v>
      </c>
      <c r="H102" s="167">
        <v>0</v>
      </c>
      <c r="I102" s="168">
        <f t="shared" si="3"/>
        <v>25</v>
      </c>
      <c r="J102" s="168">
        <v>500</v>
      </c>
      <c r="K10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dilución(mL)]])),"",H102*I102/1000)</f>
        <v>0</v>
      </c>
      <c r="L102" s="167">
        <v>50</v>
      </c>
      <c r="M102" s="182">
        <f>IF(Tabla1[[#This Row],[Concentracion con el Factor de Dilucion (mg/mL)]]="","",K102*100)</f>
        <v>0</v>
      </c>
      <c r="N102" s="182">
        <f>IF(Tabla1[[#This Row],[Resultado (mg/100mL)]]="","",M102*(J102/G102))</f>
        <v>0</v>
      </c>
      <c r="O102" s="168" t="s">
        <v>410</v>
      </c>
      <c r="P102" s="168" t="s">
        <v>137</v>
      </c>
      <c r="Q102" s="168" t="s">
        <v>259</v>
      </c>
      <c r="R102" s="168"/>
      <c r="S102" s="184" t="s">
        <v>477</v>
      </c>
    </row>
    <row r="103" spans="1:19" ht="15" customHeight="1" x14ac:dyDescent="0.2">
      <c r="A103" s="141">
        <v>43417</v>
      </c>
      <c r="B103" s="142" t="s">
        <v>439</v>
      </c>
      <c r="C103" s="143" t="s">
        <v>504</v>
      </c>
      <c r="D103" s="142" t="s">
        <v>120</v>
      </c>
      <c r="E103" s="144" t="s">
        <v>421</v>
      </c>
      <c r="F103" s="145">
        <v>30.000900000000001</v>
      </c>
      <c r="G103" s="161">
        <f>IF(ISNUMBER(Tabla1[[#This Row],[Peso muestra (g)]]),(Tabla1[[#This Row],[Peso muestra (g)]]*$B$15+$B$16)+Tabla1[[#This Row],[Peso muestra (g)]],"")</f>
        <v>30.000900000000001</v>
      </c>
      <c r="H103" s="167">
        <v>2.95</v>
      </c>
      <c r="I103" s="168">
        <f t="shared" si="3"/>
        <v>25</v>
      </c>
      <c r="J103" s="168">
        <v>500</v>
      </c>
      <c r="K10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dilución(mL)]])),"",H103*I103/1000)</f>
        <v>7.3749999999999996E-2</v>
      </c>
      <c r="L103" s="167">
        <v>50</v>
      </c>
      <c r="M103" s="182">
        <f>IF(Tabla1[[#This Row],[Concentracion con el Factor de Dilucion (mg/mL)]]="","",K103*100)</f>
        <v>7.375</v>
      </c>
      <c r="N103" s="182">
        <f>IF(Tabla1[[#This Row],[Resultado (mg/100mL)]]="","",M103*(J103/G103))</f>
        <v>122.91297927728834</v>
      </c>
      <c r="O103" s="168" t="s">
        <v>410</v>
      </c>
      <c r="P103" s="168" t="s">
        <v>137</v>
      </c>
      <c r="Q103" s="168" t="s">
        <v>259</v>
      </c>
      <c r="R103" s="168"/>
      <c r="S103" s="184" t="s">
        <v>477</v>
      </c>
    </row>
    <row r="104" spans="1:19" ht="15" customHeight="1" x14ac:dyDescent="0.2">
      <c r="A104" s="141">
        <v>43417</v>
      </c>
      <c r="B104" s="142" t="s">
        <v>439</v>
      </c>
      <c r="C104" s="143" t="s">
        <v>504</v>
      </c>
      <c r="D104" s="142" t="s">
        <v>120</v>
      </c>
      <c r="E104" s="144" t="s">
        <v>422</v>
      </c>
      <c r="F104" s="145">
        <v>30.000900000000001</v>
      </c>
      <c r="G104" s="161">
        <f>IF(ISNUMBER(Tabla1[[#This Row],[Peso muestra (g)]]),(Tabla1[[#This Row],[Peso muestra (g)]]*$B$15+$B$16)+Tabla1[[#This Row],[Peso muestra (g)]],"")</f>
        <v>30.000900000000001</v>
      </c>
      <c r="H104" s="167">
        <v>3.92</v>
      </c>
      <c r="I104" s="168">
        <f t="shared" si="3"/>
        <v>25</v>
      </c>
      <c r="J104" s="168">
        <v>500</v>
      </c>
      <c r="K10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dilución(mL)]])),"",H104*I104/1000)</f>
        <v>9.8000000000000004E-2</v>
      </c>
      <c r="L104" s="167">
        <v>50</v>
      </c>
      <c r="M104" s="182">
        <f>IF(Tabla1[[#This Row],[Concentracion con el Factor de Dilucion (mg/mL)]]="","",K104*100)</f>
        <v>9.8000000000000007</v>
      </c>
      <c r="N104" s="182">
        <f>IF(Tabla1[[#This Row],[Resultado (mg/100mL)]]="","",M104*(J104/G104))</f>
        <v>163.32843348032893</v>
      </c>
      <c r="O104" s="168" t="s">
        <v>410</v>
      </c>
      <c r="P104" s="168" t="s">
        <v>137</v>
      </c>
      <c r="Q104" s="168" t="s">
        <v>259</v>
      </c>
      <c r="R104" s="168"/>
      <c r="S104" s="184" t="s">
        <v>477</v>
      </c>
    </row>
    <row r="105" spans="1:19" ht="15" customHeight="1" x14ac:dyDescent="0.2">
      <c r="A105" s="141">
        <v>43417</v>
      </c>
      <c r="B105" s="142" t="s">
        <v>440</v>
      </c>
      <c r="C105" s="143" t="s">
        <v>504</v>
      </c>
      <c r="D105" s="142" t="s">
        <v>119</v>
      </c>
      <c r="E105" s="144" t="s">
        <v>417</v>
      </c>
      <c r="F105" s="145">
        <v>30</v>
      </c>
      <c r="G105" s="161">
        <f>IF(ISNUMBER(Tabla1[[#This Row],[Peso muestra (g)]]),(Tabla1[[#This Row],[Peso muestra (g)]]*$B$15+$B$16)+Tabla1[[#This Row],[Peso muestra (g)]],"")</f>
        <v>30</v>
      </c>
      <c r="H105" s="167">
        <v>46.98</v>
      </c>
      <c r="I105" s="168">
        <f t="shared" si="3"/>
        <v>25</v>
      </c>
      <c r="J105" s="168">
        <v>500</v>
      </c>
      <c r="K10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dilución(mL)]])),"",H105*I105/1000)</f>
        <v>1.1745000000000001</v>
      </c>
      <c r="L105" s="167">
        <v>50</v>
      </c>
      <c r="M105" s="182">
        <f>IF(Tabla1[[#This Row],[Concentracion con el Factor de Dilucion (mg/mL)]]="","",K105*100)</f>
        <v>117.45000000000002</v>
      </c>
      <c r="N105" s="182">
        <f>IF(Tabla1[[#This Row],[Resultado (mg/100mL)]]="","",M105*(J105/G105))</f>
        <v>1957.5000000000005</v>
      </c>
      <c r="O105" s="168" t="s">
        <v>410</v>
      </c>
      <c r="P105" s="168" t="s">
        <v>137</v>
      </c>
      <c r="Q105" s="168" t="s">
        <v>259</v>
      </c>
      <c r="R105" s="168"/>
      <c r="S105" s="184" t="s">
        <v>478</v>
      </c>
    </row>
    <row r="106" spans="1:19" ht="15" customHeight="1" x14ac:dyDescent="0.2">
      <c r="A106" s="141">
        <v>43417</v>
      </c>
      <c r="B106" s="142" t="s">
        <v>440</v>
      </c>
      <c r="C106" s="143" t="s">
        <v>504</v>
      </c>
      <c r="D106" s="142" t="s">
        <v>119</v>
      </c>
      <c r="E106" s="144" t="s">
        <v>418</v>
      </c>
      <c r="F106" s="145">
        <v>30</v>
      </c>
      <c r="G106" s="161">
        <f>IF(ISNUMBER(Tabla1[[#This Row],[Peso muestra (g)]]),(Tabla1[[#This Row],[Peso muestra (g)]]*$B$15+$B$16)+Tabla1[[#This Row],[Peso muestra (g)]],"")</f>
        <v>30</v>
      </c>
      <c r="H106" s="167">
        <v>14.31</v>
      </c>
      <c r="I106" s="168">
        <f t="shared" si="3"/>
        <v>25</v>
      </c>
      <c r="J106" s="168">
        <v>500</v>
      </c>
      <c r="K10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dilución(mL)]])),"",H106*I106/1000)</f>
        <v>0.35775000000000001</v>
      </c>
      <c r="L106" s="167">
        <v>50</v>
      </c>
      <c r="M106" s="182">
        <f>IF(Tabla1[[#This Row],[Concentracion con el Factor de Dilucion (mg/mL)]]="","",K106*100)</f>
        <v>35.774999999999999</v>
      </c>
      <c r="N106" s="182">
        <f>IF(Tabla1[[#This Row],[Resultado (mg/100mL)]]="","",M106*(J106/G106))</f>
        <v>596.25</v>
      </c>
      <c r="O106" s="168" t="s">
        <v>410</v>
      </c>
      <c r="P106" s="168" t="s">
        <v>137</v>
      </c>
      <c r="Q106" s="168" t="s">
        <v>259</v>
      </c>
      <c r="R106" s="168"/>
      <c r="S106" s="184" t="s">
        <v>478</v>
      </c>
    </row>
    <row r="107" spans="1:19" ht="15" customHeight="1" x14ac:dyDescent="0.2">
      <c r="A107" s="141">
        <v>43417</v>
      </c>
      <c r="B107" s="142" t="s">
        <v>440</v>
      </c>
      <c r="C107" s="143" t="s">
        <v>504</v>
      </c>
      <c r="D107" s="142" t="s">
        <v>119</v>
      </c>
      <c r="E107" s="144" t="s">
        <v>419</v>
      </c>
      <c r="F107" s="145">
        <v>30</v>
      </c>
      <c r="G107" s="161">
        <f>IF(ISNUMBER(Tabla1[[#This Row],[Peso muestra (g)]]),(Tabla1[[#This Row],[Peso muestra (g)]]*$B$15+$B$16)+Tabla1[[#This Row],[Peso muestra (g)]],"")</f>
        <v>30</v>
      </c>
      <c r="H107" s="167">
        <v>17.100000000000001</v>
      </c>
      <c r="I107" s="168">
        <f t="shared" si="3"/>
        <v>25</v>
      </c>
      <c r="J107" s="168">
        <v>500</v>
      </c>
      <c r="K10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dilución(mL)]])),"",H107*I107/1000)</f>
        <v>0.42750000000000005</v>
      </c>
      <c r="L107" s="167">
        <v>50</v>
      </c>
      <c r="M107" s="182">
        <f>IF(Tabla1[[#This Row],[Concentracion con el Factor de Dilucion (mg/mL)]]="","",K107*100)</f>
        <v>42.750000000000007</v>
      </c>
      <c r="N107" s="182">
        <f>IF(Tabla1[[#This Row],[Resultado (mg/100mL)]]="","",M107*(J107/G107))</f>
        <v>712.50000000000011</v>
      </c>
      <c r="O107" s="168" t="s">
        <v>410</v>
      </c>
      <c r="P107" s="168" t="s">
        <v>137</v>
      </c>
      <c r="Q107" s="168" t="s">
        <v>259</v>
      </c>
      <c r="R107" s="168"/>
      <c r="S107" s="184" t="s">
        <v>478</v>
      </c>
    </row>
    <row r="108" spans="1:19" ht="15" customHeight="1" x14ac:dyDescent="0.2">
      <c r="A108" s="141">
        <v>43417</v>
      </c>
      <c r="B108" s="142" t="s">
        <v>440</v>
      </c>
      <c r="C108" s="143" t="s">
        <v>504</v>
      </c>
      <c r="D108" s="142" t="s">
        <v>119</v>
      </c>
      <c r="E108" s="144" t="s">
        <v>420</v>
      </c>
      <c r="F108" s="145">
        <v>30</v>
      </c>
      <c r="G108" s="161">
        <f>IF(ISNUMBER(Tabla1[[#This Row],[Peso muestra (g)]]),(Tabla1[[#This Row],[Peso muestra (g)]]*$B$15+$B$16)+Tabla1[[#This Row],[Peso muestra (g)]],"")</f>
        <v>30</v>
      </c>
      <c r="H108" s="167">
        <v>0</v>
      </c>
      <c r="I108" s="168">
        <f t="shared" si="3"/>
        <v>25</v>
      </c>
      <c r="J108" s="168">
        <v>500</v>
      </c>
      <c r="K10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dilución(mL)]])),"",H108*I108/1000)</f>
        <v>0</v>
      </c>
      <c r="L108" s="167">
        <v>50</v>
      </c>
      <c r="M108" s="182">
        <f>IF(Tabla1[[#This Row],[Concentracion con el Factor de Dilucion (mg/mL)]]="","",K108*100)</f>
        <v>0</v>
      </c>
      <c r="N108" s="182">
        <f>IF(Tabla1[[#This Row],[Resultado (mg/100mL)]]="","",M108*(J108/G108))</f>
        <v>0</v>
      </c>
      <c r="O108" s="168" t="s">
        <v>410</v>
      </c>
      <c r="P108" s="168" t="s">
        <v>137</v>
      </c>
      <c r="Q108" s="168" t="s">
        <v>259</v>
      </c>
      <c r="R108" s="168"/>
      <c r="S108" s="184" t="s">
        <v>478</v>
      </c>
    </row>
    <row r="109" spans="1:19" ht="15" customHeight="1" x14ac:dyDescent="0.2">
      <c r="A109" s="141">
        <v>43417</v>
      </c>
      <c r="B109" s="142" t="s">
        <v>440</v>
      </c>
      <c r="C109" s="143" t="s">
        <v>504</v>
      </c>
      <c r="D109" s="142" t="s">
        <v>119</v>
      </c>
      <c r="E109" s="144" t="s">
        <v>421</v>
      </c>
      <c r="F109" s="145">
        <v>30</v>
      </c>
      <c r="G109" s="161">
        <f>IF(ISNUMBER(Tabla1[[#This Row],[Peso muestra (g)]]),(Tabla1[[#This Row],[Peso muestra (g)]]*$B$15+$B$16)+Tabla1[[#This Row],[Peso muestra (g)]],"")</f>
        <v>30</v>
      </c>
      <c r="H109" s="167">
        <v>2.93</v>
      </c>
      <c r="I109" s="168">
        <f t="shared" si="3"/>
        <v>25</v>
      </c>
      <c r="J109" s="168">
        <v>500</v>
      </c>
      <c r="K10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dilución(mL)]])),"",H109*I109/1000)</f>
        <v>7.3249999999999996E-2</v>
      </c>
      <c r="L109" s="167">
        <v>50</v>
      </c>
      <c r="M109" s="182">
        <f>IF(Tabla1[[#This Row],[Concentracion con el Factor de Dilucion (mg/mL)]]="","",K109*100)</f>
        <v>7.3249999999999993</v>
      </c>
      <c r="N109" s="182">
        <f>IF(Tabla1[[#This Row],[Resultado (mg/100mL)]]="","",M109*(J109/G109))</f>
        <v>122.08333333333333</v>
      </c>
      <c r="O109" s="168" t="s">
        <v>410</v>
      </c>
      <c r="P109" s="168" t="s">
        <v>137</v>
      </c>
      <c r="Q109" s="168" t="s">
        <v>259</v>
      </c>
      <c r="R109" s="168"/>
      <c r="S109" s="184" t="s">
        <v>478</v>
      </c>
    </row>
    <row r="110" spans="1:19" ht="15" customHeight="1" x14ac:dyDescent="0.2">
      <c r="A110" s="141">
        <v>43417</v>
      </c>
      <c r="B110" s="142" t="s">
        <v>440</v>
      </c>
      <c r="C110" s="143" t="s">
        <v>504</v>
      </c>
      <c r="D110" s="142" t="s">
        <v>119</v>
      </c>
      <c r="E110" s="144" t="s">
        <v>422</v>
      </c>
      <c r="F110" s="145">
        <v>30</v>
      </c>
      <c r="G110" s="161">
        <f>IF(ISNUMBER(Tabla1[[#This Row],[Peso muestra (g)]]),(Tabla1[[#This Row],[Peso muestra (g)]]*$B$15+$B$16)+Tabla1[[#This Row],[Peso muestra (g)]],"")</f>
        <v>30</v>
      </c>
      <c r="H110" s="167">
        <v>3.85</v>
      </c>
      <c r="I110" s="168">
        <f t="shared" si="3"/>
        <v>25</v>
      </c>
      <c r="J110" s="168">
        <v>500</v>
      </c>
      <c r="K11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dilución(mL)]])),"",H110*I110/1000)</f>
        <v>9.6250000000000002E-2</v>
      </c>
      <c r="L110" s="167">
        <v>50</v>
      </c>
      <c r="M110" s="182">
        <f>IF(Tabla1[[#This Row],[Concentracion con el Factor de Dilucion (mg/mL)]]="","",K110*100)</f>
        <v>9.625</v>
      </c>
      <c r="N110" s="182">
        <f>IF(Tabla1[[#This Row],[Resultado (mg/100mL)]]="","",M110*(J110/G110))</f>
        <v>160.41666666666669</v>
      </c>
      <c r="O110" s="168" t="s">
        <v>410</v>
      </c>
      <c r="P110" s="168" t="s">
        <v>137</v>
      </c>
      <c r="Q110" s="168" t="s">
        <v>259</v>
      </c>
      <c r="R110" s="168"/>
      <c r="S110" s="184" t="s">
        <v>478</v>
      </c>
    </row>
    <row r="111" spans="1:19" ht="15" customHeight="1" x14ac:dyDescent="0.2">
      <c r="A111" s="141">
        <v>43417</v>
      </c>
      <c r="B111" s="142" t="s">
        <v>441</v>
      </c>
      <c r="C111" s="143" t="s">
        <v>504</v>
      </c>
      <c r="D111" s="142" t="s">
        <v>119</v>
      </c>
      <c r="E111" s="144" t="s">
        <v>417</v>
      </c>
      <c r="F111" s="145">
        <v>30.000900000000001</v>
      </c>
      <c r="G111" s="161">
        <f>IF(ISNUMBER(Tabla1[[#This Row],[Peso muestra (g)]]),(Tabla1[[#This Row],[Peso muestra (g)]]*$B$15+$B$16)+Tabla1[[#This Row],[Peso muestra (g)]],"")</f>
        <v>30.000900000000001</v>
      </c>
      <c r="H111" s="167">
        <v>48.53</v>
      </c>
      <c r="I111" s="168">
        <f t="shared" si="3"/>
        <v>25</v>
      </c>
      <c r="J111" s="168">
        <v>500</v>
      </c>
      <c r="K11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dilución(mL)]])),"",H111*I111/1000)</f>
        <v>1.2132499999999999</v>
      </c>
      <c r="L111" s="167">
        <v>50</v>
      </c>
      <c r="M111" s="182">
        <f>IF(Tabla1[[#This Row],[Concentracion con el Factor de Dilucion (mg/mL)]]="","",K111*100)</f>
        <v>121.32499999999999</v>
      </c>
      <c r="N111" s="182">
        <f>IF(Tabla1[[#This Row],[Resultado (mg/100mL)]]="","",M111*(J111/G111))</f>
        <v>2022.0226726531534</v>
      </c>
      <c r="O111" s="168" t="s">
        <v>410</v>
      </c>
      <c r="P111" s="168" t="s">
        <v>137</v>
      </c>
      <c r="Q111" s="168" t="s">
        <v>259</v>
      </c>
      <c r="R111" s="168"/>
      <c r="S111" s="184" t="s">
        <v>479</v>
      </c>
    </row>
    <row r="112" spans="1:19" ht="15" customHeight="1" x14ac:dyDescent="0.2">
      <c r="A112" s="141">
        <v>43417</v>
      </c>
      <c r="B112" s="142" t="s">
        <v>441</v>
      </c>
      <c r="C112" s="143" t="s">
        <v>504</v>
      </c>
      <c r="D112" s="142" t="s">
        <v>119</v>
      </c>
      <c r="E112" s="144" t="s">
        <v>418</v>
      </c>
      <c r="F112" s="145">
        <v>30.000900000000001</v>
      </c>
      <c r="G112" s="161">
        <f>IF(ISNUMBER(Tabla1[[#This Row],[Peso muestra (g)]]),(Tabla1[[#This Row],[Peso muestra (g)]]*$B$15+$B$16)+Tabla1[[#This Row],[Peso muestra (g)]],"")</f>
        <v>30.000900000000001</v>
      </c>
      <c r="H112" s="167">
        <v>14.06</v>
      </c>
      <c r="I112" s="168">
        <f t="shared" si="3"/>
        <v>25</v>
      </c>
      <c r="J112" s="168">
        <v>500</v>
      </c>
      <c r="K11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dilución(mL)]])),"",H112*I112/1000)</f>
        <v>0.35149999999999998</v>
      </c>
      <c r="L112" s="167">
        <v>50</v>
      </c>
      <c r="M112" s="182">
        <f>IF(Tabla1[[#This Row],[Concentracion con el Factor de Dilucion (mg/mL)]]="","",K112*100)</f>
        <v>35.15</v>
      </c>
      <c r="N112" s="182">
        <f>IF(Tabla1[[#This Row],[Resultado (mg/100mL)]]="","",M112*(J112/G112))</f>
        <v>585.81575886056748</v>
      </c>
      <c r="O112" s="168" t="s">
        <v>410</v>
      </c>
      <c r="P112" s="168" t="s">
        <v>137</v>
      </c>
      <c r="Q112" s="168" t="s">
        <v>259</v>
      </c>
      <c r="R112" s="168"/>
      <c r="S112" s="184" t="s">
        <v>479</v>
      </c>
    </row>
    <row r="113" spans="1:19" ht="15" customHeight="1" x14ac:dyDescent="0.2">
      <c r="A113" s="141">
        <v>43417</v>
      </c>
      <c r="B113" s="142" t="s">
        <v>441</v>
      </c>
      <c r="C113" s="143" t="s">
        <v>504</v>
      </c>
      <c r="D113" s="142" t="s">
        <v>119</v>
      </c>
      <c r="E113" s="144" t="s">
        <v>419</v>
      </c>
      <c r="F113" s="145">
        <v>30.000900000000001</v>
      </c>
      <c r="G113" s="161">
        <f>IF(ISNUMBER(Tabla1[[#This Row],[Peso muestra (g)]]),(Tabla1[[#This Row],[Peso muestra (g)]]*$B$15+$B$16)+Tabla1[[#This Row],[Peso muestra (g)]],"")</f>
        <v>30.000900000000001</v>
      </c>
      <c r="H113" s="167">
        <v>16.850000000000001</v>
      </c>
      <c r="I113" s="168">
        <f t="shared" si="3"/>
        <v>25</v>
      </c>
      <c r="J113" s="168">
        <v>500</v>
      </c>
      <c r="K11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dilución(mL)]])),"",H113*I113/1000)</f>
        <v>0.42125000000000007</v>
      </c>
      <c r="L113" s="167">
        <v>50</v>
      </c>
      <c r="M113" s="182">
        <f>IF(Tabla1[[#This Row],[Concentracion con el Factor de Dilucion (mg/mL)]]="","",K113*100)</f>
        <v>42.125000000000007</v>
      </c>
      <c r="N113" s="182">
        <f>IF(Tabla1[[#This Row],[Resultado (mg/100mL)]]="","",M113*(J113/G113))</f>
        <v>702.0622714651895</v>
      </c>
      <c r="O113" s="168" t="s">
        <v>410</v>
      </c>
      <c r="P113" s="168" t="s">
        <v>137</v>
      </c>
      <c r="Q113" s="168" t="s">
        <v>259</v>
      </c>
      <c r="R113" s="168"/>
      <c r="S113" s="184" t="s">
        <v>479</v>
      </c>
    </row>
    <row r="114" spans="1:19" ht="15" customHeight="1" x14ac:dyDescent="0.2">
      <c r="A114" s="141">
        <v>43417</v>
      </c>
      <c r="B114" s="142" t="s">
        <v>441</v>
      </c>
      <c r="C114" s="143" t="s">
        <v>504</v>
      </c>
      <c r="D114" s="142" t="s">
        <v>119</v>
      </c>
      <c r="E114" s="144" t="s">
        <v>420</v>
      </c>
      <c r="F114" s="145">
        <v>30.000900000000001</v>
      </c>
      <c r="G114" s="161">
        <f>IF(ISNUMBER(Tabla1[[#This Row],[Peso muestra (g)]]),(Tabla1[[#This Row],[Peso muestra (g)]]*$B$15+$B$16)+Tabla1[[#This Row],[Peso muestra (g)]],"")</f>
        <v>30.000900000000001</v>
      </c>
      <c r="H114" s="167">
        <v>0</v>
      </c>
      <c r="I114" s="168">
        <f t="shared" si="3"/>
        <v>25</v>
      </c>
      <c r="J114" s="168">
        <v>500</v>
      </c>
      <c r="K11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dilución(mL)]])),"",H114*I114/1000)</f>
        <v>0</v>
      </c>
      <c r="L114" s="167">
        <v>50</v>
      </c>
      <c r="M114" s="182">
        <f>IF(Tabla1[[#This Row],[Concentracion con el Factor de Dilucion (mg/mL)]]="","",K114*100)</f>
        <v>0</v>
      </c>
      <c r="N114" s="182">
        <f>IF(Tabla1[[#This Row],[Resultado (mg/100mL)]]="","",M114*(J114/G114))</f>
        <v>0</v>
      </c>
      <c r="O114" s="168" t="s">
        <v>410</v>
      </c>
      <c r="P114" s="168" t="s">
        <v>137</v>
      </c>
      <c r="Q114" s="168" t="s">
        <v>259</v>
      </c>
      <c r="R114" s="168"/>
      <c r="S114" s="184" t="s">
        <v>479</v>
      </c>
    </row>
    <row r="115" spans="1:19" ht="15" customHeight="1" x14ac:dyDescent="0.2">
      <c r="A115" s="141">
        <v>43417</v>
      </c>
      <c r="B115" s="142" t="s">
        <v>441</v>
      </c>
      <c r="C115" s="143" t="s">
        <v>504</v>
      </c>
      <c r="D115" s="142" t="s">
        <v>119</v>
      </c>
      <c r="E115" s="144" t="s">
        <v>421</v>
      </c>
      <c r="F115" s="145">
        <v>30.000900000000001</v>
      </c>
      <c r="G115" s="161">
        <f>IF(ISNUMBER(Tabla1[[#This Row],[Peso muestra (g)]]),(Tabla1[[#This Row],[Peso muestra (g)]]*$B$15+$B$16)+Tabla1[[#This Row],[Peso muestra (g)]],"")</f>
        <v>30.000900000000001</v>
      </c>
      <c r="H115" s="167">
        <v>2.92</v>
      </c>
      <c r="I115" s="168">
        <f t="shared" si="3"/>
        <v>25</v>
      </c>
      <c r="J115" s="168">
        <v>500</v>
      </c>
      <c r="K11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dilución(mL)]])),"",H115*I115/1000)</f>
        <v>7.2999999999999995E-2</v>
      </c>
      <c r="L115" s="167">
        <v>50</v>
      </c>
      <c r="M115" s="182">
        <f>IF(Tabla1[[#This Row],[Concentracion con el Factor de Dilucion (mg/mL)]]="","",K115*100)</f>
        <v>7.3</v>
      </c>
      <c r="N115" s="182">
        <f>IF(Tabla1[[#This Row],[Resultado (mg/100mL)]]="","",M115*(J115/G115))</f>
        <v>121.66301677616337</v>
      </c>
      <c r="O115" s="168" t="s">
        <v>410</v>
      </c>
      <c r="P115" s="168" t="s">
        <v>137</v>
      </c>
      <c r="Q115" s="168" t="s">
        <v>259</v>
      </c>
      <c r="R115" s="168"/>
      <c r="S115" s="184" t="s">
        <v>479</v>
      </c>
    </row>
    <row r="116" spans="1:19" ht="15" customHeight="1" x14ac:dyDescent="0.2">
      <c r="A116" s="141">
        <v>43417</v>
      </c>
      <c r="B116" s="142" t="s">
        <v>441</v>
      </c>
      <c r="C116" s="143" t="s">
        <v>504</v>
      </c>
      <c r="D116" s="142" t="s">
        <v>119</v>
      </c>
      <c r="E116" s="144" t="s">
        <v>422</v>
      </c>
      <c r="F116" s="145">
        <v>30.000900000000001</v>
      </c>
      <c r="G116" s="161">
        <f>IF(ISNUMBER(Tabla1[[#This Row],[Peso muestra (g)]]),(Tabla1[[#This Row],[Peso muestra (g)]]*$B$15+$B$16)+Tabla1[[#This Row],[Peso muestra (g)]],"")</f>
        <v>30.000900000000001</v>
      </c>
      <c r="H116" s="167">
        <v>3.87</v>
      </c>
      <c r="I116" s="168">
        <f t="shared" si="3"/>
        <v>25</v>
      </c>
      <c r="J116" s="168">
        <v>500</v>
      </c>
      <c r="K11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dilución(mL)]])),"",H116*I116/1000)</f>
        <v>9.6750000000000003E-2</v>
      </c>
      <c r="L116" s="167">
        <v>50</v>
      </c>
      <c r="M116" s="182">
        <f>IF(Tabla1[[#This Row],[Concentracion con el Factor de Dilucion (mg/mL)]]="","",K116*100)</f>
        <v>9.6750000000000007</v>
      </c>
      <c r="N116" s="182">
        <f>IF(Tabla1[[#This Row],[Resultado (mg/100mL)]]="","",M116*(J116/G116))</f>
        <v>161.24516264512064</v>
      </c>
      <c r="O116" s="168" t="s">
        <v>410</v>
      </c>
      <c r="P116" s="168" t="s">
        <v>137</v>
      </c>
      <c r="Q116" s="168" t="s">
        <v>259</v>
      </c>
      <c r="R116" s="168"/>
      <c r="S116" s="184" t="s">
        <v>479</v>
      </c>
    </row>
    <row r="117" spans="1:19" ht="15" customHeight="1" x14ac:dyDescent="0.2">
      <c r="A117" s="141">
        <v>43417</v>
      </c>
      <c r="B117" s="142" t="s">
        <v>450</v>
      </c>
      <c r="C117" s="143" t="s">
        <v>504</v>
      </c>
      <c r="D117" s="142" t="s">
        <v>119</v>
      </c>
      <c r="E117" s="144" t="s">
        <v>417</v>
      </c>
      <c r="F117" s="145">
        <v>30.0001</v>
      </c>
      <c r="G117" s="161">
        <f>IF(ISNUMBER(Tabla1[[#This Row],[Peso muestra (g)]]),(Tabla1[[#This Row],[Peso muestra (g)]]*$B$15+$B$16)+Tabla1[[#This Row],[Peso muestra (g)]],"")</f>
        <v>30.0001</v>
      </c>
      <c r="H117" s="167">
        <v>46.78</v>
      </c>
      <c r="I117" s="168">
        <f t="shared" si="3"/>
        <v>25</v>
      </c>
      <c r="J117" s="168">
        <v>500</v>
      </c>
      <c r="K11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dilución(mL)]])),"",H117*I117/1000)</f>
        <v>1.1695</v>
      </c>
      <c r="L117" s="167">
        <v>50</v>
      </c>
      <c r="M117" s="182">
        <f>IF(Tabla1[[#This Row],[Concentracion con el Factor de Dilucion (mg/mL)]]="","",K117*100)</f>
        <v>116.95</v>
      </c>
      <c r="N117" s="182">
        <f>IF(Tabla1[[#This Row],[Resultado (mg/100mL)]]="","",M117*(J117/G117))</f>
        <v>1949.1601694661017</v>
      </c>
      <c r="O117" s="168" t="s">
        <v>410</v>
      </c>
      <c r="P117" s="168" t="s">
        <v>137</v>
      </c>
      <c r="Q117" s="168" t="s">
        <v>259</v>
      </c>
      <c r="R117" s="168"/>
      <c r="S117" s="184" t="s">
        <v>480</v>
      </c>
    </row>
    <row r="118" spans="1:19" ht="15" customHeight="1" x14ac:dyDescent="0.2">
      <c r="A118" s="141">
        <v>43417</v>
      </c>
      <c r="B118" s="142" t="s">
        <v>450</v>
      </c>
      <c r="C118" s="143" t="s">
        <v>504</v>
      </c>
      <c r="D118" s="142" t="s">
        <v>119</v>
      </c>
      <c r="E118" s="144" t="s">
        <v>418</v>
      </c>
      <c r="F118" s="145">
        <v>30.0001</v>
      </c>
      <c r="G118" s="161">
        <f>IF(ISNUMBER(Tabla1[[#This Row],[Peso muestra (g)]]),(Tabla1[[#This Row],[Peso muestra (g)]]*$B$15+$B$16)+Tabla1[[#This Row],[Peso muestra (g)]],"")</f>
        <v>30.0001</v>
      </c>
      <c r="H118" s="167">
        <v>14.97</v>
      </c>
      <c r="I118" s="168">
        <f t="shared" si="3"/>
        <v>25</v>
      </c>
      <c r="J118" s="168">
        <v>500</v>
      </c>
      <c r="K11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dilución(mL)]])),"",H118*I118/1000)</f>
        <v>0.37425000000000003</v>
      </c>
      <c r="L118" s="167">
        <v>50</v>
      </c>
      <c r="M118" s="182">
        <f>IF(Tabla1[[#This Row],[Concentracion con el Factor de Dilucion (mg/mL)]]="","",K118*100)</f>
        <v>37.425000000000004</v>
      </c>
      <c r="N118" s="182">
        <f>IF(Tabla1[[#This Row],[Resultado (mg/100mL)]]="","",M118*(J118/G118))</f>
        <v>623.74792084026387</v>
      </c>
      <c r="O118" s="168" t="s">
        <v>410</v>
      </c>
      <c r="P118" s="168" t="s">
        <v>137</v>
      </c>
      <c r="Q118" s="168" t="s">
        <v>259</v>
      </c>
      <c r="R118" s="168"/>
      <c r="S118" s="184" t="s">
        <v>480</v>
      </c>
    </row>
    <row r="119" spans="1:19" ht="15" customHeight="1" x14ac:dyDescent="0.2">
      <c r="A119" s="141">
        <v>43417</v>
      </c>
      <c r="B119" s="142" t="s">
        <v>450</v>
      </c>
      <c r="C119" s="143" t="s">
        <v>504</v>
      </c>
      <c r="D119" s="142" t="s">
        <v>119</v>
      </c>
      <c r="E119" s="144" t="s">
        <v>419</v>
      </c>
      <c r="F119" s="145">
        <v>30.0001</v>
      </c>
      <c r="G119" s="161">
        <f>IF(ISNUMBER(Tabla1[[#This Row],[Peso muestra (g)]]),(Tabla1[[#This Row],[Peso muestra (g)]]*$B$15+$B$16)+Tabla1[[#This Row],[Peso muestra (g)]],"")</f>
        <v>30.0001</v>
      </c>
      <c r="H119" s="167">
        <v>18.04</v>
      </c>
      <c r="I119" s="168">
        <f t="shared" si="3"/>
        <v>25</v>
      </c>
      <c r="J119" s="168">
        <v>500</v>
      </c>
      <c r="K11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dilución(mL)]])),"",H119*I119/1000)</f>
        <v>0.45100000000000001</v>
      </c>
      <c r="L119" s="167">
        <v>50</v>
      </c>
      <c r="M119" s="182">
        <f>IF(Tabla1[[#This Row],[Concentracion con el Factor de Dilucion (mg/mL)]]="","",K119*100)</f>
        <v>45.1</v>
      </c>
      <c r="N119" s="182">
        <f>IF(Tabla1[[#This Row],[Resultado (mg/100mL)]]="","",M119*(J119/G119))</f>
        <v>751.66416111946296</v>
      </c>
      <c r="O119" s="168" t="s">
        <v>410</v>
      </c>
      <c r="P119" s="168" t="s">
        <v>137</v>
      </c>
      <c r="Q119" s="168" t="s">
        <v>259</v>
      </c>
      <c r="R119" s="168"/>
      <c r="S119" s="184" t="s">
        <v>480</v>
      </c>
    </row>
    <row r="120" spans="1:19" ht="15" customHeight="1" x14ac:dyDescent="0.2">
      <c r="A120" s="141">
        <v>43417</v>
      </c>
      <c r="B120" s="142" t="s">
        <v>450</v>
      </c>
      <c r="C120" s="143" t="s">
        <v>504</v>
      </c>
      <c r="D120" s="142" t="s">
        <v>119</v>
      </c>
      <c r="E120" s="144" t="s">
        <v>420</v>
      </c>
      <c r="F120" s="145">
        <v>30.0001</v>
      </c>
      <c r="G120" s="161">
        <f>IF(ISNUMBER(Tabla1[[#This Row],[Peso muestra (g)]]),(Tabla1[[#This Row],[Peso muestra (g)]]*$B$15+$B$16)+Tabla1[[#This Row],[Peso muestra (g)]],"")</f>
        <v>30.0001</v>
      </c>
      <c r="H120" s="167">
        <v>0</v>
      </c>
      <c r="I120" s="168">
        <f t="shared" si="3"/>
        <v>25</v>
      </c>
      <c r="J120" s="168">
        <v>500</v>
      </c>
      <c r="K12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dilución(mL)]])),"",H120*I120/1000)</f>
        <v>0</v>
      </c>
      <c r="L120" s="167">
        <v>50</v>
      </c>
      <c r="M120" s="182">
        <f>IF(Tabla1[[#This Row],[Concentracion con el Factor de Dilucion (mg/mL)]]="","",K120*100)</f>
        <v>0</v>
      </c>
      <c r="N120" s="182">
        <f>IF(Tabla1[[#This Row],[Resultado (mg/100mL)]]="","",M120*(J120/G120))</f>
        <v>0</v>
      </c>
      <c r="O120" s="168" t="s">
        <v>410</v>
      </c>
      <c r="P120" s="168" t="s">
        <v>137</v>
      </c>
      <c r="Q120" s="168" t="s">
        <v>259</v>
      </c>
      <c r="R120" s="168"/>
      <c r="S120" s="184" t="s">
        <v>480</v>
      </c>
    </row>
    <row r="121" spans="1:19" ht="15" customHeight="1" x14ac:dyDescent="0.2">
      <c r="A121" s="141">
        <v>43417</v>
      </c>
      <c r="B121" s="142" t="s">
        <v>450</v>
      </c>
      <c r="C121" s="143" t="s">
        <v>504</v>
      </c>
      <c r="D121" s="142" t="s">
        <v>119</v>
      </c>
      <c r="E121" s="144" t="s">
        <v>421</v>
      </c>
      <c r="F121" s="145">
        <v>30.0001</v>
      </c>
      <c r="G121" s="161">
        <f>IF(ISNUMBER(Tabla1[[#This Row],[Peso muestra (g)]]),(Tabla1[[#This Row],[Peso muestra (g)]]*$B$15+$B$16)+Tabla1[[#This Row],[Peso muestra (g)]],"")</f>
        <v>30.0001</v>
      </c>
      <c r="H121" s="167">
        <v>3.01</v>
      </c>
      <c r="I121" s="168">
        <f t="shared" si="3"/>
        <v>25</v>
      </c>
      <c r="J121" s="168">
        <v>500</v>
      </c>
      <c r="K12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dilución(mL)]])),"",H121*I121/1000)</f>
        <v>7.5249999999999997E-2</v>
      </c>
      <c r="L121" s="167">
        <v>50</v>
      </c>
      <c r="M121" s="182">
        <f>IF(Tabla1[[#This Row],[Concentracion con el Factor de Dilucion (mg/mL)]]="","",K121*100)</f>
        <v>7.5249999999999995</v>
      </c>
      <c r="N121" s="182">
        <f>IF(Tabla1[[#This Row],[Resultado (mg/100mL)]]="","",M121*(J121/G121))</f>
        <v>125.4162486125046</v>
      </c>
      <c r="O121" s="168" t="s">
        <v>410</v>
      </c>
      <c r="P121" s="168" t="s">
        <v>137</v>
      </c>
      <c r="Q121" s="168" t="s">
        <v>259</v>
      </c>
      <c r="R121" s="168"/>
      <c r="S121" s="184" t="s">
        <v>480</v>
      </c>
    </row>
    <row r="122" spans="1:19" ht="15" customHeight="1" x14ac:dyDescent="0.2">
      <c r="A122" s="141">
        <v>43417</v>
      </c>
      <c r="B122" s="142" t="s">
        <v>450</v>
      </c>
      <c r="C122" s="143" t="s">
        <v>504</v>
      </c>
      <c r="D122" s="142" t="s">
        <v>119</v>
      </c>
      <c r="E122" s="144" t="s">
        <v>422</v>
      </c>
      <c r="F122" s="145">
        <v>30.0001</v>
      </c>
      <c r="G122" s="161">
        <f>IF(ISNUMBER(Tabla1[[#This Row],[Peso muestra (g)]]),(Tabla1[[#This Row],[Peso muestra (g)]]*$B$15+$B$16)+Tabla1[[#This Row],[Peso muestra (g)]],"")</f>
        <v>30.0001</v>
      </c>
      <c r="H122" s="167">
        <v>4.0199999999999996</v>
      </c>
      <c r="I122" s="168">
        <f t="shared" si="3"/>
        <v>25</v>
      </c>
      <c r="J122" s="168">
        <v>500</v>
      </c>
      <c r="K12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dilución(mL)]])),"",H122*I122/1000)</f>
        <v>0.10049999999999999</v>
      </c>
      <c r="L122" s="167">
        <v>50</v>
      </c>
      <c r="M122" s="182">
        <f>IF(Tabla1[[#This Row],[Concentracion con el Factor de Dilucion (mg/mL)]]="","",K122*100)</f>
        <v>10.049999999999999</v>
      </c>
      <c r="N122" s="182">
        <f>IF(Tabla1[[#This Row],[Resultado (mg/100mL)]]="","",M122*(J122/G122))</f>
        <v>167.49944166852774</v>
      </c>
      <c r="O122" s="168" t="s">
        <v>410</v>
      </c>
      <c r="P122" s="168" t="s">
        <v>137</v>
      </c>
      <c r="Q122" s="168" t="s">
        <v>259</v>
      </c>
      <c r="R122" s="168"/>
      <c r="S122" s="184" t="s">
        <v>480</v>
      </c>
    </row>
    <row r="123" spans="1:19" ht="15" customHeight="1" x14ac:dyDescent="0.2">
      <c r="A123" s="141">
        <v>43417</v>
      </c>
      <c r="B123" s="142" t="s">
        <v>442</v>
      </c>
      <c r="C123" s="143" t="s">
        <v>504</v>
      </c>
      <c r="D123" s="142" t="s">
        <v>119</v>
      </c>
      <c r="E123" s="144" t="s">
        <v>417</v>
      </c>
      <c r="F123" s="145">
        <v>30.000499999999999</v>
      </c>
      <c r="G123" s="161">
        <f>IF(ISNUMBER(Tabla1[[#This Row],[Peso muestra (g)]]),(Tabla1[[#This Row],[Peso muestra (g)]]*$B$15+$B$16)+Tabla1[[#This Row],[Peso muestra (g)]],"")</f>
        <v>30.000499999999999</v>
      </c>
      <c r="H123" s="167">
        <v>47.71</v>
      </c>
      <c r="I123" s="168">
        <f t="shared" si="3"/>
        <v>25</v>
      </c>
      <c r="J123" s="168">
        <v>500</v>
      </c>
      <c r="K12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dilución(mL)]])),"",H123*I123/1000)</f>
        <v>1.19275</v>
      </c>
      <c r="L123" s="167">
        <v>50</v>
      </c>
      <c r="M123" s="182">
        <f>IF(Tabla1[[#This Row],[Concentracion con el Factor de Dilucion (mg/mL)]]="","",K123*100)</f>
        <v>119.27499999999999</v>
      </c>
      <c r="N123" s="182">
        <f>IF(Tabla1[[#This Row],[Resultado (mg/100mL)]]="","",M123*(J123/G123))</f>
        <v>1987.883535274412</v>
      </c>
      <c r="O123" s="168" t="s">
        <v>410</v>
      </c>
      <c r="P123" s="168" t="s">
        <v>137</v>
      </c>
      <c r="Q123" s="168" t="s">
        <v>259</v>
      </c>
      <c r="R123" s="168"/>
      <c r="S123" s="184" t="s">
        <v>481</v>
      </c>
    </row>
    <row r="124" spans="1:19" ht="15" customHeight="1" x14ac:dyDescent="0.2">
      <c r="A124" s="141">
        <v>43417</v>
      </c>
      <c r="B124" s="142" t="s">
        <v>442</v>
      </c>
      <c r="C124" s="143" t="s">
        <v>504</v>
      </c>
      <c r="D124" s="142" t="s">
        <v>119</v>
      </c>
      <c r="E124" s="144" t="s">
        <v>418</v>
      </c>
      <c r="F124" s="145">
        <v>30.000499999999999</v>
      </c>
      <c r="G124" s="161">
        <f>IF(ISNUMBER(Tabla1[[#This Row],[Peso muestra (g)]]),(Tabla1[[#This Row],[Peso muestra (g)]]*$B$15+$B$16)+Tabla1[[#This Row],[Peso muestra (g)]],"")</f>
        <v>30.000499999999999</v>
      </c>
      <c r="H124" s="167">
        <v>15.8</v>
      </c>
      <c r="I124" s="168">
        <f t="shared" si="3"/>
        <v>25</v>
      </c>
      <c r="J124" s="168">
        <v>500</v>
      </c>
      <c r="K12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dilución(mL)]])),"",H124*I124/1000)</f>
        <v>0.39500000000000002</v>
      </c>
      <c r="L124" s="167">
        <v>50</v>
      </c>
      <c r="M124" s="182">
        <f>IF(Tabla1[[#This Row],[Concentracion con el Factor de Dilucion (mg/mL)]]="","",K124*100)</f>
        <v>39.5</v>
      </c>
      <c r="N124" s="182">
        <f>IF(Tabla1[[#This Row],[Resultado (mg/100mL)]]="","",M124*(J124/G124))</f>
        <v>658.32236129397847</v>
      </c>
      <c r="O124" s="168" t="s">
        <v>410</v>
      </c>
      <c r="P124" s="168" t="s">
        <v>137</v>
      </c>
      <c r="Q124" s="168" t="s">
        <v>259</v>
      </c>
      <c r="R124" s="168"/>
      <c r="S124" s="184" t="s">
        <v>481</v>
      </c>
    </row>
    <row r="125" spans="1:19" ht="15" customHeight="1" x14ac:dyDescent="0.2">
      <c r="A125" s="141">
        <v>43417</v>
      </c>
      <c r="B125" s="142" t="s">
        <v>442</v>
      </c>
      <c r="C125" s="143" t="s">
        <v>504</v>
      </c>
      <c r="D125" s="142" t="s">
        <v>119</v>
      </c>
      <c r="E125" s="144" t="s">
        <v>419</v>
      </c>
      <c r="F125" s="145">
        <v>30.000499999999999</v>
      </c>
      <c r="G125" s="161">
        <f>IF(ISNUMBER(Tabla1[[#This Row],[Peso muestra (g)]]),(Tabla1[[#This Row],[Peso muestra (g)]]*$B$15+$B$16)+Tabla1[[#This Row],[Peso muestra (g)]],"")</f>
        <v>30.000499999999999</v>
      </c>
      <c r="H125" s="167">
        <v>18.600000000000001</v>
      </c>
      <c r="I125" s="168">
        <f t="shared" si="3"/>
        <v>25</v>
      </c>
      <c r="J125" s="168">
        <v>500</v>
      </c>
      <c r="K12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dilución(mL)]])),"",H125*I125/1000)</f>
        <v>0.46500000000000008</v>
      </c>
      <c r="L125" s="167">
        <v>50</v>
      </c>
      <c r="M125" s="182">
        <f>IF(Tabla1[[#This Row],[Concentracion con el Factor de Dilucion (mg/mL)]]="","",K125*100)</f>
        <v>46.500000000000007</v>
      </c>
      <c r="N125" s="182">
        <f>IF(Tabla1[[#This Row],[Resultado (mg/100mL)]]="","",M125*(J125/G125))</f>
        <v>774.98708354860764</v>
      </c>
      <c r="O125" s="168" t="s">
        <v>410</v>
      </c>
      <c r="P125" s="168" t="s">
        <v>137</v>
      </c>
      <c r="Q125" s="168" t="s">
        <v>259</v>
      </c>
      <c r="R125" s="168"/>
      <c r="S125" s="184" t="s">
        <v>481</v>
      </c>
    </row>
    <row r="126" spans="1:19" ht="15" customHeight="1" x14ac:dyDescent="0.2">
      <c r="A126" s="141">
        <v>43417</v>
      </c>
      <c r="B126" s="142" t="s">
        <v>442</v>
      </c>
      <c r="C126" s="143" t="s">
        <v>504</v>
      </c>
      <c r="D126" s="142" t="s">
        <v>119</v>
      </c>
      <c r="E126" s="144" t="s">
        <v>420</v>
      </c>
      <c r="F126" s="145">
        <v>30.000499999999999</v>
      </c>
      <c r="G126" s="161">
        <f>IF(ISNUMBER(Tabla1[[#This Row],[Peso muestra (g)]]),(Tabla1[[#This Row],[Peso muestra (g)]]*$B$15+$B$16)+Tabla1[[#This Row],[Peso muestra (g)]],"")</f>
        <v>30.000499999999999</v>
      </c>
      <c r="H126" s="167">
        <v>0</v>
      </c>
      <c r="I126" s="168">
        <f t="shared" si="3"/>
        <v>25</v>
      </c>
      <c r="J126" s="168">
        <v>500</v>
      </c>
      <c r="K12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dilución(mL)]])),"",H126*I126/1000)</f>
        <v>0</v>
      </c>
      <c r="L126" s="167">
        <v>50</v>
      </c>
      <c r="M126" s="182">
        <f>IF(Tabla1[[#This Row],[Concentracion con el Factor de Dilucion (mg/mL)]]="","",K126*100)</f>
        <v>0</v>
      </c>
      <c r="N126" s="182">
        <f>IF(Tabla1[[#This Row],[Resultado (mg/100mL)]]="","",M126*(J126/G126))</f>
        <v>0</v>
      </c>
      <c r="O126" s="168" t="s">
        <v>410</v>
      </c>
      <c r="P126" s="168" t="s">
        <v>137</v>
      </c>
      <c r="Q126" s="168" t="s">
        <v>259</v>
      </c>
      <c r="R126" s="168"/>
      <c r="S126" s="184" t="s">
        <v>481</v>
      </c>
    </row>
    <row r="127" spans="1:19" ht="15" customHeight="1" x14ac:dyDescent="0.2">
      <c r="A127" s="141">
        <v>43417</v>
      </c>
      <c r="B127" s="142" t="s">
        <v>442</v>
      </c>
      <c r="C127" s="143" t="s">
        <v>504</v>
      </c>
      <c r="D127" s="142" t="s">
        <v>119</v>
      </c>
      <c r="E127" s="144" t="s">
        <v>421</v>
      </c>
      <c r="F127" s="145">
        <v>30.000499999999999</v>
      </c>
      <c r="G127" s="161">
        <f>IF(ISNUMBER(Tabla1[[#This Row],[Peso muestra (g)]]),(Tabla1[[#This Row],[Peso muestra (g)]]*$B$15+$B$16)+Tabla1[[#This Row],[Peso muestra (g)]],"")</f>
        <v>30.000499999999999</v>
      </c>
      <c r="H127" s="167">
        <v>3.03</v>
      </c>
      <c r="I127" s="168">
        <f t="shared" si="3"/>
        <v>25</v>
      </c>
      <c r="J127" s="168">
        <v>500</v>
      </c>
      <c r="K12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dilución(mL)]])),"",H127*I127/1000)</f>
        <v>7.5749999999999998E-2</v>
      </c>
      <c r="L127" s="167">
        <v>50</v>
      </c>
      <c r="M127" s="182">
        <f>IF(Tabla1[[#This Row],[Concentracion con el Factor de Dilucion (mg/mL)]]="","",K127*100)</f>
        <v>7.5750000000000002</v>
      </c>
      <c r="N127" s="182">
        <f>IF(Tabla1[[#This Row],[Resultado (mg/100mL)]]="","",M127*(J127/G127))</f>
        <v>126.2478958684022</v>
      </c>
      <c r="O127" s="168" t="s">
        <v>410</v>
      </c>
      <c r="P127" s="168" t="s">
        <v>137</v>
      </c>
      <c r="Q127" s="168" t="s">
        <v>259</v>
      </c>
      <c r="R127" s="168"/>
      <c r="S127" s="184" t="s">
        <v>481</v>
      </c>
    </row>
    <row r="128" spans="1:19" ht="15" customHeight="1" x14ac:dyDescent="0.2">
      <c r="A128" s="141">
        <v>43417</v>
      </c>
      <c r="B128" s="142" t="s">
        <v>442</v>
      </c>
      <c r="C128" s="143" t="s">
        <v>504</v>
      </c>
      <c r="D128" s="142" t="s">
        <v>119</v>
      </c>
      <c r="E128" s="144" t="s">
        <v>422</v>
      </c>
      <c r="F128" s="145">
        <v>30.000499999999999</v>
      </c>
      <c r="G128" s="161">
        <f>IF(ISNUMBER(Tabla1[[#This Row],[Peso muestra (g)]]),(Tabla1[[#This Row],[Peso muestra (g)]]*$B$15+$B$16)+Tabla1[[#This Row],[Peso muestra (g)]],"")</f>
        <v>30.000499999999999</v>
      </c>
      <c r="H128" s="167">
        <v>4.03</v>
      </c>
      <c r="I128" s="168">
        <f t="shared" si="3"/>
        <v>25</v>
      </c>
      <c r="J128" s="168">
        <v>500</v>
      </c>
      <c r="K12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dilución(mL)]])),"",H128*I128/1000)</f>
        <v>0.10075000000000001</v>
      </c>
      <c r="L128" s="167">
        <v>50</v>
      </c>
      <c r="M128" s="182">
        <f>IF(Tabla1[[#This Row],[Concentracion con el Factor de Dilucion (mg/mL)]]="","",K128*100)</f>
        <v>10.075000000000001</v>
      </c>
      <c r="N128" s="182">
        <f>IF(Tabla1[[#This Row],[Resultado (mg/100mL)]]="","",M128*(J128/G128))</f>
        <v>167.91386810219831</v>
      </c>
      <c r="O128" s="168" t="s">
        <v>410</v>
      </c>
      <c r="P128" s="168" t="s">
        <v>137</v>
      </c>
      <c r="Q128" s="168" t="s">
        <v>259</v>
      </c>
      <c r="R128" s="168"/>
      <c r="S128" s="184" t="s">
        <v>481</v>
      </c>
    </row>
    <row r="129" spans="1:19" ht="15" customHeight="1" x14ac:dyDescent="0.2">
      <c r="A129" s="141">
        <v>43417</v>
      </c>
      <c r="B129" s="142" t="s">
        <v>443</v>
      </c>
      <c r="C129" s="143" t="s">
        <v>504</v>
      </c>
      <c r="D129" s="142" t="s">
        <v>119</v>
      </c>
      <c r="E129" s="144" t="s">
        <v>417</v>
      </c>
      <c r="F129" s="145">
        <v>30.000800000000002</v>
      </c>
      <c r="G129" s="161">
        <f>IF(ISNUMBER(Tabla1[[#This Row],[Peso muestra (g)]]),(Tabla1[[#This Row],[Peso muestra (g)]]*$B$15+$B$16)+Tabla1[[#This Row],[Peso muestra (g)]],"")</f>
        <v>30.000800000000002</v>
      </c>
      <c r="H129" s="167">
        <v>48.32</v>
      </c>
      <c r="I129" s="168">
        <f t="shared" si="3"/>
        <v>25</v>
      </c>
      <c r="J129" s="168">
        <v>500</v>
      </c>
      <c r="K12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dilución(mL)]])),"",H129*I129/1000)</f>
        <v>1.208</v>
      </c>
      <c r="L129" s="167">
        <v>50</v>
      </c>
      <c r="M129" s="182">
        <f>IF(Tabla1[[#This Row],[Concentracion con el Factor de Dilucion (mg/mL)]]="","",K129*100)</f>
        <v>120.8</v>
      </c>
      <c r="N129" s="182">
        <f>IF(Tabla1[[#This Row],[Resultado (mg/100mL)]]="","",M129*(J129/G129))</f>
        <v>2013.2796458761097</v>
      </c>
      <c r="O129" s="168" t="s">
        <v>410</v>
      </c>
      <c r="P129" s="168" t="s">
        <v>137</v>
      </c>
      <c r="Q129" s="168" t="s">
        <v>259</v>
      </c>
      <c r="R129" s="168"/>
      <c r="S129" s="184" t="s">
        <v>482</v>
      </c>
    </row>
    <row r="130" spans="1:19" ht="15" customHeight="1" x14ac:dyDescent="0.2">
      <c r="A130" s="141">
        <v>43417</v>
      </c>
      <c r="B130" s="142" t="s">
        <v>443</v>
      </c>
      <c r="C130" s="143" t="s">
        <v>504</v>
      </c>
      <c r="D130" s="142" t="s">
        <v>119</v>
      </c>
      <c r="E130" s="144" t="s">
        <v>418</v>
      </c>
      <c r="F130" s="145">
        <v>30.000800000000002</v>
      </c>
      <c r="G130" s="161">
        <f>IF(ISNUMBER(Tabla1[[#This Row],[Peso muestra (g)]]),(Tabla1[[#This Row],[Peso muestra (g)]]*$B$15+$B$16)+Tabla1[[#This Row],[Peso muestra (g)]],"")</f>
        <v>30.000800000000002</v>
      </c>
      <c r="H130" s="167">
        <v>16.670000000000002</v>
      </c>
      <c r="I130" s="168">
        <f t="shared" si="3"/>
        <v>25</v>
      </c>
      <c r="J130" s="168">
        <v>500</v>
      </c>
      <c r="K13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dilución(mL)]])),"",H130*I130/1000)</f>
        <v>0.41675000000000006</v>
      </c>
      <c r="L130" s="167">
        <v>50</v>
      </c>
      <c r="M130" s="182">
        <f>IF(Tabla1[[#This Row],[Concentracion con el Factor de Dilucion (mg/mL)]]="","",K130*100)</f>
        <v>41.675000000000004</v>
      </c>
      <c r="N130" s="182">
        <f>IF(Tabla1[[#This Row],[Resultado (mg/100mL)]]="","",M130*(J130/G130))</f>
        <v>694.56481160502392</v>
      </c>
      <c r="O130" s="168" t="s">
        <v>410</v>
      </c>
      <c r="P130" s="168" t="s">
        <v>137</v>
      </c>
      <c r="Q130" s="168" t="s">
        <v>259</v>
      </c>
      <c r="R130" s="168"/>
      <c r="S130" s="184" t="s">
        <v>482</v>
      </c>
    </row>
    <row r="131" spans="1:19" ht="15" customHeight="1" x14ac:dyDescent="0.2">
      <c r="A131" s="141">
        <v>43417</v>
      </c>
      <c r="B131" s="142" t="s">
        <v>443</v>
      </c>
      <c r="C131" s="143" t="s">
        <v>504</v>
      </c>
      <c r="D131" s="142" t="s">
        <v>119</v>
      </c>
      <c r="E131" s="144" t="s">
        <v>419</v>
      </c>
      <c r="F131" s="145">
        <v>30.000800000000002</v>
      </c>
      <c r="G131" s="161">
        <f>IF(ISNUMBER(Tabla1[[#This Row],[Peso muestra (g)]]),(Tabla1[[#This Row],[Peso muestra (g)]]*$B$15+$B$16)+Tabla1[[#This Row],[Peso muestra (g)]],"")</f>
        <v>30.000800000000002</v>
      </c>
      <c r="H131" s="167">
        <v>19.68</v>
      </c>
      <c r="I131" s="168">
        <f t="shared" si="3"/>
        <v>25</v>
      </c>
      <c r="J131" s="168">
        <v>500</v>
      </c>
      <c r="K13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dilución(mL)]])),"",H131*I131/1000)</f>
        <v>0.49199999999999999</v>
      </c>
      <c r="L131" s="167">
        <v>50</v>
      </c>
      <c r="M131" s="182">
        <f>IF(Tabla1[[#This Row],[Concentracion con el Factor de Dilucion (mg/mL)]]="","",K131*100)</f>
        <v>49.2</v>
      </c>
      <c r="N131" s="182">
        <f>IF(Tabla1[[#This Row],[Resultado (mg/100mL)]]="","",M131*(J131/G131))</f>
        <v>819.97813391642887</v>
      </c>
      <c r="O131" s="168" t="s">
        <v>410</v>
      </c>
      <c r="P131" s="168" t="s">
        <v>137</v>
      </c>
      <c r="Q131" s="168" t="s">
        <v>259</v>
      </c>
      <c r="R131" s="168"/>
      <c r="S131" s="184" t="s">
        <v>482</v>
      </c>
    </row>
    <row r="132" spans="1:19" ht="15" customHeight="1" x14ac:dyDescent="0.2">
      <c r="A132" s="141">
        <v>43417</v>
      </c>
      <c r="B132" s="142" t="s">
        <v>443</v>
      </c>
      <c r="C132" s="143" t="s">
        <v>504</v>
      </c>
      <c r="D132" s="142" t="s">
        <v>119</v>
      </c>
      <c r="E132" s="144" t="s">
        <v>420</v>
      </c>
      <c r="F132" s="145">
        <v>30.000800000000002</v>
      </c>
      <c r="G132" s="161">
        <f>IF(ISNUMBER(Tabla1[[#This Row],[Peso muestra (g)]]),(Tabla1[[#This Row],[Peso muestra (g)]]*$B$15+$B$16)+Tabla1[[#This Row],[Peso muestra (g)]],"")</f>
        <v>30.000800000000002</v>
      </c>
      <c r="H132" s="167">
        <v>0</v>
      </c>
      <c r="I132" s="168">
        <f t="shared" si="3"/>
        <v>25</v>
      </c>
      <c r="J132" s="168">
        <v>500</v>
      </c>
      <c r="K13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dilución(mL)]])),"",H132*I132/1000)</f>
        <v>0</v>
      </c>
      <c r="L132" s="167">
        <v>50</v>
      </c>
      <c r="M132" s="182">
        <f>IF(Tabla1[[#This Row],[Concentracion con el Factor de Dilucion (mg/mL)]]="","",K132*100)</f>
        <v>0</v>
      </c>
      <c r="N132" s="182">
        <f>IF(Tabla1[[#This Row],[Resultado (mg/100mL)]]="","",M132*(J132/G132))</f>
        <v>0</v>
      </c>
      <c r="O132" s="168" t="s">
        <v>410</v>
      </c>
      <c r="P132" s="168" t="s">
        <v>137</v>
      </c>
      <c r="Q132" s="168" t="s">
        <v>259</v>
      </c>
      <c r="R132" s="168"/>
      <c r="S132" s="184" t="s">
        <v>482</v>
      </c>
    </row>
    <row r="133" spans="1:19" ht="15" customHeight="1" x14ac:dyDescent="0.2">
      <c r="A133" s="141">
        <v>43417</v>
      </c>
      <c r="B133" s="142" t="s">
        <v>443</v>
      </c>
      <c r="C133" s="143" t="s">
        <v>504</v>
      </c>
      <c r="D133" s="142" t="s">
        <v>119</v>
      </c>
      <c r="E133" s="144" t="s">
        <v>421</v>
      </c>
      <c r="F133" s="145">
        <v>30.000800000000002</v>
      </c>
      <c r="G133" s="161">
        <f>IF(ISNUMBER(Tabla1[[#This Row],[Peso muestra (g)]]),(Tabla1[[#This Row],[Peso muestra (g)]]*$B$15+$B$16)+Tabla1[[#This Row],[Peso muestra (g)]],"")</f>
        <v>30.000800000000002</v>
      </c>
      <c r="H133" s="167">
        <v>3.14</v>
      </c>
      <c r="I133" s="168">
        <f t="shared" ref="I133:I196" si="4">(1/0.4)*(L133/5)</f>
        <v>25</v>
      </c>
      <c r="J133" s="168">
        <v>500</v>
      </c>
      <c r="K13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dilución(mL)]])),"",H133*I133/1000)</f>
        <v>7.85E-2</v>
      </c>
      <c r="L133" s="167">
        <v>50</v>
      </c>
      <c r="M133" s="182">
        <f>IF(Tabla1[[#This Row],[Concentracion con el Factor de Dilucion (mg/mL)]]="","",K133*100)</f>
        <v>7.85</v>
      </c>
      <c r="N133" s="182">
        <f>IF(Tabla1[[#This Row],[Resultado (mg/100mL)]]="","",M133*(J133/G133))</f>
        <v>130.82984453747898</v>
      </c>
      <c r="O133" s="168" t="s">
        <v>410</v>
      </c>
      <c r="P133" s="168" t="s">
        <v>137</v>
      </c>
      <c r="Q133" s="168" t="s">
        <v>259</v>
      </c>
      <c r="R133" s="168"/>
      <c r="S133" s="184" t="s">
        <v>482</v>
      </c>
    </row>
    <row r="134" spans="1:19" ht="15" customHeight="1" x14ac:dyDescent="0.2">
      <c r="A134" s="141">
        <v>43417</v>
      </c>
      <c r="B134" s="142" t="s">
        <v>443</v>
      </c>
      <c r="C134" s="143" t="s">
        <v>504</v>
      </c>
      <c r="D134" s="142" t="s">
        <v>119</v>
      </c>
      <c r="E134" s="144" t="s">
        <v>422</v>
      </c>
      <c r="F134" s="145">
        <v>30.000800000000002</v>
      </c>
      <c r="G134" s="161">
        <f>IF(ISNUMBER(Tabla1[[#This Row],[Peso muestra (g)]]),(Tabla1[[#This Row],[Peso muestra (g)]]*$B$15+$B$16)+Tabla1[[#This Row],[Peso muestra (g)]],"")</f>
        <v>30.000800000000002</v>
      </c>
      <c r="H134" s="167">
        <v>4.26</v>
      </c>
      <c r="I134" s="168">
        <f t="shared" si="4"/>
        <v>25</v>
      </c>
      <c r="J134" s="168">
        <v>500</v>
      </c>
      <c r="K13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dilución(mL)]])),"",H134*I134/1000)</f>
        <v>0.1065</v>
      </c>
      <c r="L134" s="167">
        <v>50</v>
      </c>
      <c r="M134" s="182">
        <f>IF(Tabla1[[#This Row],[Concentracion con el Factor de Dilucion (mg/mL)]]="","",K134*100)</f>
        <v>10.65</v>
      </c>
      <c r="N134" s="182">
        <f>IF(Tabla1[[#This Row],[Resultado (mg/100mL)]]="","",M134*(J134/G134))</f>
        <v>177.49526679288553</v>
      </c>
      <c r="O134" s="168" t="s">
        <v>410</v>
      </c>
      <c r="P134" s="168" t="s">
        <v>137</v>
      </c>
      <c r="Q134" s="168" t="s">
        <v>259</v>
      </c>
      <c r="R134" s="168"/>
      <c r="S134" s="184" t="s">
        <v>482</v>
      </c>
    </row>
    <row r="135" spans="1:19" ht="15" customHeight="1" x14ac:dyDescent="0.2">
      <c r="A135" s="146">
        <v>43423</v>
      </c>
      <c r="B135" s="142" t="s">
        <v>444</v>
      </c>
      <c r="C135" s="143" t="s">
        <v>504</v>
      </c>
      <c r="D135" s="142" t="s">
        <v>119</v>
      </c>
      <c r="E135" s="144" t="s">
        <v>417</v>
      </c>
      <c r="F135" s="145">
        <v>30.000299999999999</v>
      </c>
      <c r="G135" s="161">
        <f>IF(ISNUMBER(Tabla1[[#This Row],[Peso muestra (g)]]),(Tabla1[[#This Row],[Peso muestra (g)]]*$B$15+$B$16)+Tabla1[[#This Row],[Peso muestra (g)]],"")</f>
        <v>30.000299999999999</v>
      </c>
      <c r="H135" s="167">
        <v>41.01</v>
      </c>
      <c r="I135" s="168">
        <f t="shared" si="4"/>
        <v>25</v>
      </c>
      <c r="J135" s="168">
        <v>500</v>
      </c>
      <c r="K13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dilución(mL)]])),"",H135*I135/1000)</f>
        <v>1.02525</v>
      </c>
      <c r="L135" s="167">
        <v>50</v>
      </c>
      <c r="M135" s="182">
        <f>IF(Tabla1[[#This Row],[Concentracion con el Factor de Dilucion (mg/mL)]]="","",K135*100)</f>
        <v>102.52500000000001</v>
      </c>
      <c r="N135" s="182">
        <f>IF(Tabla1[[#This Row],[Resultado (mg/100mL)]]="","",M135*(J135/G135))</f>
        <v>1708.7329126708735</v>
      </c>
      <c r="O135" s="168" t="s">
        <v>410</v>
      </c>
      <c r="P135" s="168" t="s">
        <v>137</v>
      </c>
      <c r="Q135" s="168" t="s">
        <v>259</v>
      </c>
      <c r="R135" s="168"/>
      <c r="S135" s="184" t="s">
        <v>483</v>
      </c>
    </row>
    <row r="136" spans="1:19" ht="15" customHeight="1" x14ac:dyDescent="0.2">
      <c r="A136" s="146">
        <v>43423</v>
      </c>
      <c r="B136" s="142" t="s">
        <v>444</v>
      </c>
      <c r="C136" s="143" t="s">
        <v>504</v>
      </c>
      <c r="D136" s="142" t="s">
        <v>119</v>
      </c>
      <c r="E136" s="144" t="s">
        <v>418</v>
      </c>
      <c r="F136" s="145">
        <v>30.000299999999999</v>
      </c>
      <c r="G136" s="161">
        <f>IF(ISNUMBER(Tabla1[[#This Row],[Peso muestra (g)]]),(Tabla1[[#This Row],[Peso muestra (g)]]*$B$15+$B$16)+Tabla1[[#This Row],[Peso muestra (g)]],"")</f>
        <v>30.000299999999999</v>
      </c>
      <c r="H136" s="167">
        <v>13.73</v>
      </c>
      <c r="I136" s="168">
        <f t="shared" si="4"/>
        <v>25</v>
      </c>
      <c r="J136" s="168">
        <v>500</v>
      </c>
      <c r="K13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dilución(mL)]])),"",H136*I136/1000)</f>
        <v>0.34325</v>
      </c>
      <c r="L136" s="167">
        <v>50</v>
      </c>
      <c r="M136" s="182">
        <f>IF(Tabla1[[#This Row],[Concentracion con el Factor de Dilucion (mg/mL)]]="","",K136*100)</f>
        <v>34.325000000000003</v>
      </c>
      <c r="N136" s="182">
        <f>IF(Tabla1[[#This Row],[Resultado (mg/100mL)]]="","",M136*(J136/G136))</f>
        <v>572.07761255720789</v>
      </c>
      <c r="O136" s="168" t="s">
        <v>410</v>
      </c>
      <c r="P136" s="168" t="s">
        <v>137</v>
      </c>
      <c r="Q136" s="168" t="s">
        <v>259</v>
      </c>
      <c r="R136" s="168"/>
      <c r="S136" s="184" t="s">
        <v>483</v>
      </c>
    </row>
    <row r="137" spans="1:19" ht="15" customHeight="1" x14ac:dyDescent="0.2">
      <c r="A137" s="146">
        <v>43423</v>
      </c>
      <c r="B137" s="142" t="s">
        <v>444</v>
      </c>
      <c r="C137" s="143" t="s">
        <v>504</v>
      </c>
      <c r="D137" s="142" t="s">
        <v>119</v>
      </c>
      <c r="E137" s="144" t="s">
        <v>419</v>
      </c>
      <c r="F137" s="145">
        <v>30.000299999999999</v>
      </c>
      <c r="G137" s="161">
        <f>IF(ISNUMBER(Tabla1[[#This Row],[Peso muestra (g)]]),(Tabla1[[#This Row],[Peso muestra (g)]]*$B$15+$B$16)+Tabla1[[#This Row],[Peso muestra (g)]],"")</f>
        <v>30.000299999999999</v>
      </c>
      <c r="H137" s="167">
        <v>13.42</v>
      </c>
      <c r="I137" s="168">
        <f t="shared" si="4"/>
        <v>25</v>
      </c>
      <c r="J137" s="168">
        <v>500</v>
      </c>
      <c r="K13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dilución(mL)]])),"",H137*I137/1000)</f>
        <v>0.33550000000000002</v>
      </c>
      <c r="L137" s="167">
        <v>50</v>
      </c>
      <c r="M137" s="182">
        <f>IF(Tabla1[[#This Row],[Concentracion con el Factor de Dilucion (mg/mL)]]="","",K137*100)</f>
        <v>33.550000000000004</v>
      </c>
      <c r="N137" s="182">
        <f>IF(Tabla1[[#This Row],[Resultado (mg/100mL)]]="","",M137*(J137/G137))</f>
        <v>559.16107505591629</v>
      </c>
      <c r="O137" s="168" t="s">
        <v>410</v>
      </c>
      <c r="P137" s="168" t="s">
        <v>137</v>
      </c>
      <c r="Q137" s="168" t="s">
        <v>259</v>
      </c>
      <c r="R137" s="168"/>
      <c r="S137" s="184" t="s">
        <v>483</v>
      </c>
    </row>
    <row r="138" spans="1:19" ht="15" customHeight="1" x14ac:dyDescent="0.2">
      <c r="A138" s="146">
        <v>43423</v>
      </c>
      <c r="B138" s="142" t="s">
        <v>444</v>
      </c>
      <c r="C138" s="143" t="s">
        <v>504</v>
      </c>
      <c r="D138" s="142" t="s">
        <v>119</v>
      </c>
      <c r="E138" s="144" t="s">
        <v>420</v>
      </c>
      <c r="F138" s="145">
        <v>30.000299999999999</v>
      </c>
      <c r="G138" s="161">
        <f>IF(ISNUMBER(Tabla1[[#This Row],[Peso muestra (g)]]),(Tabla1[[#This Row],[Peso muestra (g)]]*$B$15+$B$16)+Tabla1[[#This Row],[Peso muestra (g)]],"")</f>
        <v>30.000299999999999</v>
      </c>
      <c r="H138" s="167">
        <v>0</v>
      </c>
      <c r="I138" s="168">
        <f t="shared" si="4"/>
        <v>25</v>
      </c>
      <c r="J138" s="168">
        <v>500</v>
      </c>
      <c r="K13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dilución(mL)]])),"",H138*I138/1000)</f>
        <v>0</v>
      </c>
      <c r="L138" s="167">
        <v>50</v>
      </c>
      <c r="M138" s="182">
        <f>IF(Tabla1[[#This Row],[Concentracion con el Factor de Dilucion (mg/mL)]]="","",K138*100)</f>
        <v>0</v>
      </c>
      <c r="N138" s="182">
        <f>IF(Tabla1[[#This Row],[Resultado (mg/100mL)]]="","",M138*(J138/G138))</f>
        <v>0</v>
      </c>
      <c r="O138" s="168" t="s">
        <v>410</v>
      </c>
      <c r="P138" s="168" t="s">
        <v>137</v>
      </c>
      <c r="Q138" s="168" t="s">
        <v>259</v>
      </c>
      <c r="R138" s="168"/>
      <c r="S138" s="184" t="s">
        <v>483</v>
      </c>
    </row>
    <row r="139" spans="1:19" ht="15" customHeight="1" x14ac:dyDescent="0.2">
      <c r="A139" s="146">
        <v>43423</v>
      </c>
      <c r="B139" s="142" t="s">
        <v>444</v>
      </c>
      <c r="C139" s="143" t="s">
        <v>504</v>
      </c>
      <c r="D139" s="142" t="s">
        <v>119</v>
      </c>
      <c r="E139" s="144" t="s">
        <v>421</v>
      </c>
      <c r="F139" s="145">
        <v>30.000299999999999</v>
      </c>
      <c r="G139" s="161">
        <f>IF(ISNUMBER(Tabla1[[#This Row],[Peso muestra (g)]]),(Tabla1[[#This Row],[Peso muestra (g)]]*$B$15+$B$16)+Tabla1[[#This Row],[Peso muestra (g)]],"")</f>
        <v>30.000299999999999</v>
      </c>
      <c r="H139" s="167">
        <v>2.77</v>
      </c>
      <c r="I139" s="168">
        <f t="shared" si="4"/>
        <v>25</v>
      </c>
      <c r="J139" s="168">
        <v>500</v>
      </c>
      <c r="K13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dilución(mL)]])),"",H139*I139/1000)</f>
        <v>6.9250000000000006E-2</v>
      </c>
      <c r="L139" s="167">
        <v>50</v>
      </c>
      <c r="M139" s="182">
        <f>IF(Tabla1[[#This Row],[Concentracion con el Factor de Dilucion (mg/mL)]]="","",K139*100)</f>
        <v>6.9250000000000007</v>
      </c>
      <c r="N139" s="182">
        <f>IF(Tabla1[[#This Row],[Resultado (mg/100mL)]]="","",M139*(J139/G139))</f>
        <v>115.41551251154158</v>
      </c>
      <c r="O139" s="168" t="s">
        <v>410</v>
      </c>
      <c r="P139" s="168" t="s">
        <v>137</v>
      </c>
      <c r="Q139" s="168" t="s">
        <v>259</v>
      </c>
      <c r="R139" s="168"/>
      <c r="S139" s="184" t="s">
        <v>483</v>
      </c>
    </row>
    <row r="140" spans="1:19" ht="15" customHeight="1" x14ac:dyDescent="0.2">
      <c r="A140" s="146">
        <v>43423</v>
      </c>
      <c r="B140" s="142" t="s">
        <v>444</v>
      </c>
      <c r="C140" s="143" t="s">
        <v>504</v>
      </c>
      <c r="D140" s="142" t="s">
        <v>119</v>
      </c>
      <c r="E140" s="144" t="s">
        <v>422</v>
      </c>
      <c r="F140" s="145">
        <v>30.000299999999999</v>
      </c>
      <c r="G140" s="161">
        <f>IF(ISNUMBER(Tabla1[[#This Row],[Peso muestra (g)]]),(Tabla1[[#This Row],[Peso muestra (g)]]*$B$15+$B$16)+Tabla1[[#This Row],[Peso muestra (g)]],"")</f>
        <v>30.000299999999999</v>
      </c>
      <c r="H140" s="167">
        <v>3.4</v>
      </c>
      <c r="I140" s="168">
        <f t="shared" si="4"/>
        <v>25</v>
      </c>
      <c r="J140" s="168">
        <v>500</v>
      </c>
      <c r="K14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dilución(mL)]])),"",H140*I140/1000)</f>
        <v>8.5000000000000006E-2</v>
      </c>
      <c r="L140" s="167">
        <v>50</v>
      </c>
      <c r="M140" s="182">
        <f>IF(Tabla1[[#This Row],[Concentracion con el Factor de Dilucion (mg/mL)]]="","",K140*100)</f>
        <v>8.5</v>
      </c>
      <c r="N140" s="182">
        <f>IF(Tabla1[[#This Row],[Resultado (mg/100mL)]]="","",M140*(J140/G140))</f>
        <v>141.66525001416653</v>
      </c>
      <c r="O140" s="168" t="s">
        <v>410</v>
      </c>
      <c r="P140" s="168" t="s">
        <v>137</v>
      </c>
      <c r="Q140" s="168" t="s">
        <v>259</v>
      </c>
      <c r="R140" s="168"/>
      <c r="S140" s="184" t="s">
        <v>483</v>
      </c>
    </row>
    <row r="141" spans="1:19" ht="15" customHeight="1" x14ac:dyDescent="0.2">
      <c r="A141" s="141">
        <v>43423</v>
      </c>
      <c r="B141" s="142" t="s">
        <v>444</v>
      </c>
      <c r="C141" s="143" t="s">
        <v>504</v>
      </c>
      <c r="D141" s="142" t="s">
        <v>120</v>
      </c>
      <c r="E141" s="144" t="s">
        <v>417</v>
      </c>
      <c r="F141" s="145">
        <v>30.0002</v>
      </c>
      <c r="G141" s="161">
        <f>IF(ISNUMBER(Tabla1[[#This Row],[Peso muestra (g)]]),(Tabla1[[#This Row],[Peso muestra (g)]]*$B$15+$B$16)+Tabla1[[#This Row],[Peso muestra (g)]],"")</f>
        <v>30.0002</v>
      </c>
      <c r="H141" s="167">
        <v>43.15</v>
      </c>
      <c r="I141" s="168">
        <f t="shared" si="4"/>
        <v>25</v>
      </c>
      <c r="J141" s="168">
        <v>500</v>
      </c>
      <c r="K14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dilución(mL)]])),"",H141*I141/1000)</f>
        <v>1.0787500000000001</v>
      </c>
      <c r="L141" s="167">
        <v>50</v>
      </c>
      <c r="M141" s="182">
        <f>IF(Tabla1[[#This Row],[Concentracion con el Factor de Dilucion (mg/mL)]]="","",K141*100)</f>
        <v>107.87500000000001</v>
      </c>
      <c r="N141" s="182">
        <f>IF(Tabla1[[#This Row],[Resultado (mg/100mL)]]="","",M141*(J141/G141))</f>
        <v>1797.9046806354627</v>
      </c>
      <c r="O141" s="168" t="s">
        <v>410</v>
      </c>
      <c r="P141" s="168" t="s">
        <v>137</v>
      </c>
      <c r="Q141" s="168" t="s">
        <v>259</v>
      </c>
      <c r="R141" s="168"/>
      <c r="S141" s="184" t="s">
        <v>484</v>
      </c>
    </row>
    <row r="142" spans="1:19" ht="15" customHeight="1" x14ac:dyDescent="0.2">
      <c r="A142" s="141">
        <v>43423</v>
      </c>
      <c r="B142" s="142" t="s">
        <v>444</v>
      </c>
      <c r="C142" s="143" t="s">
        <v>504</v>
      </c>
      <c r="D142" s="142" t="s">
        <v>120</v>
      </c>
      <c r="E142" s="144" t="s">
        <v>418</v>
      </c>
      <c r="F142" s="145">
        <v>30.0002</v>
      </c>
      <c r="G142" s="161">
        <f>IF(ISNUMBER(Tabla1[[#This Row],[Peso muestra (g)]]),(Tabla1[[#This Row],[Peso muestra (g)]]*$B$15+$B$16)+Tabla1[[#This Row],[Peso muestra (g)]],"")</f>
        <v>30.0002</v>
      </c>
      <c r="H142" s="167">
        <v>13.8</v>
      </c>
      <c r="I142" s="168">
        <f t="shared" si="4"/>
        <v>25</v>
      </c>
      <c r="J142" s="168">
        <v>500</v>
      </c>
      <c r="K14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dilución(mL)]])),"",H142*I142/1000)</f>
        <v>0.34499999999999997</v>
      </c>
      <c r="L142" s="167">
        <v>50</v>
      </c>
      <c r="M142" s="182">
        <f>IF(Tabla1[[#This Row],[Concentracion con el Factor de Dilucion (mg/mL)]]="","",K142*100)</f>
        <v>34.5</v>
      </c>
      <c r="N142" s="182">
        <f>IF(Tabla1[[#This Row],[Resultado (mg/100mL)]]="","",M142*(J142/G142))</f>
        <v>574.996166692222</v>
      </c>
      <c r="O142" s="168" t="s">
        <v>410</v>
      </c>
      <c r="P142" s="168" t="s">
        <v>137</v>
      </c>
      <c r="Q142" s="168" t="s">
        <v>259</v>
      </c>
      <c r="R142" s="168"/>
      <c r="S142" s="184" t="s">
        <v>484</v>
      </c>
    </row>
    <row r="143" spans="1:19" ht="15" customHeight="1" x14ac:dyDescent="0.2">
      <c r="A143" s="141">
        <v>43423</v>
      </c>
      <c r="B143" s="142" t="s">
        <v>444</v>
      </c>
      <c r="C143" s="143" t="s">
        <v>504</v>
      </c>
      <c r="D143" s="142" t="s">
        <v>120</v>
      </c>
      <c r="E143" s="144" t="s">
        <v>419</v>
      </c>
      <c r="F143" s="145">
        <v>30.0002</v>
      </c>
      <c r="G143" s="161">
        <f>IF(ISNUMBER(Tabla1[[#This Row],[Peso muestra (g)]]),(Tabla1[[#This Row],[Peso muestra (g)]]*$B$15+$B$16)+Tabla1[[#This Row],[Peso muestra (g)]],"")</f>
        <v>30.0002</v>
      </c>
      <c r="H143" s="167">
        <v>13.82</v>
      </c>
      <c r="I143" s="168">
        <f t="shared" si="4"/>
        <v>25</v>
      </c>
      <c r="J143" s="168">
        <v>500</v>
      </c>
      <c r="K14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dilución(mL)]])),"",H143*I143/1000)</f>
        <v>0.34549999999999997</v>
      </c>
      <c r="L143" s="167">
        <v>50</v>
      </c>
      <c r="M143" s="182">
        <f>IF(Tabla1[[#This Row],[Concentracion con el Factor de Dilucion (mg/mL)]]="","",K143*100)</f>
        <v>34.549999999999997</v>
      </c>
      <c r="N143" s="182">
        <f>IF(Tabla1[[#This Row],[Resultado (mg/100mL)]]="","",M143*(J143/G143))</f>
        <v>575.82949447003682</v>
      </c>
      <c r="O143" s="168" t="s">
        <v>410</v>
      </c>
      <c r="P143" s="168" t="s">
        <v>137</v>
      </c>
      <c r="Q143" s="168" t="s">
        <v>259</v>
      </c>
      <c r="R143" s="168"/>
      <c r="S143" s="184" t="s">
        <v>484</v>
      </c>
    </row>
    <row r="144" spans="1:19" ht="15" customHeight="1" x14ac:dyDescent="0.2">
      <c r="A144" s="141">
        <v>43423</v>
      </c>
      <c r="B144" s="142" t="s">
        <v>444</v>
      </c>
      <c r="C144" s="143" t="s">
        <v>504</v>
      </c>
      <c r="D144" s="142" t="s">
        <v>120</v>
      </c>
      <c r="E144" s="144" t="s">
        <v>420</v>
      </c>
      <c r="F144" s="145">
        <v>30.0002</v>
      </c>
      <c r="G144" s="161">
        <f>IF(ISNUMBER(Tabla1[[#This Row],[Peso muestra (g)]]),(Tabla1[[#This Row],[Peso muestra (g)]]*$B$15+$B$16)+Tabla1[[#This Row],[Peso muestra (g)]],"")</f>
        <v>30.0002</v>
      </c>
      <c r="H144" s="167">
        <v>0</v>
      </c>
      <c r="I144" s="168">
        <f t="shared" si="4"/>
        <v>25</v>
      </c>
      <c r="J144" s="168">
        <v>500</v>
      </c>
      <c r="K14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dilución(mL)]])),"",H144*I144/1000)</f>
        <v>0</v>
      </c>
      <c r="L144" s="167">
        <v>50</v>
      </c>
      <c r="M144" s="182">
        <f>IF(Tabla1[[#This Row],[Concentracion con el Factor de Dilucion (mg/mL)]]="","",K144*100)</f>
        <v>0</v>
      </c>
      <c r="N144" s="182">
        <f>IF(Tabla1[[#This Row],[Resultado (mg/100mL)]]="","",M144*(J144/G144))</f>
        <v>0</v>
      </c>
      <c r="O144" s="168" t="s">
        <v>410</v>
      </c>
      <c r="P144" s="168" t="s">
        <v>137</v>
      </c>
      <c r="Q144" s="168" t="s">
        <v>259</v>
      </c>
      <c r="R144" s="168"/>
      <c r="S144" s="184" t="s">
        <v>484</v>
      </c>
    </row>
    <row r="145" spans="1:19" ht="15" customHeight="1" x14ac:dyDescent="0.2">
      <c r="A145" s="141">
        <v>43423</v>
      </c>
      <c r="B145" s="142" t="s">
        <v>444</v>
      </c>
      <c r="C145" s="143" t="s">
        <v>504</v>
      </c>
      <c r="D145" s="142" t="s">
        <v>120</v>
      </c>
      <c r="E145" s="144" t="s">
        <v>421</v>
      </c>
      <c r="F145" s="145">
        <v>30.0002</v>
      </c>
      <c r="G145" s="161">
        <f>IF(ISNUMBER(Tabla1[[#This Row],[Peso muestra (g)]]),(Tabla1[[#This Row],[Peso muestra (g)]]*$B$15+$B$16)+Tabla1[[#This Row],[Peso muestra (g)]],"")</f>
        <v>30.0002</v>
      </c>
      <c r="H145" s="167">
        <v>2.98</v>
      </c>
      <c r="I145" s="168">
        <f t="shared" si="4"/>
        <v>25</v>
      </c>
      <c r="J145" s="168">
        <v>500</v>
      </c>
      <c r="K14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dilución(mL)]])),"",H145*I145/1000)</f>
        <v>7.4499999999999997E-2</v>
      </c>
      <c r="L145" s="167">
        <v>50</v>
      </c>
      <c r="M145" s="182">
        <f>IF(Tabla1[[#This Row],[Concentracion con el Factor de Dilucion (mg/mL)]]="","",K145*100)</f>
        <v>7.4499999999999993</v>
      </c>
      <c r="N145" s="182">
        <f>IF(Tabla1[[#This Row],[Resultado (mg/100mL)]]="","",M145*(J145/G145))</f>
        <v>124.16583889440736</v>
      </c>
      <c r="O145" s="168" t="s">
        <v>410</v>
      </c>
      <c r="P145" s="168" t="s">
        <v>137</v>
      </c>
      <c r="Q145" s="168" t="s">
        <v>259</v>
      </c>
      <c r="R145" s="168"/>
      <c r="S145" s="184" t="s">
        <v>484</v>
      </c>
    </row>
    <row r="146" spans="1:19" ht="15" customHeight="1" x14ac:dyDescent="0.2">
      <c r="A146" s="141">
        <v>43423</v>
      </c>
      <c r="B146" s="142" t="s">
        <v>444</v>
      </c>
      <c r="C146" s="143" t="s">
        <v>504</v>
      </c>
      <c r="D146" s="142" t="s">
        <v>120</v>
      </c>
      <c r="E146" s="144" t="s">
        <v>422</v>
      </c>
      <c r="F146" s="145">
        <v>30.0002</v>
      </c>
      <c r="G146" s="161">
        <f>IF(ISNUMBER(Tabla1[[#This Row],[Peso muestra (g)]]),(Tabla1[[#This Row],[Peso muestra (g)]]*$B$15+$B$16)+Tabla1[[#This Row],[Peso muestra (g)]],"")</f>
        <v>30.0002</v>
      </c>
      <c r="H146" s="167">
        <v>3.86</v>
      </c>
      <c r="I146" s="168">
        <f t="shared" si="4"/>
        <v>25</v>
      </c>
      <c r="J146" s="168">
        <v>500</v>
      </c>
      <c r="K14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dilución(mL)]])),"",H146*I146/1000)</f>
        <v>9.6500000000000002E-2</v>
      </c>
      <c r="L146" s="167">
        <v>50</v>
      </c>
      <c r="M146" s="182">
        <f>IF(Tabla1[[#This Row],[Concentracion con el Factor de Dilucion (mg/mL)]]="","",K146*100)</f>
        <v>9.65</v>
      </c>
      <c r="N146" s="182">
        <f>IF(Tabla1[[#This Row],[Resultado (mg/100mL)]]="","",M146*(J146/G146))</f>
        <v>160.83226111825923</v>
      </c>
      <c r="O146" s="168" t="s">
        <v>410</v>
      </c>
      <c r="P146" s="168" t="s">
        <v>137</v>
      </c>
      <c r="Q146" s="168" t="s">
        <v>259</v>
      </c>
      <c r="R146" s="168"/>
      <c r="S146" s="184" t="s">
        <v>484</v>
      </c>
    </row>
    <row r="147" spans="1:19" ht="15" customHeight="1" x14ac:dyDescent="0.2">
      <c r="A147" s="141">
        <v>43423</v>
      </c>
      <c r="B147" s="142" t="s">
        <v>445</v>
      </c>
      <c r="C147" s="143" t="s">
        <v>504</v>
      </c>
      <c r="D147" s="142" t="s">
        <v>119</v>
      </c>
      <c r="E147" s="144" t="s">
        <v>417</v>
      </c>
      <c r="F147" s="145">
        <v>30.000900000000001</v>
      </c>
      <c r="G147" s="161">
        <f>IF(ISNUMBER(Tabla1[[#This Row],[Peso muestra (g)]]),(Tabla1[[#This Row],[Peso muestra (g)]]*$B$15+$B$16)+Tabla1[[#This Row],[Peso muestra (g)]],"")</f>
        <v>30.000900000000001</v>
      </c>
      <c r="H147" s="167">
        <v>43.88</v>
      </c>
      <c r="I147" s="168">
        <f t="shared" si="4"/>
        <v>25</v>
      </c>
      <c r="J147" s="168">
        <v>500</v>
      </c>
      <c r="K14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dilución(mL)]])),"",H147*I147/1000)</f>
        <v>1.097</v>
      </c>
      <c r="L147" s="167">
        <v>50</v>
      </c>
      <c r="M147" s="182">
        <f>IF(Tabla1[[#This Row],[Concentracion con el Factor de Dilucion (mg/mL)]]="","",K147*100)</f>
        <v>109.7</v>
      </c>
      <c r="N147" s="182">
        <f>IF(Tabla1[[#This Row],[Resultado (mg/100mL)]]="","",M147*(J147/G147))</f>
        <v>1828.2784849787838</v>
      </c>
      <c r="O147" s="168" t="s">
        <v>410</v>
      </c>
      <c r="P147" s="168" t="s">
        <v>137</v>
      </c>
      <c r="Q147" s="168" t="s">
        <v>259</v>
      </c>
      <c r="R147" s="168"/>
      <c r="S147" s="184" t="s">
        <v>485</v>
      </c>
    </row>
    <row r="148" spans="1:19" ht="15" customHeight="1" x14ac:dyDescent="0.2">
      <c r="A148" s="141">
        <v>43423</v>
      </c>
      <c r="B148" s="142" t="s">
        <v>445</v>
      </c>
      <c r="C148" s="143" t="s">
        <v>504</v>
      </c>
      <c r="D148" s="142" t="s">
        <v>119</v>
      </c>
      <c r="E148" s="144" t="s">
        <v>418</v>
      </c>
      <c r="F148" s="145">
        <v>30.000900000000001</v>
      </c>
      <c r="G148" s="161">
        <f>IF(ISNUMBER(Tabla1[[#This Row],[Peso muestra (g)]]),(Tabla1[[#This Row],[Peso muestra (g)]]*$B$15+$B$16)+Tabla1[[#This Row],[Peso muestra (g)]],"")</f>
        <v>30.000900000000001</v>
      </c>
      <c r="H148" s="167">
        <v>15.83</v>
      </c>
      <c r="I148" s="168">
        <f t="shared" si="4"/>
        <v>25</v>
      </c>
      <c r="J148" s="168">
        <v>500</v>
      </c>
      <c r="K14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dilución(mL)]])),"",H148*I148/1000)</f>
        <v>0.39574999999999999</v>
      </c>
      <c r="L148" s="167">
        <v>50</v>
      </c>
      <c r="M148" s="182">
        <f>IF(Tabla1[[#This Row],[Concentracion con el Factor de Dilucion (mg/mL)]]="","",K148*100)</f>
        <v>39.574999999999996</v>
      </c>
      <c r="N148" s="182">
        <f>IF(Tabla1[[#This Row],[Resultado (mg/100mL)]]="","",M148*(J148/G148))</f>
        <v>659.56354642694043</v>
      </c>
      <c r="O148" s="168" t="s">
        <v>410</v>
      </c>
      <c r="P148" s="168" t="s">
        <v>137</v>
      </c>
      <c r="Q148" s="168" t="s">
        <v>259</v>
      </c>
      <c r="R148" s="168"/>
      <c r="S148" s="184" t="s">
        <v>485</v>
      </c>
    </row>
    <row r="149" spans="1:19" ht="15" customHeight="1" x14ac:dyDescent="0.2">
      <c r="A149" s="141">
        <v>43423</v>
      </c>
      <c r="B149" s="142" t="s">
        <v>445</v>
      </c>
      <c r="C149" s="143" t="s">
        <v>504</v>
      </c>
      <c r="D149" s="142" t="s">
        <v>119</v>
      </c>
      <c r="E149" s="144" t="s">
        <v>419</v>
      </c>
      <c r="F149" s="145">
        <v>30.000900000000001</v>
      </c>
      <c r="G149" s="161">
        <f>IF(ISNUMBER(Tabla1[[#This Row],[Peso muestra (g)]]),(Tabla1[[#This Row],[Peso muestra (g)]]*$B$15+$B$16)+Tabla1[[#This Row],[Peso muestra (g)]],"")</f>
        <v>30.000900000000001</v>
      </c>
      <c r="H149" s="167">
        <v>19.239999999999998</v>
      </c>
      <c r="I149" s="168">
        <f t="shared" si="4"/>
        <v>25</v>
      </c>
      <c r="J149" s="168">
        <v>500</v>
      </c>
      <c r="K14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dilución(mL)]])),"",H149*I149/1000)</f>
        <v>0.48099999999999993</v>
      </c>
      <c r="L149" s="167">
        <v>50</v>
      </c>
      <c r="M149" s="182">
        <f>IF(Tabla1[[#This Row],[Concentracion con el Factor de Dilucion (mg/mL)]]="","",K149*100)</f>
        <v>48.099999999999994</v>
      </c>
      <c r="N149" s="182">
        <f>IF(Tabla1[[#This Row],[Resultado (mg/100mL)]]="","",M149*(J149/G149))</f>
        <v>801.64261738814491</v>
      </c>
      <c r="O149" s="168" t="s">
        <v>410</v>
      </c>
      <c r="P149" s="168" t="s">
        <v>137</v>
      </c>
      <c r="Q149" s="168" t="s">
        <v>259</v>
      </c>
      <c r="R149" s="168"/>
      <c r="S149" s="184" t="s">
        <v>485</v>
      </c>
    </row>
    <row r="150" spans="1:19" ht="15" customHeight="1" x14ac:dyDescent="0.2">
      <c r="A150" s="141">
        <v>43423</v>
      </c>
      <c r="B150" s="142" t="s">
        <v>445</v>
      </c>
      <c r="C150" s="143" t="s">
        <v>504</v>
      </c>
      <c r="D150" s="142" t="s">
        <v>119</v>
      </c>
      <c r="E150" s="144" t="s">
        <v>420</v>
      </c>
      <c r="F150" s="145">
        <v>30.000900000000001</v>
      </c>
      <c r="G150" s="161">
        <f>IF(ISNUMBER(Tabla1[[#This Row],[Peso muestra (g)]]),(Tabla1[[#This Row],[Peso muestra (g)]]*$B$15+$B$16)+Tabla1[[#This Row],[Peso muestra (g)]],"")</f>
        <v>30.000900000000001</v>
      </c>
      <c r="H150" s="167">
        <v>0</v>
      </c>
      <c r="I150" s="168">
        <f t="shared" si="4"/>
        <v>25</v>
      </c>
      <c r="J150" s="168">
        <v>500</v>
      </c>
      <c r="K15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dilución(mL)]])),"",H150*I150/1000)</f>
        <v>0</v>
      </c>
      <c r="L150" s="167">
        <v>50</v>
      </c>
      <c r="M150" s="182">
        <f>IF(Tabla1[[#This Row],[Concentracion con el Factor de Dilucion (mg/mL)]]="","",K150*100)</f>
        <v>0</v>
      </c>
      <c r="N150" s="182">
        <f>IF(Tabla1[[#This Row],[Resultado (mg/100mL)]]="","",M150*(J150/G150))</f>
        <v>0</v>
      </c>
      <c r="O150" s="168" t="s">
        <v>410</v>
      </c>
      <c r="P150" s="168" t="s">
        <v>137</v>
      </c>
      <c r="Q150" s="168" t="s">
        <v>259</v>
      </c>
      <c r="R150" s="168"/>
      <c r="S150" s="184" t="s">
        <v>485</v>
      </c>
    </row>
    <row r="151" spans="1:19" ht="15" customHeight="1" x14ac:dyDescent="0.2">
      <c r="A151" s="141">
        <v>43423</v>
      </c>
      <c r="B151" s="142" t="s">
        <v>445</v>
      </c>
      <c r="C151" s="143" t="s">
        <v>504</v>
      </c>
      <c r="D151" s="142" t="s">
        <v>119</v>
      </c>
      <c r="E151" s="144" t="s">
        <v>421</v>
      </c>
      <c r="F151" s="145">
        <v>30.000900000000001</v>
      </c>
      <c r="G151" s="161">
        <f>IF(ISNUMBER(Tabla1[[#This Row],[Peso muestra (g)]]),(Tabla1[[#This Row],[Peso muestra (g)]]*$B$15+$B$16)+Tabla1[[#This Row],[Peso muestra (g)]],"")</f>
        <v>30.000900000000001</v>
      </c>
      <c r="H151" s="167">
        <v>3.12</v>
      </c>
      <c r="I151" s="168">
        <f t="shared" si="4"/>
        <v>25</v>
      </c>
      <c r="J151" s="168">
        <v>500</v>
      </c>
      <c r="K15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dilución(mL)]])),"",H151*I151/1000)</f>
        <v>7.8E-2</v>
      </c>
      <c r="L151" s="167">
        <v>50</v>
      </c>
      <c r="M151" s="182">
        <f>IF(Tabla1[[#This Row],[Concentracion con el Factor de Dilucion (mg/mL)]]="","",K151*100)</f>
        <v>7.8</v>
      </c>
      <c r="N151" s="182">
        <f>IF(Tabla1[[#This Row],[Resultado (mg/100mL)]]="","",M151*(J151/G151))</f>
        <v>129.99610011699647</v>
      </c>
      <c r="O151" s="168" t="s">
        <v>410</v>
      </c>
      <c r="P151" s="168" t="s">
        <v>137</v>
      </c>
      <c r="Q151" s="168" t="s">
        <v>259</v>
      </c>
      <c r="R151" s="168"/>
      <c r="S151" s="184" t="s">
        <v>485</v>
      </c>
    </row>
    <row r="152" spans="1:19" ht="15" customHeight="1" x14ac:dyDescent="0.2">
      <c r="A152" s="141">
        <v>43423</v>
      </c>
      <c r="B152" s="142" t="s">
        <v>445</v>
      </c>
      <c r="C152" s="143" t="s">
        <v>504</v>
      </c>
      <c r="D152" s="142" t="s">
        <v>119</v>
      </c>
      <c r="E152" s="144" t="s">
        <v>422</v>
      </c>
      <c r="F152" s="145">
        <v>30.000900000000001</v>
      </c>
      <c r="G152" s="161">
        <f>IF(ISNUMBER(Tabla1[[#This Row],[Peso muestra (g)]]),(Tabla1[[#This Row],[Peso muestra (g)]]*$B$15+$B$16)+Tabla1[[#This Row],[Peso muestra (g)]],"")</f>
        <v>30.000900000000001</v>
      </c>
      <c r="H152" s="167">
        <v>4.3</v>
      </c>
      <c r="I152" s="168">
        <f t="shared" si="4"/>
        <v>25</v>
      </c>
      <c r="J152" s="168">
        <v>500</v>
      </c>
      <c r="K15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dilución(mL)]])),"",H152*I152/1000)</f>
        <v>0.1075</v>
      </c>
      <c r="L152" s="167">
        <v>50</v>
      </c>
      <c r="M152" s="182">
        <f>IF(Tabla1[[#This Row],[Concentracion con el Factor de Dilucion (mg/mL)]]="","",K152*100)</f>
        <v>10.75</v>
      </c>
      <c r="N152" s="182">
        <f>IF(Tabla1[[#This Row],[Resultado (mg/100mL)]]="","",M152*(J152/G152))</f>
        <v>179.16129182791181</v>
      </c>
      <c r="O152" s="168" t="s">
        <v>410</v>
      </c>
      <c r="P152" s="168" t="s">
        <v>137</v>
      </c>
      <c r="Q152" s="168" t="s">
        <v>259</v>
      </c>
      <c r="R152" s="168"/>
      <c r="S152" s="184" t="s">
        <v>485</v>
      </c>
    </row>
    <row r="153" spans="1:19" ht="15" customHeight="1" x14ac:dyDescent="0.2">
      <c r="A153" s="141">
        <v>43423</v>
      </c>
      <c r="B153" s="142" t="s">
        <v>446</v>
      </c>
      <c r="C153" s="143" t="s">
        <v>505</v>
      </c>
      <c r="D153" s="142" t="s">
        <v>119</v>
      </c>
      <c r="E153" s="144" t="s">
        <v>417</v>
      </c>
      <c r="F153" s="145">
        <v>30.000499999999999</v>
      </c>
      <c r="G153" s="161">
        <f>IF(ISNUMBER(Tabla1[[#This Row],[Peso muestra (g)]]),(Tabla1[[#This Row],[Peso muestra (g)]]*$B$15+$B$16)+Tabla1[[#This Row],[Peso muestra (g)]],"")</f>
        <v>30.000499999999999</v>
      </c>
      <c r="H153" s="167">
        <v>8.3800000000000008</v>
      </c>
      <c r="I153" s="168">
        <f t="shared" si="4"/>
        <v>25</v>
      </c>
      <c r="J153" s="168">
        <v>500</v>
      </c>
      <c r="K15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dilución(mL)]])),"",H153*I153/1000)</f>
        <v>0.20950000000000002</v>
      </c>
      <c r="L153" s="167">
        <v>50</v>
      </c>
      <c r="M153" s="182">
        <f>IF(Tabla1[[#This Row],[Concentracion con el Factor de Dilucion (mg/mL)]]="","",K153*100)</f>
        <v>20.950000000000003</v>
      </c>
      <c r="N153" s="182">
        <f>IF(Tabla1[[#This Row],[Resultado (mg/100mL)]]="","",M153*(J153/G153))</f>
        <v>349.16084731921137</v>
      </c>
      <c r="O153" s="168" t="s">
        <v>410</v>
      </c>
      <c r="P153" s="168" t="s">
        <v>137</v>
      </c>
      <c r="Q153" s="168" t="s">
        <v>259</v>
      </c>
      <c r="R153" s="168"/>
      <c r="S153" s="184" t="s">
        <v>486</v>
      </c>
    </row>
    <row r="154" spans="1:19" ht="15" customHeight="1" x14ac:dyDescent="0.2">
      <c r="A154" s="141">
        <v>43423</v>
      </c>
      <c r="B154" s="142" t="s">
        <v>446</v>
      </c>
      <c r="C154" s="143" t="s">
        <v>505</v>
      </c>
      <c r="D154" s="142" t="s">
        <v>119</v>
      </c>
      <c r="E154" s="144" t="s">
        <v>418</v>
      </c>
      <c r="F154" s="145">
        <v>30.000499999999999</v>
      </c>
      <c r="G154" s="161">
        <f>IF(ISNUMBER(Tabla1[[#This Row],[Peso muestra (g)]]),(Tabla1[[#This Row],[Peso muestra (g)]]*$B$15+$B$16)+Tabla1[[#This Row],[Peso muestra (g)]],"")</f>
        <v>30.000499999999999</v>
      </c>
      <c r="H154" s="167">
        <v>3.81</v>
      </c>
      <c r="I154" s="168">
        <f t="shared" si="4"/>
        <v>25</v>
      </c>
      <c r="J154" s="168">
        <v>500</v>
      </c>
      <c r="K15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dilución(mL)]])),"",H154*I154/1000)</f>
        <v>9.5250000000000001E-2</v>
      </c>
      <c r="L154" s="167">
        <v>50</v>
      </c>
      <c r="M154" s="182">
        <f>IF(Tabla1[[#This Row],[Concentracion con el Factor de Dilucion (mg/mL)]]="","",K154*100)</f>
        <v>9.5250000000000004</v>
      </c>
      <c r="N154" s="182">
        <f>IF(Tabla1[[#This Row],[Resultado (mg/100mL)]]="","",M154*(J154/G154))</f>
        <v>158.74735421076315</v>
      </c>
      <c r="O154" s="168" t="s">
        <v>410</v>
      </c>
      <c r="P154" s="168" t="s">
        <v>137</v>
      </c>
      <c r="Q154" s="168" t="s">
        <v>259</v>
      </c>
      <c r="R154" s="168"/>
      <c r="S154" s="184" t="s">
        <v>486</v>
      </c>
    </row>
    <row r="155" spans="1:19" ht="15" customHeight="1" x14ac:dyDescent="0.2">
      <c r="A155" s="141">
        <v>43423</v>
      </c>
      <c r="B155" s="142" t="s">
        <v>446</v>
      </c>
      <c r="C155" s="143" t="s">
        <v>505</v>
      </c>
      <c r="D155" s="142" t="s">
        <v>119</v>
      </c>
      <c r="E155" s="144" t="s">
        <v>419</v>
      </c>
      <c r="F155" s="145">
        <v>30.000499999999999</v>
      </c>
      <c r="G155" s="161">
        <f>IF(ISNUMBER(Tabla1[[#This Row],[Peso muestra (g)]]),(Tabla1[[#This Row],[Peso muestra (g)]]*$B$15+$B$16)+Tabla1[[#This Row],[Peso muestra (g)]],"")</f>
        <v>30.000499999999999</v>
      </c>
      <c r="H155" s="167">
        <v>5.38</v>
      </c>
      <c r="I155" s="168">
        <f t="shared" si="4"/>
        <v>25</v>
      </c>
      <c r="J155" s="168">
        <v>500</v>
      </c>
      <c r="K15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dilución(mL)]])),"",H155*I155/1000)</f>
        <v>0.13450000000000001</v>
      </c>
      <c r="L155" s="167">
        <v>50</v>
      </c>
      <c r="M155" s="182">
        <f>IF(Tabla1[[#This Row],[Concentracion con el Factor de Dilucion (mg/mL)]]="","",K155*100)</f>
        <v>13.450000000000001</v>
      </c>
      <c r="N155" s="182">
        <f>IF(Tabla1[[#This Row],[Resultado (mg/100mL)]]="","",M155*(J155/G155))</f>
        <v>224.16293061782304</v>
      </c>
      <c r="O155" s="168" t="s">
        <v>410</v>
      </c>
      <c r="P155" s="168" t="s">
        <v>137</v>
      </c>
      <c r="Q155" s="168" t="s">
        <v>259</v>
      </c>
      <c r="R155" s="168"/>
      <c r="S155" s="184" t="s">
        <v>486</v>
      </c>
    </row>
    <row r="156" spans="1:19" ht="15" customHeight="1" x14ac:dyDescent="0.2">
      <c r="A156" s="141">
        <v>43423</v>
      </c>
      <c r="B156" s="142" t="s">
        <v>446</v>
      </c>
      <c r="C156" s="143" t="s">
        <v>505</v>
      </c>
      <c r="D156" s="142" t="s">
        <v>119</v>
      </c>
      <c r="E156" s="144" t="s">
        <v>420</v>
      </c>
      <c r="F156" s="145">
        <v>30.000499999999999</v>
      </c>
      <c r="G156" s="161">
        <f>IF(ISNUMBER(Tabla1[[#This Row],[Peso muestra (g)]]),(Tabla1[[#This Row],[Peso muestra (g)]]*$B$15+$B$16)+Tabla1[[#This Row],[Peso muestra (g)]],"")</f>
        <v>30.000499999999999</v>
      </c>
      <c r="H156" s="167">
        <v>0</v>
      </c>
      <c r="I156" s="168">
        <f t="shared" si="4"/>
        <v>25</v>
      </c>
      <c r="J156" s="168">
        <v>500</v>
      </c>
      <c r="K15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dilución(mL)]])),"",H156*I156/1000)</f>
        <v>0</v>
      </c>
      <c r="L156" s="167">
        <v>50</v>
      </c>
      <c r="M156" s="182">
        <f>IF(Tabla1[[#This Row],[Concentracion con el Factor de Dilucion (mg/mL)]]="","",K156*100)</f>
        <v>0</v>
      </c>
      <c r="N156" s="182">
        <f>IF(Tabla1[[#This Row],[Resultado (mg/100mL)]]="","",M156*(J156/G156))</f>
        <v>0</v>
      </c>
      <c r="O156" s="168" t="s">
        <v>410</v>
      </c>
      <c r="P156" s="168" t="s">
        <v>137</v>
      </c>
      <c r="Q156" s="168" t="s">
        <v>259</v>
      </c>
      <c r="R156" s="168"/>
      <c r="S156" s="184" t="s">
        <v>486</v>
      </c>
    </row>
    <row r="157" spans="1:19" ht="15" customHeight="1" x14ac:dyDescent="0.2">
      <c r="A157" s="141">
        <v>43423</v>
      </c>
      <c r="B157" s="142" t="s">
        <v>446</v>
      </c>
      <c r="C157" s="143" t="s">
        <v>505</v>
      </c>
      <c r="D157" s="142" t="s">
        <v>119</v>
      </c>
      <c r="E157" s="144" t="s">
        <v>421</v>
      </c>
      <c r="F157" s="145">
        <v>30.000499999999999</v>
      </c>
      <c r="G157" s="161">
        <f>IF(ISNUMBER(Tabla1[[#This Row],[Peso muestra (g)]]),(Tabla1[[#This Row],[Peso muestra (g)]]*$B$15+$B$16)+Tabla1[[#This Row],[Peso muestra (g)]],"")</f>
        <v>30.000499999999999</v>
      </c>
      <c r="H157" s="167">
        <v>2.13</v>
      </c>
      <c r="I157" s="168">
        <f t="shared" si="4"/>
        <v>25</v>
      </c>
      <c r="J157" s="168">
        <v>500</v>
      </c>
      <c r="K15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dilución(mL)]])),"",H157*I157/1000)</f>
        <v>5.3249999999999999E-2</v>
      </c>
      <c r="L157" s="167">
        <v>50</v>
      </c>
      <c r="M157" s="182">
        <f>IF(Tabla1[[#This Row],[Concentracion con el Factor de Dilucion (mg/mL)]]="","",K157*100)</f>
        <v>5.3250000000000002</v>
      </c>
      <c r="N157" s="182">
        <f>IF(Tabla1[[#This Row],[Resultado (mg/100mL)]]="","",M157*(J157/G157))</f>
        <v>88.748520857985696</v>
      </c>
      <c r="O157" s="168" t="s">
        <v>410</v>
      </c>
      <c r="P157" s="168" t="s">
        <v>137</v>
      </c>
      <c r="Q157" s="168" t="s">
        <v>259</v>
      </c>
      <c r="R157" s="168"/>
      <c r="S157" s="184" t="s">
        <v>486</v>
      </c>
    </row>
    <row r="158" spans="1:19" ht="15" customHeight="1" x14ac:dyDescent="0.2">
      <c r="A158" s="141">
        <v>43423</v>
      </c>
      <c r="B158" s="142" t="s">
        <v>446</v>
      </c>
      <c r="C158" s="143" t="s">
        <v>505</v>
      </c>
      <c r="D158" s="142" t="s">
        <v>119</v>
      </c>
      <c r="E158" s="144" t="s">
        <v>422</v>
      </c>
      <c r="F158" s="145">
        <v>30.000499999999999</v>
      </c>
      <c r="G158" s="161">
        <f>IF(ISNUMBER(Tabla1[[#This Row],[Peso muestra (g)]]),(Tabla1[[#This Row],[Peso muestra (g)]]*$B$15+$B$16)+Tabla1[[#This Row],[Peso muestra (g)]],"")</f>
        <v>30.000499999999999</v>
      </c>
      <c r="H158" s="167">
        <v>1.99</v>
      </c>
      <c r="I158" s="168">
        <f t="shared" si="4"/>
        <v>25</v>
      </c>
      <c r="J158" s="168">
        <v>500</v>
      </c>
      <c r="K15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dilución(mL)]])),"",H158*I158/1000)</f>
        <v>4.9750000000000003E-2</v>
      </c>
      <c r="L158" s="167">
        <v>50</v>
      </c>
      <c r="M158" s="182">
        <f>IF(Tabla1[[#This Row],[Concentracion con el Factor de Dilucion (mg/mL)]]="","",K158*100)</f>
        <v>4.9750000000000005</v>
      </c>
      <c r="N158" s="182">
        <f>IF(Tabla1[[#This Row],[Resultado (mg/100mL)]]="","",M158*(J158/G158))</f>
        <v>82.915284745254255</v>
      </c>
      <c r="O158" s="168" t="s">
        <v>410</v>
      </c>
      <c r="P158" s="168" t="s">
        <v>137</v>
      </c>
      <c r="Q158" s="168" t="s">
        <v>259</v>
      </c>
      <c r="R158" s="168"/>
      <c r="S158" s="184" t="s">
        <v>486</v>
      </c>
    </row>
    <row r="159" spans="1:19" ht="15" customHeight="1" x14ac:dyDescent="0.2">
      <c r="A159" s="141">
        <v>43423</v>
      </c>
      <c r="B159" s="142" t="s">
        <v>446</v>
      </c>
      <c r="C159" s="143" t="s">
        <v>505</v>
      </c>
      <c r="D159" s="142" t="s">
        <v>120</v>
      </c>
      <c r="E159" s="144" t="s">
        <v>417</v>
      </c>
      <c r="F159" s="145">
        <v>30.000599999999999</v>
      </c>
      <c r="G159" s="161">
        <f>IF(ISNUMBER(Tabla1[[#This Row],[Peso muestra (g)]]),(Tabla1[[#This Row],[Peso muestra (g)]]*$B$15+$B$16)+Tabla1[[#This Row],[Peso muestra (g)]],"")</f>
        <v>30.000599999999999</v>
      </c>
      <c r="H159" s="167">
        <v>8.42</v>
      </c>
      <c r="I159" s="168">
        <f t="shared" ref="I159:I164" si="5">(1/0.4)*(L159/5)</f>
        <v>25</v>
      </c>
      <c r="J159" s="168">
        <v>500</v>
      </c>
      <c r="K15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dilución(mL)]])),"",H159*I159/1000)</f>
        <v>0.21049999999999999</v>
      </c>
      <c r="L159" s="167">
        <v>50</v>
      </c>
      <c r="M159" s="182">
        <f>IF(Tabla1[[#This Row],[Concentracion con el Factor de Dilucion (mg/mL)]]="","",K159*100)</f>
        <v>21.05</v>
      </c>
      <c r="N159" s="182">
        <f>IF(Tabla1[[#This Row],[Resultado (mg/100mL)]]="","",M159*(J159/G159))</f>
        <v>350.82631680699717</v>
      </c>
      <c r="O159" s="168" t="s">
        <v>410</v>
      </c>
      <c r="P159" s="168" t="s">
        <v>137</v>
      </c>
      <c r="Q159" s="168" t="s">
        <v>259</v>
      </c>
      <c r="R159" s="168"/>
      <c r="S159" s="184" t="s">
        <v>487</v>
      </c>
    </row>
    <row r="160" spans="1:19" ht="15" customHeight="1" x14ac:dyDescent="0.2">
      <c r="A160" s="141">
        <v>43423</v>
      </c>
      <c r="B160" s="142" t="s">
        <v>446</v>
      </c>
      <c r="C160" s="143" t="s">
        <v>505</v>
      </c>
      <c r="D160" s="142" t="s">
        <v>120</v>
      </c>
      <c r="E160" s="144" t="s">
        <v>418</v>
      </c>
      <c r="F160" s="145">
        <v>30.000599999999999</v>
      </c>
      <c r="G160" s="161">
        <f>IF(ISNUMBER(Tabla1[[#This Row],[Peso muestra (g)]]),(Tabla1[[#This Row],[Peso muestra (g)]]*$B$15+$B$16)+Tabla1[[#This Row],[Peso muestra (g)]],"")</f>
        <v>30.000599999999999</v>
      </c>
      <c r="H160" s="167">
        <v>3.86</v>
      </c>
      <c r="I160" s="168">
        <f t="shared" si="5"/>
        <v>25</v>
      </c>
      <c r="J160" s="168">
        <v>500</v>
      </c>
      <c r="K16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dilución(mL)]])),"",H160*I160/1000)</f>
        <v>9.6500000000000002E-2</v>
      </c>
      <c r="L160" s="167">
        <v>50</v>
      </c>
      <c r="M160" s="182">
        <f>IF(Tabla1[[#This Row],[Concentracion con el Factor de Dilucion (mg/mL)]]="","",K160*100)</f>
        <v>9.65</v>
      </c>
      <c r="N160" s="182">
        <f>IF(Tabla1[[#This Row],[Resultado (mg/100mL)]]="","",M160*(J160/G160))</f>
        <v>160.83011673099872</v>
      </c>
      <c r="O160" s="168" t="s">
        <v>410</v>
      </c>
      <c r="P160" s="168" t="s">
        <v>137</v>
      </c>
      <c r="Q160" s="168" t="s">
        <v>259</v>
      </c>
      <c r="R160" s="168"/>
      <c r="S160" s="184" t="s">
        <v>487</v>
      </c>
    </row>
    <row r="161" spans="1:19" ht="15" customHeight="1" x14ac:dyDescent="0.2">
      <c r="A161" s="141">
        <v>43423</v>
      </c>
      <c r="B161" s="142" t="s">
        <v>446</v>
      </c>
      <c r="C161" s="143" t="s">
        <v>505</v>
      </c>
      <c r="D161" s="142" t="s">
        <v>120</v>
      </c>
      <c r="E161" s="144" t="s">
        <v>419</v>
      </c>
      <c r="F161" s="145">
        <v>30.000599999999999</v>
      </c>
      <c r="G161" s="161">
        <f>IF(ISNUMBER(Tabla1[[#This Row],[Peso muestra (g)]]),(Tabla1[[#This Row],[Peso muestra (g)]]*$B$15+$B$16)+Tabla1[[#This Row],[Peso muestra (g)]],"")</f>
        <v>30.000599999999999</v>
      </c>
      <c r="H161" s="167">
        <v>5.37</v>
      </c>
      <c r="I161" s="168">
        <f t="shared" si="5"/>
        <v>25</v>
      </c>
      <c r="J161" s="168">
        <v>500</v>
      </c>
      <c r="K16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dilución(mL)]])),"",H161*I161/1000)</f>
        <v>0.13425000000000001</v>
      </c>
      <c r="L161" s="167">
        <v>50</v>
      </c>
      <c r="M161" s="182">
        <f>IF(Tabla1[[#This Row],[Concentracion con el Factor de Dilucion (mg/mL)]]="","",K161*100)</f>
        <v>13.425000000000001</v>
      </c>
      <c r="N161" s="182">
        <f>IF(Tabla1[[#This Row],[Resultado (mg/100mL)]]="","",M161*(J161/G161))</f>
        <v>223.74552508949822</v>
      </c>
      <c r="O161" s="168" t="s">
        <v>410</v>
      </c>
      <c r="P161" s="168" t="s">
        <v>137</v>
      </c>
      <c r="Q161" s="168" t="s">
        <v>259</v>
      </c>
      <c r="R161" s="168"/>
      <c r="S161" s="184" t="s">
        <v>487</v>
      </c>
    </row>
    <row r="162" spans="1:19" ht="15" customHeight="1" x14ac:dyDescent="0.2">
      <c r="A162" s="141">
        <v>43423</v>
      </c>
      <c r="B162" s="142" t="s">
        <v>446</v>
      </c>
      <c r="C162" s="143" t="s">
        <v>505</v>
      </c>
      <c r="D162" s="142" t="s">
        <v>120</v>
      </c>
      <c r="E162" s="144" t="s">
        <v>420</v>
      </c>
      <c r="F162" s="145">
        <v>30.000599999999999</v>
      </c>
      <c r="G162" s="161">
        <f>IF(ISNUMBER(Tabla1[[#This Row],[Peso muestra (g)]]),(Tabla1[[#This Row],[Peso muestra (g)]]*$B$15+$B$16)+Tabla1[[#This Row],[Peso muestra (g)]],"")</f>
        <v>30.000599999999999</v>
      </c>
      <c r="H162" s="167">
        <v>0</v>
      </c>
      <c r="I162" s="168">
        <f t="shared" si="5"/>
        <v>25</v>
      </c>
      <c r="J162" s="168">
        <v>500</v>
      </c>
      <c r="K16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dilución(mL)]])),"",H162*I162/1000)</f>
        <v>0</v>
      </c>
      <c r="L162" s="167">
        <v>50</v>
      </c>
      <c r="M162" s="182">
        <f>IF(Tabla1[[#This Row],[Concentracion con el Factor de Dilucion (mg/mL)]]="","",K162*100)</f>
        <v>0</v>
      </c>
      <c r="N162" s="182">
        <f>IF(Tabla1[[#This Row],[Resultado (mg/100mL)]]="","",M162*(J162/G162))</f>
        <v>0</v>
      </c>
      <c r="O162" s="168" t="s">
        <v>410</v>
      </c>
      <c r="P162" s="168" t="s">
        <v>137</v>
      </c>
      <c r="Q162" s="168" t="s">
        <v>259</v>
      </c>
      <c r="R162" s="168"/>
      <c r="S162" s="184" t="s">
        <v>487</v>
      </c>
    </row>
    <row r="163" spans="1:19" ht="15" customHeight="1" x14ac:dyDescent="0.2">
      <c r="A163" s="141">
        <v>43423</v>
      </c>
      <c r="B163" s="142" t="s">
        <v>446</v>
      </c>
      <c r="C163" s="143" t="s">
        <v>505</v>
      </c>
      <c r="D163" s="142" t="s">
        <v>120</v>
      </c>
      <c r="E163" s="144" t="s">
        <v>421</v>
      </c>
      <c r="F163" s="145">
        <v>30.000599999999999</v>
      </c>
      <c r="G163" s="161">
        <f>IF(ISNUMBER(Tabla1[[#This Row],[Peso muestra (g)]]),(Tabla1[[#This Row],[Peso muestra (g)]]*$B$15+$B$16)+Tabla1[[#This Row],[Peso muestra (g)]],"")</f>
        <v>30.000599999999999</v>
      </c>
      <c r="H163" s="167">
        <v>2.11</v>
      </c>
      <c r="I163" s="168">
        <f t="shared" si="5"/>
        <v>25</v>
      </c>
      <c r="J163" s="168">
        <v>500</v>
      </c>
      <c r="K16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dilución(mL)]])),"",H163*I163/1000)</f>
        <v>5.2749999999999998E-2</v>
      </c>
      <c r="L163" s="167">
        <v>50</v>
      </c>
      <c r="M163" s="182">
        <f>IF(Tabla1[[#This Row],[Concentracion con el Factor de Dilucion (mg/mL)]]="","",K163*100)</f>
        <v>5.2749999999999995</v>
      </c>
      <c r="N163" s="182">
        <f>IF(Tabla1[[#This Row],[Resultado (mg/100mL)]]="","",M163*(J163/G163))</f>
        <v>87.914908368499283</v>
      </c>
      <c r="O163" s="168" t="s">
        <v>410</v>
      </c>
      <c r="P163" s="168" t="s">
        <v>137</v>
      </c>
      <c r="Q163" s="168" t="s">
        <v>259</v>
      </c>
      <c r="R163" s="168"/>
      <c r="S163" s="184" t="s">
        <v>487</v>
      </c>
    </row>
    <row r="164" spans="1:19" ht="15" customHeight="1" x14ac:dyDescent="0.2">
      <c r="A164" s="141">
        <v>43423</v>
      </c>
      <c r="B164" s="142" t="s">
        <v>446</v>
      </c>
      <c r="C164" s="143" t="s">
        <v>505</v>
      </c>
      <c r="D164" s="142" t="s">
        <v>120</v>
      </c>
      <c r="E164" s="144" t="s">
        <v>422</v>
      </c>
      <c r="F164" s="145">
        <v>30.000599999999999</v>
      </c>
      <c r="G164" s="161">
        <f>IF(ISNUMBER(Tabla1[[#This Row],[Peso muestra (g)]]),(Tabla1[[#This Row],[Peso muestra (g)]]*$B$15+$B$16)+Tabla1[[#This Row],[Peso muestra (g)]],"")</f>
        <v>30.000599999999999</v>
      </c>
      <c r="H164" s="167">
        <v>1.94</v>
      </c>
      <c r="I164" s="168">
        <f t="shared" si="5"/>
        <v>25</v>
      </c>
      <c r="J164" s="168">
        <v>500</v>
      </c>
      <c r="K16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dilución(mL)]])),"",H164*I164/1000)</f>
        <v>4.8500000000000001E-2</v>
      </c>
      <c r="L164" s="167">
        <v>50</v>
      </c>
      <c r="M164" s="182">
        <f>IF(Tabla1[[#This Row],[Concentracion con el Factor de Dilucion (mg/mL)]]="","",K164*100)</f>
        <v>4.8500000000000005</v>
      </c>
      <c r="N164" s="182">
        <f>IF(Tabla1[[#This Row],[Resultado (mg/100mL)]]="","",M164*(J164/G164))</f>
        <v>80.831716698999358</v>
      </c>
      <c r="O164" s="168" t="s">
        <v>410</v>
      </c>
      <c r="P164" s="168" t="s">
        <v>137</v>
      </c>
      <c r="Q164" s="168" t="s">
        <v>259</v>
      </c>
      <c r="R164" s="168"/>
      <c r="S164" s="184" t="s">
        <v>487</v>
      </c>
    </row>
    <row r="165" spans="1:19" ht="15" customHeight="1" x14ac:dyDescent="0.2">
      <c r="A165" s="141">
        <v>43423</v>
      </c>
      <c r="B165" s="142" t="s">
        <v>447</v>
      </c>
      <c r="C165" s="143" t="s">
        <v>505</v>
      </c>
      <c r="D165" s="142" t="s">
        <v>119</v>
      </c>
      <c r="E165" s="144" t="s">
        <v>417</v>
      </c>
      <c r="F165" s="145">
        <v>30.000900000000001</v>
      </c>
      <c r="G165" s="161">
        <f>IF(ISNUMBER(Tabla1[[#This Row],[Peso muestra (g)]]),(Tabla1[[#This Row],[Peso muestra (g)]]*$B$15+$B$16)+Tabla1[[#This Row],[Peso muestra (g)]],"")</f>
        <v>30.000900000000001</v>
      </c>
      <c r="H165" s="167">
        <v>7.52</v>
      </c>
      <c r="I165" s="168">
        <f t="shared" si="4"/>
        <v>25</v>
      </c>
      <c r="J165" s="168">
        <v>500</v>
      </c>
      <c r="K16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dilución(mL)]])),"",H165*I165/1000)</f>
        <v>0.188</v>
      </c>
      <c r="L165" s="167">
        <v>50</v>
      </c>
      <c r="M165" s="182">
        <f>IF(Tabla1[[#This Row],[Concentracion con el Factor de Dilucion (mg/mL)]]="","",K165*100)</f>
        <v>18.8</v>
      </c>
      <c r="N165" s="182">
        <f>IF(Tabla1[[#This Row],[Resultado (mg/100mL)]]="","",M165*(J165/G165))</f>
        <v>313.32393361532485</v>
      </c>
      <c r="O165" s="168" t="s">
        <v>410</v>
      </c>
      <c r="P165" s="168" t="s">
        <v>137</v>
      </c>
      <c r="Q165" s="168" t="s">
        <v>259</v>
      </c>
      <c r="R165" s="168"/>
      <c r="S165" s="184" t="s">
        <v>488</v>
      </c>
    </row>
    <row r="166" spans="1:19" ht="15" customHeight="1" x14ac:dyDescent="0.2">
      <c r="A166" s="141">
        <v>43423</v>
      </c>
      <c r="B166" s="142" t="s">
        <v>447</v>
      </c>
      <c r="C166" s="143" t="s">
        <v>505</v>
      </c>
      <c r="D166" s="142" t="s">
        <v>119</v>
      </c>
      <c r="E166" s="144" t="s">
        <v>418</v>
      </c>
      <c r="F166" s="145">
        <v>30.000900000000001</v>
      </c>
      <c r="G166" s="161">
        <f>IF(ISNUMBER(Tabla1[[#This Row],[Peso muestra (g)]]),(Tabla1[[#This Row],[Peso muestra (g)]]*$B$15+$B$16)+Tabla1[[#This Row],[Peso muestra (g)]],"")</f>
        <v>30.000900000000001</v>
      </c>
      <c r="H166" s="167">
        <v>3.8</v>
      </c>
      <c r="I166" s="168">
        <f t="shared" si="4"/>
        <v>25</v>
      </c>
      <c r="J166" s="168">
        <v>500</v>
      </c>
      <c r="K16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dilución(mL)]])),"",H166*I166/1000)</f>
        <v>9.5000000000000001E-2</v>
      </c>
      <c r="L166" s="167">
        <v>50</v>
      </c>
      <c r="M166" s="182">
        <f>IF(Tabla1[[#This Row],[Concentracion con el Factor de Dilucion (mg/mL)]]="","",K166*100)</f>
        <v>9.5</v>
      </c>
      <c r="N166" s="182">
        <f>IF(Tabla1[[#This Row],[Resultado (mg/100mL)]]="","",M166*(J166/G166))</f>
        <v>158.32858347582905</v>
      </c>
      <c r="O166" s="168" t="s">
        <v>410</v>
      </c>
      <c r="P166" s="168" t="s">
        <v>137</v>
      </c>
      <c r="Q166" s="168" t="s">
        <v>259</v>
      </c>
      <c r="R166" s="168"/>
      <c r="S166" s="184" t="s">
        <v>488</v>
      </c>
    </row>
    <row r="167" spans="1:19" ht="15" customHeight="1" x14ac:dyDescent="0.2">
      <c r="A167" s="141">
        <v>43423</v>
      </c>
      <c r="B167" s="142" t="s">
        <v>447</v>
      </c>
      <c r="C167" s="143" t="s">
        <v>505</v>
      </c>
      <c r="D167" s="142" t="s">
        <v>119</v>
      </c>
      <c r="E167" s="144" t="s">
        <v>419</v>
      </c>
      <c r="F167" s="145">
        <v>30.000900000000001</v>
      </c>
      <c r="G167" s="161">
        <f>IF(ISNUMBER(Tabla1[[#This Row],[Peso muestra (g)]]),(Tabla1[[#This Row],[Peso muestra (g)]]*$B$15+$B$16)+Tabla1[[#This Row],[Peso muestra (g)]],"")</f>
        <v>30.000900000000001</v>
      </c>
      <c r="H167" s="167">
        <v>5.35</v>
      </c>
      <c r="I167" s="168">
        <f t="shared" si="4"/>
        <v>25</v>
      </c>
      <c r="J167" s="168">
        <v>500</v>
      </c>
      <c r="K16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dilución(mL)]])),"",H167*I167/1000)</f>
        <v>0.13375000000000001</v>
      </c>
      <c r="L167" s="167">
        <v>50</v>
      </c>
      <c r="M167" s="182">
        <f>IF(Tabla1[[#This Row],[Concentracion con el Factor de Dilucion (mg/mL)]]="","",K167*100)</f>
        <v>13.375</v>
      </c>
      <c r="N167" s="182">
        <f>IF(Tabla1[[#This Row],[Resultado (mg/100mL)]]="","",M167*(J167/G167))</f>
        <v>222.90997936728564</v>
      </c>
      <c r="O167" s="168" t="s">
        <v>410</v>
      </c>
      <c r="P167" s="168" t="s">
        <v>137</v>
      </c>
      <c r="Q167" s="168" t="s">
        <v>259</v>
      </c>
      <c r="R167" s="168"/>
      <c r="S167" s="184" t="s">
        <v>488</v>
      </c>
    </row>
    <row r="168" spans="1:19" ht="15" customHeight="1" x14ac:dyDescent="0.2">
      <c r="A168" s="141">
        <v>43423</v>
      </c>
      <c r="B168" s="142" t="s">
        <v>447</v>
      </c>
      <c r="C168" s="143" t="s">
        <v>505</v>
      </c>
      <c r="D168" s="142" t="s">
        <v>119</v>
      </c>
      <c r="E168" s="144" t="s">
        <v>420</v>
      </c>
      <c r="F168" s="145">
        <v>30.000900000000001</v>
      </c>
      <c r="G168" s="161">
        <f>IF(ISNUMBER(Tabla1[[#This Row],[Peso muestra (g)]]),(Tabla1[[#This Row],[Peso muestra (g)]]*$B$15+$B$16)+Tabla1[[#This Row],[Peso muestra (g)]],"")</f>
        <v>30.000900000000001</v>
      </c>
      <c r="H168" s="167">
        <v>0</v>
      </c>
      <c r="I168" s="168">
        <f t="shared" si="4"/>
        <v>25</v>
      </c>
      <c r="J168" s="168">
        <v>500</v>
      </c>
      <c r="K16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dilución(mL)]])),"",H168*I168/1000)</f>
        <v>0</v>
      </c>
      <c r="L168" s="167">
        <v>50</v>
      </c>
      <c r="M168" s="182">
        <f>IF(Tabla1[[#This Row],[Concentracion con el Factor de Dilucion (mg/mL)]]="","",K168*100)</f>
        <v>0</v>
      </c>
      <c r="N168" s="182">
        <f>IF(Tabla1[[#This Row],[Resultado (mg/100mL)]]="","",M168*(J168/G168))</f>
        <v>0</v>
      </c>
      <c r="O168" s="168" t="s">
        <v>410</v>
      </c>
      <c r="P168" s="168" t="s">
        <v>137</v>
      </c>
      <c r="Q168" s="168" t="s">
        <v>259</v>
      </c>
      <c r="R168" s="168"/>
      <c r="S168" s="184" t="s">
        <v>488</v>
      </c>
    </row>
    <row r="169" spans="1:19" ht="15" customHeight="1" x14ac:dyDescent="0.2">
      <c r="A169" s="141">
        <v>43423</v>
      </c>
      <c r="B169" s="142" t="s">
        <v>447</v>
      </c>
      <c r="C169" s="143" t="s">
        <v>505</v>
      </c>
      <c r="D169" s="142" t="s">
        <v>119</v>
      </c>
      <c r="E169" s="144" t="s">
        <v>421</v>
      </c>
      <c r="F169" s="145">
        <v>30.000900000000001</v>
      </c>
      <c r="G169" s="161">
        <f>IF(ISNUMBER(Tabla1[[#This Row],[Peso muestra (g)]]),(Tabla1[[#This Row],[Peso muestra (g)]]*$B$15+$B$16)+Tabla1[[#This Row],[Peso muestra (g)]],"")</f>
        <v>30.000900000000001</v>
      </c>
      <c r="H169" s="167">
        <v>2.13</v>
      </c>
      <c r="I169" s="168">
        <f t="shared" si="4"/>
        <v>25</v>
      </c>
      <c r="J169" s="168">
        <v>500</v>
      </c>
      <c r="K16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dilución(mL)]])),"",H169*I169/1000)</f>
        <v>5.3249999999999999E-2</v>
      </c>
      <c r="L169" s="167">
        <v>50</v>
      </c>
      <c r="M169" s="182">
        <f>IF(Tabla1[[#This Row],[Concentracion con el Factor de Dilucion (mg/mL)]]="","",K169*100)</f>
        <v>5.3250000000000002</v>
      </c>
      <c r="N169" s="182">
        <f>IF(Tabla1[[#This Row],[Resultado (mg/100mL)]]="","",M169*(J169/G169))</f>
        <v>88.747337579872607</v>
      </c>
      <c r="O169" s="168" t="s">
        <v>410</v>
      </c>
      <c r="P169" s="168" t="s">
        <v>137</v>
      </c>
      <c r="Q169" s="168" t="s">
        <v>259</v>
      </c>
      <c r="R169" s="168"/>
      <c r="S169" s="184" t="s">
        <v>488</v>
      </c>
    </row>
    <row r="170" spans="1:19" ht="15" customHeight="1" x14ac:dyDescent="0.2">
      <c r="A170" s="141">
        <v>43423</v>
      </c>
      <c r="B170" s="142" t="s">
        <v>447</v>
      </c>
      <c r="C170" s="143" t="s">
        <v>505</v>
      </c>
      <c r="D170" s="142" t="s">
        <v>119</v>
      </c>
      <c r="E170" s="144" t="s">
        <v>422</v>
      </c>
      <c r="F170" s="145">
        <v>30.000900000000001</v>
      </c>
      <c r="G170" s="161">
        <f>IF(ISNUMBER(Tabla1[[#This Row],[Peso muestra (g)]]),(Tabla1[[#This Row],[Peso muestra (g)]]*$B$15+$B$16)+Tabla1[[#This Row],[Peso muestra (g)]],"")</f>
        <v>30.000900000000001</v>
      </c>
      <c r="H170" s="167">
        <v>2.0099999999999998</v>
      </c>
      <c r="I170" s="168">
        <f t="shared" si="4"/>
        <v>25</v>
      </c>
      <c r="J170" s="168">
        <v>500</v>
      </c>
      <c r="K17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dilución(mL)]])),"",H170*I170/1000)</f>
        <v>5.0249999999999996E-2</v>
      </c>
      <c r="L170" s="167">
        <v>50</v>
      </c>
      <c r="M170" s="182">
        <f>IF(Tabla1[[#This Row],[Concentracion con el Factor de Dilucion (mg/mL)]]="","",K170*100)</f>
        <v>5.0249999999999995</v>
      </c>
      <c r="N170" s="182">
        <f>IF(Tabla1[[#This Row],[Resultado (mg/100mL)]]="","",M170*(J170/G170))</f>
        <v>83.74748757537273</v>
      </c>
      <c r="O170" s="168" t="s">
        <v>410</v>
      </c>
      <c r="P170" s="168" t="s">
        <v>137</v>
      </c>
      <c r="Q170" s="168" t="s">
        <v>259</v>
      </c>
      <c r="R170" s="168"/>
      <c r="S170" s="184" t="s">
        <v>488</v>
      </c>
    </row>
    <row r="171" spans="1:19" ht="15" customHeight="1" x14ac:dyDescent="0.2">
      <c r="A171" s="141">
        <v>43438</v>
      </c>
      <c r="B171" s="142" t="s">
        <v>453</v>
      </c>
      <c r="C171" s="143" t="s">
        <v>504</v>
      </c>
      <c r="D171" s="142" t="s">
        <v>119</v>
      </c>
      <c r="E171" s="144" t="s">
        <v>417</v>
      </c>
      <c r="F171" s="145">
        <v>30.000900000000001</v>
      </c>
      <c r="G171" s="162">
        <f>IF(ISNUMBER(Tabla1[[#This Row],[Peso muestra (g)]]),(Tabla1[[#This Row],[Peso muestra (g)]]*$B$15+$B$16)+Tabla1[[#This Row],[Peso muestra (g)]],"")</f>
        <v>30.000900000000001</v>
      </c>
      <c r="H171" s="167">
        <v>41.25</v>
      </c>
      <c r="I171" s="168">
        <f t="shared" si="4"/>
        <v>25</v>
      </c>
      <c r="J171" s="168">
        <v>500</v>
      </c>
      <c r="K17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dilución(mL)]])),"",H171*I171/1000)</f>
        <v>1.03125</v>
      </c>
      <c r="L171" s="167">
        <v>50</v>
      </c>
      <c r="M171" s="182">
        <f>IF(Tabla1[[#This Row],[Concentracion con el Factor de Dilucion (mg/mL)]]="","",K171*100)</f>
        <v>103.125</v>
      </c>
      <c r="N171" s="182">
        <f>IF(Tabla1[[#This Row],[Resultado (mg/100mL)]]="","",M171*(J171/G171))</f>
        <v>1718.6984390468285</v>
      </c>
      <c r="O171" s="168" t="s">
        <v>410</v>
      </c>
      <c r="P171" s="168" t="s">
        <v>137</v>
      </c>
      <c r="Q171" s="168" t="s">
        <v>259</v>
      </c>
      <c r="R171" s="168">
        <v>1828.21</v>
      </c>
      <c r="S171" s="184" t="s">
        <v>489</v>
      </c>
    </row>
    <row r="172" spans="1:19" ht="15" customHeight="1" x14ac:dyDescent="0.2">
      <c r="A172" s="141">
        <v>43438</v>
      </c>
      <c r="B172" s="142" t="s">
        <v>453</v>
      </c>
      <c r="C172" s="143" t="s">
        <v>504</v>
      </c>
      <c r="D172" s="142" t="s">
        <v>119</v>
      </c>
      <c r="E172" s="144" t="s">
        <v>418</v>
      </c>
      <c r="F172" s="145">
        <v>30.000900000000001</v>
      </c>
      <c r="G172" s="162">
        <f>IF(ISNUMBER(Tabla1[[#This Row],[Peso muestra (g)]]),(Tabla1[[#This Row],[Peso muestra (g)]]*$B$15+$B$16)+Tabla1[[#This Row],[Peso muestra (g)]],"")</f>
        <v>30.000900000000001</v>
      </c>
      <c r="H172" s="167">
        <v>14.961</v>
      </c>
      <c r="I172" s="168">
        <f t="shared" si="4"/>
        <v>25</v>
      </c>
      <c r="J172" s="168">
        <v>500</v>
      </c>
      <c r="K17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dilución(mL)]])),"",H172*I172/1000)</f>
        <v>0.37402500000000005</v>
      </c>
      <c r="L172" s="167">
        <v>50</v>
      </c>
      <c r="M172" s="182">
        <f>IF(Tabla1[[#This Row],[Concentracion con el Factor de Dilucion (mg/mL)]]="","",K172*100)</f>
        <v>37.402500000000003</v>
      </c>
      <c r="N172" s="182">
        <f>IF(Tabla1[[#This Row],[Resultado (mg/100mL)]]="","",M172*(J172/G172))</f>
        <v>623.35629931102073</v>
      </c>
      <c r="O172" s="168" t="s">
        <v>410</v>
      </c>
      <c r="P172" s="168" t="s">
        <v>137</v>
      </c>
      <c r="Q172" s="168" t="s">
        <v>259</v>
      </c>
      <c r="R172" s="168">
        <v>1828.21</v>
      </c>
      <c r="S172" s="184" t="s">
        <v>489</v>
      </c>
    </row>
    <row r="173" spans="1:19" ht="15" customHeight="1" x14ac:dyDescent="0.2">
      <c r="A173" s="141">
        <v>43438</v>
      </c>
      <c r="B173" s="142" t="s">
        <v>453</v>
      </c>
      <c r="C173" s="143" t="s">
        <v>504</v>
      </c>
      <c r="D173" s="142" t="s">
        <v>119</v>
      </c>
      <c r="E173" s="144" t="s">
        <v>419</v>
      </c>
      <c r="F173" s="145">
        <v>30.000900000000001</v>
      </c>
      <c r="G173" s="162">
        <f>IF(ISNUMBER(Tabla1[[#This Row],[Peso muestra (g)]]),(Tabla1[[#This Row],[Peso muestra (g)]]*$B$15+$B$16)+Tabla1[[#This Row],[Peso muestra (g)]],"")</f>
        <v>30.000900000000001</v>
      </c>
      <c r="H173" s="167">
        <v>18.099</v>
      </c>
      <c r="I173" s="168">
        <f t="shared" si="4"/>
        <v>25</v>
      </c>
      <c r="J173" s="168">
        <v>500</v>
      </c>
      <c r="K17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dilución(mL)]])),"",H173*I173/1000)</f>
        <v>0.45247500000000002</v>
      </c>
      <c r="L173" s="167">
        <v>50</v>
      </c>
      <c r="M173" s="182">
        <f>IF(Tabla1[[#This Row],[Concentracion con el Factor de Dilucion (mg/mL)]]="","",K173*100)</f>
        <v>45.247500000000002</v>
      </c>
      <c r="N173" s="182">
        <f>IF(Tabla1[[#This Row],[Resultado (mg/100mL)]]="","",M173*(J173/G173))</f>
        <v>754.10237692869214</v>
      </c>
      <c r="O173" s="168" t="s">
        <v>410</v>
      </c>
      <c r="P173" s="168" t="s">
        <v>137</v>
      </c>
      <c r="Q173" s="168" t="s">
        <v>259</v>
      </c>
      <c r="R173" s="168">
        <v>1828.21</v>
      </c>
      <c r="S173" s="184" t="s">
        <v>489</v>
      </c>
    </row>
    <row r="174" spans="1:19" ht="15" customHeight="1" x14ac:dyDescent="0.2">
      <c r="A174" s="141">
        <v>43438</v>
      </c>
      <c r="B174" s="142" t="s">
        <v>453</v>
      </c>
      <c r="C174" s="143" t="s">
        <v>504</v>
      </c>
      <c r="D174" s="142" t="s">
        <v>119</v>
      </c>
      <c r="E174" s="144" t="s">
        <v>420</v>
      </c>
      <c r="F174" s="145">
        <v>30.000900000000001</v>
      </c>
      <c r="G174" s="162">
        <f>IF(ISNUMBER(Tabla1[[#This Row],[Peso muestra (g)]]),(Tabla1[[#This Row],[Peso muestra (g)]]*$B$15+$B$16)+Tabla1[[#This Row],[Peso muestra (g)]],"")</f>
        <v>30.000900000000001</v>
      </c>
      <c r="H174" s="167">
        <v>0</v>
      </c>
      <c r="I174" s="168">
        <f t="shared" si="4"/>
        <v>25</v>
      </c>
      <c r="J174" s="168">
        <v>500</v>
      </c>
      <c r="K17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dilución(mL)]])),"",H174*I174/1000)</f>
        <v>0</v>
      </c>
      <c r="L174" s="167">
        <v>50</v>
      </c>
      <c r="M174" s="182">
        <f>IF(Tabla1[[#This Row],[Concentracion con el Factor de Dilucion (mg/mL)]]="","",K174*100)</f>
        <v>0</v>
      </c>
      <c r="N174" s="182">
        <f>IF(Tabla1[[#This Row],[Resultado (mg/100mL)]]="","",M174*(J174/G174))</f>
        <v>0</v>
      </c>
      <c r="O174" s="168" t="s">
        <v>410</v>
      </c>
      <c r="P174" s="168" t="s">
        <v>137</v>
      </c>
      <c r="Q174" s="168" t="s">
        <v>259</v>
      </c>
      <c r="R174" s="168">
        <v>1828.21</v>
      </c>
      <c r="S174" s="184" t="s">
        <v>489</v>
      </c>
    </row>
    <row r="175" spans="1:19" ht="15" customHeight="1" x14ac:dyDescent="0.2">
      <c r="A175" s="141">
        <v>43438</v>
      </c>
      <c r="B175" s="142" t="s">
        <v>453</v>
      </c>
      <c r="C175" s="143" t="s">
        <v>504</v>
      </c>
      <c r="D175" s="142" t="s">
        <v>119</v>
      </c>
      <c r="E175" s="144" t="s">
        <v>421</v>
      </c>
      <c r="F175" s="145">
        <v>30.000900000000001</v>
      </c>
      <c r="G175" s="162">
        <f>IF(ISNUMBER(Tabla1[[#This Row],[Peso muestra (g)]]),(Tabla1[[#This Row],[Peso muestra (g)]]*$B$15+$B$16)+Tabla1[[#This Row],[Peso muestra (g)]],"")</f>
        <v>30.000900000000001</v>
      </c>
      <c r="H175" s="167">
        <v>3.0649999999999999</v>
      </c>
      <c r="I175" s="168">
        <f t="shared" si="4"/>
        <v>25</v>
      </c>
      <c r="J175" s="168">
        <v>500</v>
      </c>
      <c r="K17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dilución(mL)]])),"",H175*I175/1000)</f>
        <v>7.6624999999999999E-2</v>
      </c>
      <c r="L175" s="167">
        <v>50</v>
      </c>
      <c r="M175" s="182">
        <f>IF(Tabla1[[#This Row],[Concentracion con el Factor de Dilucion (mg/mL)]]="","",K175*100)</f>
        <v>7.6624999999999996</v>
      </c>
      <c r="N175" s="182">
        <f>IF(Tabla1[[#This Row],[Resultado (mg/100mL)]]="","",M175*(J175/G175))</f>
        <v>127.70450219826738</v>
      </c>
      <c r="O175" s="168" t="s">
        <v>410</v>
      </c>
      <c r="P175" s="168" t="s">
        <v>137</v>
      </c>
      <c r="Q175" s="168" t="s">
        <v>259</v>
      </c>
      <c r="R175" s="168">
        <v>1828.21</v>
      </c>
      <c r="S175" s="184" t="s">
        <v>489</v>
      </c>
    </row>
    <row r="176" spans="1:19" ht="15" customHeight="1" x14ac:dyDescent="0.2">
      <c r="A176" s="141">
        <v>43438</v>
      </c>
      <c r="B176" s="142" t="s">
        <v>453</v>
      </c>
      <c r="C176" s="143" t="s">
        <v>504</v>
      </c>
      <c r="D176" s="142" t="s">
        <v>119</v>
      </c>
      <c r="E176" s="144" t="s">
        <v>422</v>
      </c>
      <c r="F176" s="145">
        <v>30.000900000000001</v>
      </c>
      <c r="G176" s="162">
        <f>IF(ISNUMBER(Tabla1[[#This Row],[Peso muestra (g)]]),(Tabla1[[#This Row],[Peso muestra (g)]]*$B$15+$B$16)+Tabla1[[#This Row],[Peso muestra (g)]],"")</f>
        <v>30.000900000000001</v>
      </c>
      <c r="H176" s="167">
        <v>4.0670000000000002</v>
      </c>
      <c r="I176" s="168">
        <f t="shared" si="4"/>
        <v>25</v>
      </c>
      <c r="J176" s="168">
        <v>500</v>
      </c>
      <c r="K17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dilución(mL)]])),"",H176*I176/1000)</f>
        <v>0.10167500000000002</v>
      </c>
      <c r="L176" s="167">
        <v>50</v>
      </c>
      <c r="M176" s="182">
        <f>IF(Tabla1[[#This Row],[Concentracion con el Factor de Dilucion (mg/mL)]]="","",K176*100)</f>
        <v>10.167500000000002</v>
      </c>
      <c r="N176" s="182">
        <f>IF(Tabla1[[#This Row],[Resultado (mg/100mL)]]="","",M176*(J176/G176))</f>
        <v>169.4532497358413</v>
      </c>
      <c r="O176" s="168" t="s">
        <v>410</v>
      </c>
      <c r="P176" s="168" t="s">
        <v>137</v>
      </c>
      <c r="Q176" s="168" t="s">
        <v>259</v>
      </c>
      <c r="R176" s="168">
        <v>1828.21</v>
      </c>
      <c r="S176" s="184" t="s">
        <v>490</v>
      </c>
    </row>
    <row r="177" spans="1:19" ht="15" customHeight="1" x14ac:dyDescent="0.2">
      <c r="A177" s="141">
        <v>43438</v>
      </c>
      <c r="B177" s="142" t="s">
        <v>453</v>
      </c>
      <c r="C177" s="143" t="s">
        <v>504</v>
      </c>
      <c r="D177" s="142" t="s">
        <v>120</v>
      </c>
      <c r="E177" s="144" t="s">
        <v>417</v>
      </c>
      <c r="F177" s="145">
        <v>30</v>
      </c>
      <c r="G177" s="161">
        <f>IF(ISNUMBER(Tabla1[[#This Row],[Peso muestra (g)]]),(Tabla1[[#This Row],[Peso muestra (g)]]*$B$15+$B$16)+Tabla1[[#This Row],[Peso muestra (g)]],"")</f>
        <v>30</v>
      </c>
      <c r="H177" s="167">
        <v>42.1</v>
      </c>
      <c r="I177" s="168">
        <f t="shared" si="4"/>
        <v>25</v>
      </c>
      <c r="J177" s="168">
        <v>500</v>
      </c>
      <c r="K17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dilución(mL)]])),"",H177*I177/1000)</f>
        <v>1.0525</v>
      </c>
      <c r="L177" s="167">
        <v>50</v>
      </c>
      <c r="M177" s="182">
        <f>IF(Tabla1[[#This Row],[Concentracion con el Factor de Dilucion (mg/mL)]]="","",K177*100)</f>
        <v>105.25</v>
      </c>
      <c r="N177" s="182">
        <f>IF(Tabla1[[#This Row],[Resultado (mg/100mL)]]="","",M177*(J177/G177))</f>
        <v>1754.1666666666667</v>
      </c>
      <c r="O177" s="168" t="s">
        <v>410</v>
      </c>
      <c r="P177" s="168" t="s">
        <v>137</v>
      </c>
      <c r="Q177" s="168" t="s">
        <v>259</v>
      </c>
      <c r="R177" s="168" t="s">
        <v>454</v>
      </c>
      <c r="S177" s="184" t="s">
        <v>491</v>
      </c>
    </row>
    <row r="178" spans="1:19" ht="15" customHeight="1" x14ac:dyDescent="0.2">
      <c r="A178" s="141">
        <v>43438</v>
      </c>
      <c r="B178" s="142" t="s">
        <v>453</v>
      </c>
      <c r="C178" s="143" t="s">
        <v>504</v>
      </c>
      <c r="D178" s="142" t="s">
        <v>120</v>
      </c>
      <c r="E178" s="144" t="s">
        <v>418</v>
      </c>
      <c r="F178" s="145">
        <v>30</v>
      </c>
      <c r="G178" s="161">
        <f>IF(ISNUMBER(Tabla1[[#This Row],[Peso muestra (g)]]),(Tabla1[[#This Row],[Peso muestra (g)]]*$B$15+$B$16)+Tabla1[[#This Row],[Peso muestra (g)]],"")</f>
        <v>30</v>
      </c>
      <c r="H178" s="167">
        <v>16.382999999999999</v>
      </c>
      <c r="I178" s="168">
        <f t="shared" si="4"/>
        <v>25</v>
      </c>
      <c r="J178" s="168">
        <v>500</v>
      </c>
      <c r="K17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dilución(mL)]])),"",H178*I178/1000)</f>
        <v>0.40957499999999997</v>
      </c>
      <c r="L178" s="167">
        <v>50</v>
      </c>
      <c r="M178" s="182">
        <f>IF(Tabla1[[#This Row],[Concentracion con el Factor de Dilucion (mg/mL)]]="","",K178*100)</f>
        <v>40.957499999999996</v>
      </c>
      <c r="N178" s="182">
        <f>IF(Tabla1[[#This Row],[Resultado (mg/100mL)]]="","",M178*(J178/G178))</f>
        <v>682.625</v>
      </c>
      <c r="O178" s="168" t="s">
        <v>410</v>
      </c>
      <c r="P178" s="168" t="s">
        <v>137</v>
      </c>
      <c r="Q178" s="168" t="s">
        <v>259</v>
      </c>
      <c r="R178" s="168" t="s">
        <v>454</v>
      </c>
      <c r="S178" s="184" t="s">
        <v>491</v>
      </c>
    </row>
    <row r="179" spans="1:19" ht="15" customHeight="1" x14ac:dyDescent="0.2">
      <c r="A179" s="141">
        <v>43438</v>
      </c>
      <c r="B179" s="142" t="s">
        <v>453</v>
      </c>
      <c r="C179" s="143" t="s">
        <v>504</v>
      </c>
      <c r="D179" s="142" t="s">
        <v>120</v>
      </c>
      <c r="E179" s="144" t="s">
        <v>419</v>
      </c>
      <c r="F179" s="145">
        <v>30</v>
      </c>
      <c r="G179" s="161">
        <f>IF(ISNUMBER(Tabla1[[#This Row],[Peso muestra (g)]]),(Tabla1[[#This Row],[Peso muestra (g)]]*$B$15+$B$16)+Tabla1[[#This Row],[Peso muestra (g)]],"")</f>
        <v>30</v>
      </c>
      <c r="H179" s="167">
        <v>19.465</v>
      </c>
      <c r="I179" s="168">
        <f t="shared" si="4"/>
        <v>25</v>
      </c>
      <c r="J179" s="168">
        <v>500</v>
      </c>
      <c r="K17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dilución(mL)]])),"",H179*I179/1000)</f>
        <v>0.48662499999999997</v>
      </c>
      <c r="L179" s="167">
        <v>50</v>
      </c>
      <c r="M179" s="182">
        <f>IF(Tabla1[[#This Row],[Concentracion con el Factor de Dilucion (mg/mL)]]="","",K179*100)</f>
        <v>48.662499999999994</v>
      </c>
      <c r="N179" s="182">
        <f>IF(Tabla1[[#This Row],[Resultado (mg/100mL)]]="","",M179*(J179/G179))</f>
        <v>811.04166666666663</v>
      </c>
      <c r="O179" s="168" t="s">
        <v>410</v>
      </c>
      <c r="P179" s="168" t="s">
        <v>137</v>
      </c>
      <c r="Q179" s="168" t="s">
        <v>259</v>
      </c>
      <c r="R179" s="168" t="s">
        <v>454</v>
      </c>
      <c r="S179" s="184" t="s">
        <v>491</v>
      </c>
    </row>
    <row r="180" spans="1:19" ht="15" customHeight="1" x14ac:dyDescent="0.2">
      <c r="A180" s="141">
        <v>43438</v>
      </c>
      <c r="B180" s="142" t="s">
        <v>453</v>
      </c>
      <c r="C180" s="143" t="s">
        <v>504</v>
      </c>
      <c r="D180" s="142" t="s">
        <v>120</v>
      </c>
      <c r="E180" s="144" t="s">
        <v>420</v>
      </c>
      <c r="F180" s="145">
        <v>30</v>
      </c>
      <c r="G180" s="161">
        <f>IF(ISNUMBER(Tabla1[[#This Row],[Peso muestra (g)]]),(Tabla1[[#This Row],[Peso muestra (g)]]*$B$15+$B$16)+Tabla1[[#This Row],[Peso muestra (g)]],"")</f>
        <v>30</v>
      </c>
      <c r="H180" s="167">
        <v>0</v>
      </c>
      <c r="I180" s="168">
        <f t="shared" si="4"/>
        <v>25</v>
      </c>
      <c r="J180" s="168">
        <v>500</v>
      </c>
      <c r="K18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dilución(mL)]])),"",H180*I180/1000)</f>
        <v>0</v>
      </c>
      <c r="L180" s="167">
        <v>50</v>
      </c>
      <c r="M180" s="182">
        <f>IF(Tabla1[[#This Row],[Concentracion con el Factor de Dilucion (mg/mL)]]="","",K180*100)</f>
        <v>0</v>
      </c>
      <c r="N180" s="182">
        <f>IF(Tabla1[[#This Row],[Resultado (mg/100mL)]]="","",M180*(J180/G180))</f>
        <v>0</v>
      </c>
      <c r="O180" s="168" t="s">
        <v>410</v>
      </c>
      <c r="P180" s="168" t="s">
        <v>137</v>
      </c>
      <c r="Q180" s="168" t="s">
        <v>259</v>
      </c>
      <c r="R180" s="168" t="s">
        <v>454</v>
      </c>
      <c r="S180" s="184" t="s">
        <v>491</v>
      </c>
    </row>
    <row r="181" spans="1:19" ht="15" customHeight="1" x14ac:dyDescent="0.2">
      <c r="A181" s="141">
        <v>43438</v>
      </c>
      <c r="B181" s="142" t="s">
        <v>453</v>
      </c>
      <c r="C181" s="143" t="s">
        <v>504</v>
      </c>
      <c r="D181" s="142" t="s">
        <v>120</v>
      </c>
      <c r="E181" s="144" t="s">
        <v>421</v>
      </c>
      <c r="F181" s="145">
        <v>30</v>
      </c>
      <c r="G181" s="161">
        <f>IF(ISNUMBER(Tabla1[[#This Row],[Peso muestra (g)]]),(Tabla1[[#This Row],[Peso muestra (g)]]*$B$15+$B$16)+Tabla1[[#This Row],[Peso muestra (g)]],"")</f>
        <v>30</v>
      </c>
      <c r="H181" s="167">
        <v>3.1349999999999998</v>
      </c>
      <c r="I181" s="168">
        <f t="shared" si="4"/>
        <v>25</v>
      </c>
      <c r="J181" s="168">
        <v>500</v>
      </c>
      <c r="K18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dilución(mL)]])),"",H181*I181/1000)</f>
        <v>7.8375E-2</v>
      </c>
      <c r="L181" s="167">
        <v>50</v>
      </c>
      <c r="M181" s="182">
        <f>IF(Tabla1[[#This Row],[Concentracion con el Factor de Dilucion (mg/mL)]]="","",K181*100)</f>
        <v>7.8375000000000004</v>
      </c>
      <c r="N181" s="182">
        <f>IF(Tabla1[[#This Row],[Resultado (mg/100mL)]]="","",M181*(J181/G181))</f>
        <v>130.62500000000003</v>
      </c>
      <c r="O181" s="168" t="s">
        <v>410</v>
      </c>
      <c r="P181" s="168" t="s">
        <v>137</v>
      </c>
      <c r="Q181" s="168" t="s">
        <v>259</v>
      </c>
      <c r="R181" s="168" t="s">
        <v>454</v>
      </c>
      <c r="S181" s="184" t="s">
        <v>491</v>
      </c>
    </row>
    <row r="182" spans="1:19" ht="15" customHeight="1" x14ac:dyDescent="0.2">
      <c r="A182" s="141">
        <v>43438</v>
      </c>
      <c r="B182" s="142" t="s">
        <v>453</v>
      </c>
      <c r="C182" s="143" t="s">
        <v>504</v>
      </c>
      <c r="D182" s="142" t="s">
        <v>120</v>
      </c>
      <c r="E182" s="144" t="s">
        <v>422</v>
      </c>
      <c r="F182" s="145">
        <v>30</v>
      </c>
      <c r="G182" s="161">
        <f>IF(ISNUMBER(Tabla1[[#This Row],[Peso muestra (g)]]),(Tabla1[[#This Row],[Peso muestra (g)]]*$B$15+$B$16)+Tabla1[[#This Row],[Peso muestra (g)]],"")</f>
        <v>30</v>
      </c>
      <c r="H182" s="167">
        <v>4.2530000000000001</v>
      </c>
      <c r="I182" s="168">
        <f t="shared" si="4"/>
        <v>25</v>
      </c>
      <c r="J182" s="168">
        <v>500</v>
      </c>
      <c r="K18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dilución(mL)]])),"",H182*I182/1000)</f>
        <v>0.106325</v>
      </c>
      <c r="L182" s="167">
        <v>50</v>
      </c>
      <c r="M182" s="182">
        <f>IF(Tabla1[[#This Row],[Concentracion con el Factor de Dilucion (mg/mL)]]="","",K182*100)</f>
        <v>10.6325</v>
      </c>
      <c r="N182" s="182">
        <f>IF(Tabla1[[#This Row],[Resultado (mg/100mL)]]="","",M182*(J182/G182))</f>
        <v>177.20833333333334</v>
      </c>
      <c r="O182" s="168" t="s">
        <v>410</v>
      </c>
      <c r="P182" s="168" t="s">
        <v>137</v>
      </c>
      <c r="Q182" s="168" t="s">
        <v>259</v>
      </c>
      <c r="R182" s="168" t="s">
        <v>454</v>
      </c>
      <c r="S182" s="184" t="s">
        <v>491</v>
      </c>
    </row>
    <row r="183" spans="1:19" ht="15" customHeight="1" x14ac:dyDescent="0.2">
      <c r="A183" s="141">
        <v>43438</v>
      </c>
      <c r="B183" s="142" t="s">
        <v>455</v>
      </c>
      <c r="C183" s="143" t="s">
        <v>504</v>
      </c>
      <c r="D183" s="142" t="s">
        <v>119</v>
      </c>
      <c r="E183" s="144" t="s">
        <v>417</v>
      </c>
      <c r="F183" s="145">
        <v>30.001000000000001</v>
      </c>
      <c r="G183" s="162">
        <f>IF(ISNUMBER(Tabla1[[#This Row],[Peso muestra (g)]]),(Tabla1[[#This Row],[Peso muestra (g)]]*$B$15+$B$16)+Tabla1[[#This Row],[Peso muestra (g)]],"")</f>
        <v>30.001000000000001</v>
      </c>
      <c r="H183" s="167"/>
      <c r="I183" s="168">
        <f t="shared" si="4"/>
        <v>25</v>
      </c>
      <c r="J183" s="168">
        <v>500</v>
      </c>
      <c r="K18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dilución(mL)]])),"",H183*I183/1000)</f>
        <v/>
      </c>
      <c r="L183" s="167">
        <v>50</v>
      </c>
      <c r="M183" s="182" t="str">
        <f>IF(Tabla1[[#This Row],[Concentracion con el Factor de Dilucion (mg/mL)]]="","",K183*100)</f>
        <v/>
      </c>
      <c r="N183" s="182" t="str">
        <f>IF(Tabla1[[#This Row],[Resultado (mg/100mL)]]="","",M183*(J183/G183))</f>
        <v/>
      </c>
      <c r="O183" s="168" t="s">
        <v>410</v>
      </c>
      <c r="P183" s="168" t="s">
        <v>137</v>
      </c>
      <c r="Q183" s="168" t="s">
        <v>259</v>
      </c>
      <c r="R183" s="168">
        <v>1819.7670000000001</v>
      </c>
      <c r="S183" s="184" t="s">
        <v>492</v>
      </c>
    </row>
    <row r="184" spans="1:19" ht="15" customHeight="1" x14ac:dyDescent="0.2">
      <c r="A184" s="141">
        <v>43438</v>
      </c>
      <c r="B184" s="142" t="s">
        <v>455</v>
      </c>
      <c r="C184" s="143" t="s">
        <v>504</v>
      </c>
      <c r="D184" s="142" t="s">
        <v>119</v>
      </c>
      <c r="E184" s="144" t="s">
        <v>418</v>
      </c>
      <c r="F184" s="145">
        <v>30.001000000000001</v>
      </c>
      <c r="G184" s="162">
        <f>IF(ISNUMBER(Tabla1[[#This Row],[Peso muestra (g)]]),(Tabla1[[#This Row],[Peso muestra (g)]]*$B$15+$B$16)+Tabla1[[#This Row],[Peso muestra (g)]],"")</f>
        <v>30.001000000000001</v>
      </c>
      <c r="H184" s="167">
        <v>14.736000000000001</v>
      </c>
      <c r="I184" s="168">
        <f t="shared" si="4"/>
        <v>25</v>
      </c>
      <c r="J184" s="168">
        <v>500</v>
      </c>
      <c r="K18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dilución(mL)]])),"",H184*I184/1000)</f>
        <v>0.36840000000000006</v>
      </c>
      <c r="L184" s="167">
        <v>50</v>
      </c>
      <c r="M184" s="182">
        <f>IF(Tabla1[[#This Row],[Concentracion con el Factor de Dilucion (mg/mL)]]="","",K184*100)</f>
        <v>36.840000000000003</v>
      </c>
      <c r="N184" s="182">
        <f>IF(Tabla1[[#This Row],[Resultado (mg/100mL)]]="","",M184*(J184/G184))</f>
        <v>613.97953401553286</v>
      </c>
      <c r="O184" s="168" t="s">
        <v>410</v>
      </c>
      <c r="P184" s="168" t="s">
        <v>137</v>
      </c>
      <c r="Q184" s="168" t="s">
        <v>259</v>
      </c>
      <c r="R184" s="168">
        <v>1819.7670000000001</v>
      </c>
      <c r="S184" s="184" t="s">
        <v>492</v>
      </c>
    </row>
    <row r="185" spans="1:19" ht="15" customHeight="1" x14ac:dyDescent="0.2">
      <c r="A185" s="141">
        <v>43438</v>
      </c>
      <c r="B185" s="142" t="s">
        <v>455</v>
      </c>
      <c r="C185" s="143" t="s">
        <v>504</v>
      </c>
      <c r="D185" s="142" t="s">
        <v>119</v>
      </c>
      <c r="E185" s="144" t="s">
        <v>419</v>
      </c>
      <c r="F185" s="145">
        <v>30.001000000000001</v>
      </c>
      <c r="G185" s="162">
        <f>IF(ISNUMBER(Tabla1[[#This Row],[Peso muestra (g)]]),(Tabla1[[#This Row],[Peso muestra (g)]]*$B$15+$B$16)+Tabla1[[#This Row],[Peso muestra (g)]],"")</f>
        <v>30.001000000000001</v>
      </c>
      <c r="H185" s="167">
        <v>17.981000000000002</v>
      </c>
      <c r="I185" s="168">
        <f t="shared" si="4"/>
        <v>25</v>
      </c>
      <c r="J185" s="168">
        <v>500</v>
      </c>
      <c r="K18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dilución(mL)]])),"",H185*I185/1000)</f>
        <v>0.44952500000000001</v>
      </c>
      <c r="L185" s="167">
        <v>50</v>
      </c>
      <c r="M185" s="182">
        <f>IF(Tabla1[[#This Row],[Concentracion con el Factor de Dilucion (mg/mL)]]="","",K185*100)</f>
        <v>44.952500000000001</v>
      </c>
      <c r="N185" s="182">
        <f>IF(Tabla1[[#This Row],[Resultado (mg/100mL)]]="","",M185*(J185/G185))</f>
        <v>749.18336055464817</v>
      </c>
      <c r="O185" s="168" t="s">
        <v>410</v>
      </c>
      <c r="P185" s="168" t="s">
        <v>137</v>
      </c>
      <c r="Q185" s="168" t="s">
        <v>259</v>
      </c>
      <c r="R185" s="168">
        <v>1819.7670000000001</v>
      </c>
      <c r="S185" s="184" t="s">
        <v>492</v>
      </c>
    </row>
    <row r="186" spans="1:19" ht="15" customHeight="1" x14ac:dyDescent="0.2">
      <c r="A186" s="141">
        <v>43438</v>
      </c>
      <c r="B186" s="142" t="s">
        <v>455</v>
      </c>
      <c r="C186" s="143" t="s">
        <v>504</v>
      </c>
      <c r="D186" s="142" t="s">
        <v>119</v>
      </c>
      <c r="E186" s="144" t="s">
        <v>420</v>
      </c>
      <c r="F186" s="145">
        <v>30.001000000000001</v>
      </c>
      <c r="G186" s="162">
        <f>IF(ISNUMBER(Tabla1[[#This Row],[Peso muestra (g)]]),(Tabla1[[#This Row],[Peso muestra (g)]]*$B$15+$B$16)+Tabla1[[#This Row],[Peso muestra (g)]],"")</f>
        <v>30.001000000000001</v>
      </c>
      <c r="H186" s="167">
        <v>0</v>
      </c>
      <c r="I186" s="168">
        <f t="shared" si="4"/>
        <v>25</v>
      </c>
      <c r="J186" s="168">
        <v>500</v>
      </c>
      <c r="K18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dilución(mL)]])),"",H186*I186/1000)</f>
        <v>0</v>
      </c>
      <c r="L186" s="167">
        <v>50</v>
      </c>
      <c r="M186" s="182">
        <f>IF(Tabla1[[#This Row],[Concentracion con el Factor de Dilucion (mg/mL)]]="","",K186*100)</f>
        <v>0</v>
      </c>
      <c r="N186" s="182">
        <f>IF(Tabla1[[#This Row],[Resultado (mg/100mL)]]="","",M186*(J186/G186))</f>
        <v>0</v>
      </c>
      <c r="O186" s="168" t="s">
        <v>410</v>
      </c>
      <c r="P186" s="168" t="s">
        <v>137</v>
      </c>
      <c r="Q186" s="168" t="s">
        <v>259</v>
      </c>
      <c r="R186" s="168">
        <v>1819.7670000000001</v>
      </c>
      <c r="S186" s="184" t="s">
        <v>492</v>
      </c>
    </row>
    <row r="187" spans="1:19" ht="15" customHeight="1" x14ac:dyDescent="0.2">
      <c r="A187" s="141">
        <v>43438</v>
      </c>
      <c r="B187" s="142" t="s">
        <v>455</v>
      </c>
      <c r="C187" s="143" t="s">
        <v>504</v>
      </c>
      <c r="D187" s="142" t="s">
        <v>119</v>
      </c>
      <c r="E187" s="144" t="s">
        <v>421</v>
      </c>
      <c r="F187" s="145">
        <v>30.001000000000001</v>
      </c>
      <c r="G187" s="162">
        <f>IF(ISNUMBER(Tabla1[[#This Row],[Peso muestra (g)]]),(Tabla1[[#This Row],[Peso muestra (g)]]*$B$15+$B$16)+Tabla1[[#This Row],[Peso muestra (g)]],"")</f>
        <v>30.001000000000001</v>
      </c>
      <c r="H187" s="167">
        <v>3.0390000000000001</v>
      </c>
      <c r="I187" s="168">
        <f t="shared" si="4"/>
        <v>25</v>
      </c>
      <c r="J187" s="168">
        <v>500</v>
      </c>
      <c r="K18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dilución(mL)]])),"",H187*I187/1000)</f>
        <v>7.5975000000000015E-2</v>
      </c>
      <c r="L187" s="167">
        <v>50</v>
      </c>
      <c r="M187" s="182">
        <f>IF(Tabla1[[#This Row],[Concentracion con el Factor de Dilucion (mg/mL)]]="","",K187*100)</f>
        <v>7.5975000000000019</v>
      </c>
      <c r="N187" s="182">
        <f>IF(Tabla1[[#This Row],[Resultado (mg/100mL)]]="","",M187*(J187/G187))</f>
        <v>126.62077930735646</v>
      </c>
      <c r="O187" s="168" t="s">
        <v>410</v>
      </c>
      <c r="P187" s="168" t="s">
        <v>137</v>
      </c>
      <c r="Q187" s="168" t="s">
        <v>259</v>
      </c>
      <c r="R187" s="168">
        <v>1819.7670000000001</v>
      </c>
      <c r="S187" s="184" t="s">
        <v>492</v>
      </c>
    </row>
    <row r="188" spans="1:19" ht="15" customHeight="1" x14ac:dyDescent="0.2">
      <c r="A188" s="141">
        <v>43438</v>
      </c>
      <c r="B188" s="142" t="s">
        <v>455</v>
      </c>
      <c r="C188" s="143" t="s">
        <v>504</v>
      </c>
      <c r="D188" s="142" t="s">
        <v>119</v>
      </c>
      <c r="E188" s="144" t="s">
        <v>422</v>
      </c>
      <c r="F188" s="145">
        <v>30.001000000000001</v>
      </c>
      <c r="G188" s="162">
        <f>IF(ISNUMBER(Tabla1[[#This Row],[Peso muestra (g)]]),(Tabla1[[#This Row],[Peso muestra (g)]]*$B$15+$B$16)+Tabla1[[#This Row],[Peso muestra (g)]],"")</f>
        <v>30.001000000000001</v>
      </c>
      <c r="H188" s="167">
        <v>4.0149999999999997</v>
      </c>
      <c r="I188" s="168">
        <f t="shared" si="4"/>
        <v>25</v>
      </c>
      <c r="J188" s="168">
        <v>500</v>
      </c>
      <c r="K18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dilución(mL)]])),"",H188*I188/1000)</f>
        <v>0.10037499999999999</v>
      </c>
      <c r="L188" s="167">
        <v>50</v>
      </c>
      <c r="M188" s="182">
        <f>IF(Tabla1[[#This Row],[Concentracion con el Factor de Dilucion (mg/mL)]]="","",K188*100)</f>
        <v>10.0375</v>
      </c>
      <c r="N188" s="182">
        <f>IF(Tabla1[[#This Row],[Resultado (mg/100mL)]]="","",M188*(J188/G188))</f>
        <v>167.28609046365119</v>
      </c>
      <c r="O188" s="168" t="s">
        <v>410</v>
      </c>
      <c r="P188" s="168" t="s">
        <v>137</v>
      </c>
      <c r="Q188" s="168" t="s">
        <v>259</v>
      </c>
      <c r="R188" s="168">
        <v>1819.7670000000001</v>
      </c>
      <c r="S188" s="184" t="s">
        <v>492</v>
      </c>
    </row>
    <row r="189" spans="1:19" ht="15" customHeight="1" x14ac:dyDescent="0.2">
      <c r="A189" s="141">
        <v>43438</v>
      </c>
      <c r="B189" s="142" t="s">
        <v>456</v>
      </c>
      <c r="C189" s="143" t="s">
        <v>504</v>
      </c>
      <c r="D189" s="142" t="s">
        <v>119</v>
      </c>
      <c r="E189" s="144" t="s">
        <v>417</v>
      </c>
      <c r="F189" s="145">
        <v>30.000800000000002</v>
      </c>
      <c r="G189" s="162">
        <f>IF(ISNUMBER(Tabla1[[#This Row],[Peso muestra (g)]]),(Tabla1[[#This Row],[Peso muestra (g)]]*$B$15+$B$16)+Tabla1[[#This Row],[Peso muestra (g)]],"")</f>
        <v>30.000800000000002</v>
      </c>
      <c r="H189" s="167"/>
      <c r="I189" s="168">
        <f t="shared" si="4"/>
        <v>25</v>
      </c>
      <c r="J189" s="168">
        <v>500</v>
      </c>
      <c r="K18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dilución(mL)]])),"",H189*I189/1000)</f>
        <v/>
      </c>
      <c r="L189" s="167">
        <v>50</v>
      </c>
      <c r="M189" s="182" t="str">
        <f>IF(Tabla1[[#This Row],[Concentracion con el Factor de Dilucion (mg/mL)]]="","",K189*100)</f>
        <v/>
      </c>
      <c r="N189" s="182" t="str">
        <f>IF(Tabla1[[#This Row],[Resultado (mg/100mL)]]="","",M189*(J189/G189))</f>
        <v/>
      </c>
      <c r="O189" s="168" t="s">
        <v>410</v>
      </c>
      <c r="P189" s="168" t="s">
        <v>137</v>
      </c>
      <c r="Q189" s="168" t="s">
        <v>259</v>
      </c>
      <c r="R189" s="168">
        <v>2059.66</v>
      </c>
      <c r="S189" s="184" t="s">
        <v>493</v>
      </c>
    </row>
    <row r="190" spans="1:19" ht="15" customHeight="1" x14ac:dyDescent="0.2">
      <c r="A190" s="141">
        <v>43438</v>
      </c>
      <c r="B190" s="142" t="s">
        <v>456</v>
      </c>
      <c r="C190" s="143" t="s">
        <v>504</v>
      </c>
      <c r="D190" s="142" t="s">
        <v>119</v>
      </c>
      <c r="E190" s="144" t="s">
        <v>418</v>
      </c>
      <c r="F190" s="145">
        <v>30.000800000000002</v>
      </c>
      <c r="G190" s="162">
        <f>IF(ISNUMBER(Tabla1[[#This Row],[Peso muestra (g)]]),(Tabla1[[#This Row],[Peso muestra (g)]]*$B$15+$B$16)+Tabla1[[#This Row],[Peso muestra (g)]],"")</f>
        <v>30.000800000000002</v>
      </c>
      <c r="H190" s="167">
        <v>16.231999999999999</v>
      </c>
      <c r="I190" s="168">
        <f t="shared" si="4"/>
        <v>25</v>
      </c>
      <c r="J190" s="168">
        <v>500</v>
      </c>
      <c r="K19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dilución(mL)]])),"",H190*I190/1000)</f>
        <v>0.40579999999999994</v>
      </c>
      <c r="L190" s="167">
        <v>50</v>
      </c>
      <c r="M190" s="182">
        <f>IF(Tabla1[[#This Row],[Concentracion con el Factor de Dilucion (mg/mL)]]="","",K190*100)</f>
        <v>40.579999999999991</v>
      </c>
      <c r="N190" s="182">
        <f>IF(Tabla1[[#This Row],[Resultado (mg/100mL)]]="","",M190*(J190/G190))</f>
        <v>676.31529825871291</v>
      </c>
      <c r="O190" s="168" t="s">
        <v>410</v>
      </c>
      <c r="P190" s="168" t="s">
        <v>137</v>
      </c>
      <c r="Q190" s="168" t="s">
        <v>259</v>
      </c>
      <c r="R190" s="168">
        <v>2059.66</v>
      </c>
      <c r="S190" s="184" t="s">
        <v>493</v>
      </c>
    </row>
    <row r="191" spans="1:19" ht="15" customHeight="1" x14ac:dyDescent="0.2">
      <c r="A191" s="141">
        <v>43438</v>
      </c>
      <c r="B191" s="142" t="s">
        <v>456</v>
      </c>
      <c r="C191" s="143" t="s">
        <v>504</v>
      </c>
      <c r="D191" s="142" t="s">
        <v>119</v>
      </c>
      <c r="E191" s="144" t="s">
        <v>419</v>
      </c>
      <c r="F191" s="145">
        <v>30.000800000000002</v>
      </c>
      <c r="G191" s="162">
        <f>IF(ISNUMBER(Tabla1[[#This Row],[Peso muestra (g)]]),(Tabla1[[#This Row],[Peso muestra (g)]]*$B$15+$B$16)+Tabla1[[#This Row],[Peso muestra (g)]],"")</f>
        <v>30.000800000000002</v>
      </c>
      <c r="H191" s="167">
        <v>20.001000000000001</v>
      </c>
      <c r="I191" s="168">
        <f t="shared" si="4"/>
        <v>25</v>
      </c>
      <c r="J191" s="168">
        <v>500</v>
      </c>
      <c r="K19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dilución(mL)]])),"",H191*I191/1000)</f>
        <v>0.50002500000000005</v>
      </c>
      <c r="L191" s="167">
        <v>50</v>
      </c>
      <c r="M191" s="182">
        <f>IF(Tabla1[[#This Row],[Concentracion con el Factor de Dilucion (mg/mL)]]="","",K191*100)</f>
        <v>50.002500000000005</v>
      </c>
      <c r="N191" s="182">
        <f>IF(Tabla1[[#This Row],[Resultado (mg/100mL)]]="","",M191*(J191/G191))</f>
        <v>833.35277725927313</v>
      </c>
      <c r="O191" s="168" t="s">
        <v>410</v>
      </c>
      <c r="P191" s="168" t="s">
        <v>137</v>
      </c>
      <c r="Q191" s="168" t="s">
        <v>259</v>
      </c>
      <c r="R191" s="168">
        <v>2059.66</v>
      </c>
      <c r="S191" s="184" t="s">
        <v>493</v>
      </c>
    </row>
    <row r="192" spans="1:19" ht="15" customHeight="1" x14ac:dyDescent="0.2">
      <c r="A192" s="141">
        <v>43438</v>
      </c>
      <c r="B192" s="142" t="s">
        <v>456</v>
      </c>
      <c r="C192" s="143" t="s">
        <v>504</v>
      </c>
      <c r="D192" s="142" t="s">
        <v>119</v>
      </c>
      <c r="E192" s="144" t="s">
        <v>420</v>
      </c>
      <c r="F192" s="145">
        <v>30.000800000000002</v>
      </c>
      <c r="G192" s="162">
        <f>IF(ISNUMBER(Tabla1[[#This Row],[Peso muestra (g)]]),(Tabla1[[#This Row],[Peso muestra (g)]]*$B$15+$B$16)+Tabla1[[#This Row],[Peso muestra (g)]],"")</f>
        <v>30.000800000000002</v>
      </c>
      <c r="H192" s="167">
        <v>0</v>
      </c>
      <c r="I192" s="168">
        <f t="shared" si="4"/>
        <v>25</v>
      </c>
      <c r="J192" s="168">
        <v>500</v>
      </c>
      <c r="K19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dilución(mL)]])),"",H192*I192/1000)</f>
        <v>0</v>
      </c>
      <c r="L192" s="167">
        <v>50</v>
      </c>
      <c r="M192" s="182">
        <f>IF(Tabla1[[#This Row],[Concentracion con el Factor de Dilucion (mg/mL)]]="","",K192*100)</f>
        <v>0</v>
      </c>
      <c r="N192" s="182">
        <f>IF(Tabla1[[#This Row],[Resultado (mg/100mL)]]="","",M192*(J192/G192))</f>
        <v>0</v>
      </c>
      <c r="O192" s="168" t="s">
        <v>410</v>
      </c>
      <c r="P192" s="168" t="s">
        <v>137</v>
      </c>
      <c r="Q192" s="168" t="s">
        <v>259</v>
      </c>
      <c r="R192" s="168">
        <v>2059.66</v>
      </c>
      <c r="S192" s="184" t="s">
        <v>493</v>
      </c>
    </row>
    <row r="193" spans="1:19" ht="15" customHeight="1" x14ac:dyDescent="0.2">
      <c r="A193" s="141">
        <v>43438</v>
      </c>
      <c r="B193" s="142" t="s">
        <v>456</v>
      </c>
      <c r="C193" s="143" t="s">
        <v>504</v>
      </c>
      <c r="D193" s="142" t="s">
        <v>119</v>
      </c>
      <c r="E193" s="144" t="s">
        <v>421</v>
      </c>
      <c r="F193" s="145">
        <v>30.000800000000002</v>
      </c>
      <c r="G193" s="162">
        <f>IF(ISNUMBER(Tabla1[[#This Row],[Peso muestra (g)]]),(Tabla1[[#This Row],[Peso muestra (g)]]*$B$15+$B$16)+Tabla1[[#This Row],[Peso muestra (g)]],"")</f>
        <v>30.000800000000002</v>
      </c>
      <c r="H193" s="167">
        <v>3.2189999999999999</v>
      </c>
      <c r="I193" s="168">
        <f t="shared" si="4"/>
        <v>25</v>
      </c>
      <c r="J193" s="168">
        <v>500</v>
      </c>
      <c r="K19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dilución(mL)]])),"",H193*I193/1000)</f>
        <v>8.0474999999999991E-2</v>
      </c>
      <c r="L193" s="167">
        <v>50</v>
      </c>
      <c r="M193" s="182">
        <f>IF(Tabla1[[#This Row],[Concentracion con el Factor de Dilucion (mg/mL)]]="","",K193*100)</f>
        <v>8.0474999999999994</v>
      </c>
      <c r="N193" s="182">
        <f>IF(Tabla1[[#This Row],[Resultado (mg/100mL)]]="","",M193*(J193/G193))</f>
        <v>134.12142342870854</v>
      </c>
      <c r="O193" s="168" t="s">
        <v>410</v>
      </c>
      <c r="P193" s="168" t="s">
        <v>137</v>
      </c>
      <c r="Q193" s="168" t="s">
        <v>259</v>
      </c>
      <c r="R193" s="168">
        <v>2059.66</v>
      </c>
      <c r="S193" s="184" t="s">
        <v>493</v>
      </c>
    </row>
    <row r="194" spans="1:19" ht="15" customHeight="1" x14ac:dyDescent="0.2">
      <c r="A194" s="141">
        <v>43438</v>
      </c>
      <c r="B194" s="142" t="s">
        <v>456</v>
      </c>
      <c r="C194" s="143" t="s">
        <v>504</v>
      </c>
      <c r="D194" s="142" t="s">
        <v>119</v>
      </c>
      <c r="E194" s="144" t="s">
        <v>422</v>
      </c>
      <c r="F194" s="145">
        <v>30.000800000000002</v>
      </c>
      <c r="G194" s="162">
        <f>IF(ISNUMBER(Tabla1[[#This Row],[Peso muestra (g)]]),(Tabla1[[#This Row],[Peso muestra (g)]]*$B$15+$B$16)+Tabla1[[#This Row],[Peso muestra (g)]],"")</f>
        <v>30.000800000000002</v>
      </c>
      <c r="H194" s="167">
        <v>4.3879999999999999</v>
      </c>
      <c r="I194" s="168">
        <f t="shared" si="4"/>
        <v>25</v>
      </c>
      <c r="J194" s="168">
        <v>500</v>
      </c>
      <c r="K19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dilución(mL)]])),"",H194*I194/1000)</f>
        <v>0.10970000000000001</v>
      </c>
      <c r="L194" s="167">
        <v>50</v>
      </c>
      <c r="M194" s="182">
        <f>IF(Tabla1[[#This Row],[Concentracion con el Factor de Dilucion (mg/mL)]]="","",K194*100)</f>
        <v>10.97</v>
      </c>
      <c r="N194" s="182">
        <f>IF(Tabla1[[#This Row],[Resultado (mg/100mL)]]="","",M194*(J194/G194))</f>
        <v>182.82845790778913</v>
      </c>
      <c r="O194" s="168" t="s">
        <v>410</v>
      </c>
      <c r="P194" s="168" t="s">
        <v>137</v>
      </c>
      <c r="Q194" s="168" t="s">
        <v>259</v>
      </c>
      <c r="R194" s="168">
        <v>2059.66</v>
      </c>
      <c r="S194" s="184" t="s">
        <v>493</v>
      </c>
    </row>
    <row r="195" spans="1:19" ht="15" customHeight="1" x14ac:dyDescent="0.2">
      <c r="A195" s="141">
        <v>43438</v>
      </c>
      <c r="B195" s="142" t="s">
        <v>457</v>
      </c>
      <c r="C195" s="143" t="s">
        <v>504</v>
      </c>
      <c r="D195" s="142" t="s">
        <v>119</v>
      </c>
      <c r="E195" s="144" t="s">
        <v>417</v>
      </c>
      <c r="F195" s="145">
        <v>30.000900000000001</v>
      </c>
      <c r="G195" s="162">
        <f>IF(ISNUMBER(Tabla1[[#This Row],[Peso muestra (g)]]),(Tabla1[[#This Row],[Peso muestra (g)]]*$B$15+$B$16)+Tabla1[[#This Row],[Peso muestra (g)]],"")</f>
        <v>30.000900000000001</v>
      </c>
      <c r="H195" s="167"/>
      <c r="I195" s="168">
        <f t="shared" si="4"/>
        <v>25</v>
      </c>
      <c r="J195" s="168">
        <v>500</v>
      </c>
      <c r="K19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dilución(mL)]])),"",H195*I195/1000)</f>
        <v/>
      </c>
      <c r="L195" s="167">
        <v>50</v>
      </c>
      <c r="M195" s="182" t="str">
        <f>IF(Tabla1[[#This Row],[Concentracion con el Factor de Dilucion (mg/mL)]]="","",K195*100)</f>
        <v/>
      </c>
      <c r="N195" s="182" t="str">
        <f>IF(Tabla1[[#This Row],[Resultado (mg/100mL)]]="","",M195*(J195/G195))</f>
        <v/>
      </c>
      <c r="O195" s="168" t="s">
        <v>410</v>
      </c>
      <c r="P195" s="168" t="s">
        <v>137</v>
      </c>
      <c r="Q195" s="168" t="s">
        <v>259</v>
      </c>
      <c r="R195" s="168">
        <v>1657.374</v>
      </c>
      <c r="S195" s="184" t="s">
        <v>494</v>
      </c>
    </row>
    <row r="196" spans="1:19" ht="15" customHeight="1" x14ac:dyDescent="0.2">
      <c r="A196" s="141">
        <v>43438</v>
      </c>
      <c r="B196" s="142" t="s">
        <v>457</v>
      </c>
      <c r="C196" s="143" t="s">
        <v>504</v>
      </c>
      <c r="D196" s="142" t="s">
        <v>119</v>
      </c>
      <c r="E196" s="144" t="s">
        <v>418</v>
      </c>
      <c r="F196" s="145">
        <v>30.000900000000001</v>
      </c>
      <c r="G196" s="162">
        <f>IF(ISNUMBER(Tabla1[[#This Row],[Peso muestra (g)]]),(Tabla1[[#This Row],[Peso muestra (g)]]*$B$15+$B$16)+Tabla1[[#This Row],[Peso muestra (g)]],"")</f>
        <v>30.000900000000001</v>
      </c>
      <c r="H196" s="167">
        <v>13.545</v>
      </c>
      <c r="I196" s="168">
        <f t="shared" si="4"/>
        <v>25</v>
      </c>
      <c r="J196" s="168">
        <v>500</v>
      </c>
      <c r="K19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dilución(mL)]])),"",H196*I196/1000)</f>
        <v>0.33862500000000001</v>
      </c>
      <c r="L196" s="167">
        <v>50</v>
      </c>
      <c r="M196" s="182">
        <f>IF(Tabla1[[#This Row],[Concentracion con el Factor de Dilucion (mg/mL)]]="","",K196*100)</f>
        <v>33.862500000000004</v>
      </c>
      <c r="N196" s="182">
        <f>IF(Tabla1[[#This Row],[Resultado (mg/100mL)]]="","",M196*(J196/G196))</f>
        <v>564.35806925792224</v>
      </c>
      <c r="O196" s="168" t="s">
        <v>410</v>
      </c>
      <c r="P196" s="168" t="s">
        <v>137</v>
      </c>
      <c r="Q196" s="168" t="s">
        <v>259</v>
      </c>
      <c r="R196" s="168">
        <v>1657.374</v>
      </c>
      <c r="S196" s="184" t="s">
        <v>494</v>
      </c>
    </row>
    <row r="197" spans="1:19" ht="15" customHeight="1" x14ac:dyDescent="0.2">
      <c r="A197" s="141">
        <v>43438</v>
      </c>
      <c r="B197" s="142" t="s">
        <v>457</v>
      </c>
      <c r="C197" s="143" t="s">
        <v>504</v>
      </c>
      <c r="D197" s="142" t="s">
        <v>119</v>
      </c>
      <c r="E197" s="144" t="s">
        <v>419</v>
      </c>
      <c r="F197" s="145">
        <v>30.000900000000001</v>
      </c>
      <c r="G197" s="162">
        <f>IF(ISNUMBER(Tabla1[[#This Row],[Peso muestra (g)]]),(Tabla1[[#This Row],[Peso muestra (g)]]*$B$15+$B$16)+Tabla1[[#This Row],[Peso muestra (g)]],"")</f>
        <v>30.000900000000001</v>
      </c>
      <c r="H197" s="167">
        <v>16.594000000000001</v>
      </c>
      <c r="I197" s="168">
        <f t="shared" ref="I197:I230" si="6">(1/0.4)*(L197/5)</f>
        <v>25</v>
      </c>
      <c r="J197" s="168">
        <v>500</v>
      </c>
      <c r="K19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dilución(mL)]])),"",H197*I197/1000)</f>
        <v>0.41485</v>
      </c>
      <c r="L197" s="167">
        <v>50</v>
      </c>
      <c r="M197" s="182">
        <f>IF(Tabla1[[#This Row],[Concentracion con el Factor de Dilucion (mg/mL)]]="","",K197*100)</f>
        <v>41.484999999999999</v>
      </c>
      <c r="N197" s="182">
        <f>IF(Tabla1[[#This Row],[Resultado (mg/100mL)]]="","",M197*(J197/G197))</f>
        <v>691.39592478892291</v>
      </c>
      <c r="O197" s="168" t="s">
        <v>410</v>
      </c>
      <c r="P197" s="168" t="s">
        <v>137</v>
      </c>
      <c r="Q197" s="168" t="s">
        <v>259</v>
      </c>
      <c r="R197" s="168">
        <v>1657.374</v>
      </c>
      <c r="S197" s="184" t="s">
        <v>494</v>
      </c>
    </row>
    <row r="198" spans="1:19" ht="15" customHeight="1" x14ac:dyDescent="0.2">
      <c r="A198" s="141">
        <v>43438</v>
      </c>
      <c r="B198" s="142" t="s">
        <v>457</v>
      </c>
      <c r="C198" s="143" t="s">
        <v>504</v>
      </c>
      <c r="D198" s="142" t="s">
        <v>119</v>
      </c>
      <c r="E198" s="144" t="s">
        <v>420</v>
      </c>
      <c r="F198" s="145">
        <v>30.000900000000001</v>
      </c>
      <c r="G198" s="162">
        <f>IF(ISNUMBER(Tabla1[[#This Row],[Peso muestra (g)]]),(Tabla1[[#This Row],[Peso muestra (g)]]*$B$15+$B$16)+Tabla1[[#This Row],[Peso muestra (g)]],"")</f>
        <v>30.000900000000001</v>
      </c>
      <c r="H198" s="167">
        <v>0</v>
      </c>
      <c r="I198" s="168">
        <f t="shared" si="6"/>
        <v>25</v>
      </c>
      <c r="J198" s="168">
        <v>500</v>
      </c>
      <c r="K19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dilución(mL)]])),"",H198*I198/1000)</f>
        <v>0</v>
      </c>
      <c r="L198" s="167">
        <v>50</v>
      </c>
      <c r="M198" s="182">
        <f>IF(Tabla1[[#This Row],[Concentracion con el Factor de Dilucion (mg/mL)]]="","",K198*100)</f>
        <v>0</v>
      </c>
      <c r="N198" s="182">
        <f>IF(Tabla1[[#This Row],[Resultado (mg/100mL)]]="","",M198*(J198/G198))</f>
        <v>0</v>
      </c>
      <c r="O198" s="168" t="s">
        <v>410</v>
      </c>
      <c r="P198" s="168" t="s">
        <v>137</v>
      </c>
      <c r="Q198" s="168" t="s">
        <v>259</v>
      </c>
      <c r="R198" s="168">
        <v>1657.374</v>
      </c>
      <c r="S198" s="184" t="s">
        <v>494</v>
      </c>
    </row>
    <row r="199" spans="1:19" ht="15" customHeight="1" x14ac:dyDescent="0.2">
      <c r="A199" s="141">
        <v>43438</v>
      </c>
      <c r="B199" s="142" t="s">
        <v>457</v>
      </c>
      <c r="C199" s="143" t="s">
        <v>504</v>
      </c>
      <c r="D199" s="142" t="s">
        <v>119</v>
      </c>
      <c r="E199" s="144" t="s">
        <v>421</v>
      </c>
      <c r="F199" s="145">
        <v>30.000900000000001</v>
      </c>
      <c r="G199" s="162">
        <f>IF(ISNUMBER(Tabla1[[#This Row],[Peso muestra (g)]]),(Tabla1[[#This Row],[Peso muestra (g)]]*$B$15+$B$16)+Tabla1[[#This Row],[Peso muestra (g)]],"")</f>
        <v>30.000900000000001</v>
      </c>
      <c r="H199" s="167">
        <v>2.9809999999999999</v>
      </c>
      <c r="I199" s="168">
        <f t="shared" si="6"/>
        <v>25</v>
      </c>
      <c r="J199" s="168">
        <v>500</v>
      </c>
      <c r="K19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dilución(mL)]])),"",H199*I199/1000)</f>
        <v>7.4524999999999994E-2</v>
      </c>
      <c r="L199" s="167">
        <v>50</v>
      </c>
      <c r="M199" s="182">
        <f>IF(Tabla1[[#This Row],[Concentracion con el Factor de Dilucion (mg/mL)]]="","",K199*100)</f>
        <v>7.4524999999999997</v>
      </c>
      <c r="N199" s="182">
        <f>IF(Tabla1[[#This Row],[Resultado (mg/100mL)]]="","",M199*(J199/G199))</f>
        <v>124.20460719511746</v>
      </c>
      <c r="O199" s="168" t="s">
        <v>410</v>
      </c>
      <c r="P199" s="168" t="s">
        <v>137</v>
      </c>
      <c r="Q199" s="168" t="s">
        <v>259</v>
      </c>
      <c r="R199" s="168">
        <v>1657.374</v>
      </c>
      <c r="S199" s="184" t="s">
        <v>494</v>
      </c>
    </row>
    <row r="200" spans="1:19" ht="15" customHeight="1" x14ac:dyDescent="0.2">
      <c r="A200" s="141">
        <v>43438</v>
      </c>
      <c r="B200" s="142" t="s">
        <v>457</v>
      </c>
      <c r="C200" s="143" t="s">
        <v>504</v>
      </c>
      <c r="D200" s="142" t="s">
        <v>119</v>
      </c>
      <c r="E200" s="144" t="s">
        <v>422</v>
      </c>
      <c r="F200" s="145">
        <v>30.000900000000001</v>
      </c>
      <c r="G200" s="162">
        <f>IF(ISNUMBER(Tabla1[[#This Row],[Peso muestra (g)]]),(Tabla1[[#This Row],[Peso muestra (g)]]*$B$15+$B$16)+Tabla1[[#This Row],[Peso muestra (g)]],"")</f>
        <v>30.000900000000001</v>
      </c>
      <c r="H200" s="167">
        <v>3.91</v>
      </c>
      <c r="I200" s="168">
        <f t="shared" si="6"/>
        <v>25</v>
      </c>
      <c r="J200" s="168">
        <v>500</v>
      </c>
      <c r="K20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dilución(mL)]])),"",H200*I200/1000)</f>
        <v>9.7750000000000004E-2</v>
      </c>
      <c r="L200" s="167">
        <v>50</v>
      </c>
      <c r="M200" s="182">
        <f>IF(Tabla1[[#This Row],[Concentracion con el Factor de Dilucion (mg/mL)]]="","",K200*100)</f>
        <v>9.7750000000000004</v>
      </c>
      <c r="N200" s="182">
        <f>IF(Tabla1[[#This Row],[Resultado (mg/100mL)]]="","",M200*(J200/G200))</f>
        <v>162.91177931328727</v>
      </c>
      <c r="O200" s="168" t="s">
        <v>410</v>
      </c>
      <c r="P200" s="168" t="s">
        <v>137</v>
      </c>
      <c r="Q200" s="168" t="s">
        <v>259</v>
      </c>
      <c r="R200" s="168">
        <v>1657.374</v>
      </c>
      <c r="S200" s="184" t="s">
        <v>494</v>
      </c>
    </row>
    <row r="201" spans="1:19" ht="15" customHeight="1" x14ac:dyDescent="0.2">
      <c r="A201" s="141">
        <v>43455</v>
      </c>
      <c r="B201" s="142" t="s">
        <v>458</v>
      </c>
      <c r="C201" s="143" t="s">
        <v>506</v>
      </c>
      <c r="D201" s="142" t="s">
        <v>119</v>
      </c>
      <c r="E201" s="144" t="s">
        <v>417</v>
      </c>
      <c r="F201" s="145">
        <v>30.000900000000001</v>
      </c>
      <c r="G201" s="162">
        <f>IF(ISNUMBER(Tabla1[[#This Row],[Peso muestra (g)]]),(Tabla1[[#This Row],[Peso muestra (g)]]*$B$15+$B$16)+Tabla1[[#This Row],[Peso muestra (g)]],"")</f>
        <v>30.000900000000001</v>
      </c>
      <c r="H201" s="169">
        <v>41.563000000000002</v>
      </c>
      <c r="I201" s="168">
        <f t="shared" si="6"/>
        <v>25</v>
      </c>
      <c r="J201" s="168">
        <v>500</v>
      </c>
      <c r="K20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dilución(mL)]])),"",H201*I201/1000)</f>
        <v>1.039075</v>
      </c>
      <c r="L201" s="167">
        <v>50</v>
      </c>
      <c r="M201" s="182">
        <f>IF(Tabla1[[#This Row],[Concentracion con el Factor de Dilucion (mg/mL)]]="","",K201*100)</f>
        <v>103.9075</v>
      </c>
      <c r="N201" s="182">
        <f>IF(Tabla1[[#This Row],[Resultado (mg/100mL)]]="","",M201*(J201/G201))</f>
        <v>1731.7397144752322</v>
      </c>
      <c r="O201" s="168" t="s">
        <v>410</v>
      </c>
      <c r="P201" s="168" t="s">
        <v>137</v>
      </c>
      <c r="Q201" s="168" t="s">
        <v>259</v>
      </c>
      <c r="R201" s="168">
        <v>1704.2850000000001</v>
      </c>
      <c r="S201" s="184" t="s">
        <v>495</v>
      </c>
    </row>
    <row r="202" spans="1:19" ht="15" customHeight="1" x14ac:dyDescent="0.2">
      <c r="A202" s="141">
        <v>43455</v>
      </c>
      <c r="B202" s="142" t="s">
        <v>458</v>
      </c>
      <c r="C202" s="143" t="s">
        <v>506</v>
      </c>
      <c r="D202" s="142" t="s">
        <v>119</v>
      </c>
      <c r="E202" s="144" t="s">
        <v>418</v>
      </c>
      <c r="F202" s="145">
        <v>30.000900000000001</v>
      </c>
      <c r="G202" s="162">
        <f>IF(ISNUMBER(Tabla1[[#This Row],[Peso muestra (g)]]),(Tabla1[[#This Row],[Peso muestra (g)]]*$B$15+$B$16)+Tabla1[[#This Row],[Peso muestra (g)]],"")</f>
        <v>30.000900000000001</v>
      </c>
      <c r="H202" s="169">
        <v>14.521000000000001</v>
      </c>
      <c r="I202" s="168">
        <f t="shared" si="6"/>
        <v>25</v>
      </c>
      <c r="J202" s="168">
        <v>500</v>
      </c>
      <c r="K20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dilución(mL)]])),"",H202*I202/1000)</f>
        <v>0.36302500000000004</v>
      </c>
      <c r="L202" s="167">
        <v>50</v>
      </c>
      <c r="M202" s="182">
        <f>IF(Tabla1[[#This Row],[Concentracion con el Factor de Dilucion (mg/mL)]]="","",K202*100)</f>
        <v>36.302500000000002</v>
      </c>
      <c r="N202" s="182">
        <f>IF(Tabla1[[#This Row],[Resultado (mg/100mL)]]="","",M202*(J202/G202))</f>
        <v>605.02351596118785</v>
      </c>
      <c r="O202" s="168" t="s">
        <v>410</v>
      </c>
      <c r="P202" s="168" t="s">
        <v>137</v>
      </c>
      <c r="Q202" s="168" t="s">
        <v>259</v>
      </c>
      <c r="R202" s="168">
        <v>1704.2850000000001</v>
      </c>
      <c r="S202" s="184" t="s">
        <v>495</v>
      </c>
    </row>
    <row r="203" spans="1:19" ht="15" customHeight="1" x14ac:dyDescent="0.2">
      <c r="A203" s="141">
        <v>43455</v>
      </c>
      <c r="B203" s="142" t="s">
        <v>458</v>
      </c>
      <c r="C203" s="143" t="s">
        <v>506</v>
      </c>
      <c r="D203" s="142" t="s">
        <v>119</v>
      </c>
      <c r="E203" s="144" t="s">
        <v>419</v>
      </c>
      <c r="F203" s="145">
        <v>30.000900000000001</v>
      </c>
      <c r="G203" s="162">
        <f>IF(ISNUMBER(Tabla1[[#This Row],[Peso muestra (g)]]),(Tabla1[[#This Row],[Peso muestra (g)]]*$B$15+$B$16)+Tabla1[[#This Row],[Peso muestra (g)]],"")</f>
        <v>30.000900000000001</v>
      </c>
      <c r="H203" s="169">
        <v>17.498999999999999</v>
      </c>
      <c r="I203" s="168">
        <f t="shared" si="6"/>
        <v>25</v>
      </c>
      <c r="J203" s="168">
        <v>500</v>
      </c>
      <c r="K20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dilución(mL)]])),"",H203*I203/1000)</f>
        <v>0.43747499999999995</v>
      </c>
      <c r="L203" s="167">
        <v>50</v>
      </c>
      <c r="M203" s="182">
        <f>IF(Tabla1[[#This Row],[Concentracion con el Factor de Dilucion (mg/mL)]]="","",K203*100)</f>
        <v>43.747499999999995</v>
      </c>
      <c r="N203" s="182">
        <f>IF(Tabla1[[#This Row],[Resultado (mg/100mL)]]="","",M203*(J203/G203))</f>
        <v>729.10312690619264</v>
      </c>
      <c r="O203" s="168" t="s">
        <v>410</v>
      </c>
      <c r="P203" s="168" t="s">
        <v>137</v>
      </c>
      <c r="Q203" s="168" t="s">
        <v>259</v>
      </c>
      <c r="R203" s="168">
        <v>1704.2850000000001</v>
      </c>
      <c r="S203" s="184" t="s">
        <v>495</v>
      </c>
    </row>
    <row r="204" spans="1:19" ht="15" customHeight="1" x14ac:dyDescent="0.2">
      <c r="A204" s="141">
        <v>43455</v>
      </c>
      <c r="B204" s="142" t="s">
        <v>458</v>
      </c>
      <c r="C204" s="143" t="s">
        <v>506</v>
      </c>
      <c r="D204" s="142" t="s">
        <v>119</v>
      </c>
      <c r="E204" s="144" t="s">
        <v>420</v>
      </c>
      <c r="F204" s="145">
        <v>30.000900000000001</v>
      </c>
      <c r="G204" s="162">
        <f>IF(ISNUMBER(Tabla1[[#This Row],[Peso muestra (g)]]),(Tabla1[[#This Row],[Peso muestra (g)]]*$B$15+$B$16)+Tabla1[[#This Row],[Peso muestra (g)]],"")</f>
        <v>30.000900000000001</v>
      </c>
      <c r="H204" s="169">
        <v>0</v>
      </c>
      <c r="I204" s="168">
        <f t="shared" si="6"/>
        <v>25</v>
      </c>
      <c r="J204" s="168">
        <v>500</v>
      </c>
      <c r="K20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dilución(mL)]])),"",H204*I204/1000)</f>
        <v>0</v>
      </c>
      <c r="L204" s="167">
        <v>50</v>
      </c>
      <c r="M204" s="182">
        <f>IF(Tabla1[[#This Row],[Concentracion con el Factor de Dilucion (mg/mL)]]="","",K204*100)</f>
        <v>0</v>
      </c>
      <c r="N204" s="182">
        <f>IF(Tabla1[[#This Row],[Resultado (mg/100mL)]]="","",M204*(J204/G204))</f>
        <v>0</v>
      </c>
      <c r="O204" s="168" t="s">
        <v>410</v>
      </c>
      <c r="P204" s="168" t="s">
        <v>137</v>
      </c>
      <c r="Q204" s="168" t="s">
        <v>259</v>
      </c>
      <c r="R204" s="168">
        <v>1704.2850000000001</v>
      </c>
      <c r="S204" s="184" t="s">
        <v>495</v>
      </c>
    </row>
    <row r="205" spans="1:19" ht="15" customHeight="1" x14ac:dyDescent="0.2">
      <c r="A205" s="141">
        <v>43455</v>
      </c>
      <c r="B205" s="142" t="s">
        <v>458</v>
      </c>
      <c r="C205" s="143" t="s">
        <v>506</v>
      </c>
      <c r="D205" s="142" t="s">
        <v>119</v>
      </c>
      <c r="E205" s="144" t="s">
        <v>421</v>
      </c>
      <c r="F205" s="145">
        <v>30.000900000000001</v>
      </c>
      <c r="G205" s="162">
        <f>IF(ISNUMBER(Tabla1[[#This Row],[Peso muestra (g)]]),(Tabla1[[#This Row],[Peso muestra (g)]]*$B$15+$B$16)+Tabla1[[#This Row],[Peso muestra (g)]],"")</f>
        <v>30.000900000000001</v>
      </c>
      <c r="H205" s="169">
        <v>3.0379999999999998</v>
      </c>
      <c r="I205" s="168">
        <f t="shared" si="6"/>
        <v>25</v>
      </c>
      <c r="J205" s="168">
        <v>500</v>
      </c>
      <c r="K20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dilución(mL)]])),"",H205*I205/1000)</f>
        <v>7.594999999999999E-2</v>
      </c>
      <c r="L205" s="167">
        <v>50</v>
      </c>
      <c r="M205" s="182">
        <f>IF(Tabla1[[#This Row],[Concentracion con el Factor de Dilucion (mg/mL)]]="","",K205*100)</f>
        <v>7.5949999999999989</v>
      </c>
      <c r="N205" s="182">
        <f>IF(Tabla1[[#This Row],[Resultado (mg/100mL)]]="","",M205*(J205/G205))</f>
        <v>126.57953594725488</v>
      </c>
      <c r="O205" s="168" t="s">
        <v>410</v>
      </c>
      <c r="P205" s="168" t="s">
        <v>137</v>
      </c>
      <c r="Q205" s="168" t="s">
        <v>259</v>
      </c>
      <c r="R205" s="143">
        <v>1704.2850000000001</v>
      </c>
      <c r="S205" s="184" t="s">
        <v>495</v>
      </c>
    </row>
    <row r="206" spans="1:19" ht="15" customHeight="1" x14ac:dyDescent="0.2">
      <c r="A206" s="141">
        <v>43455</v>
      </c>
      <c r="B206" s="142" t="s">
        <v>458</v>
      </c>
      <c r="C206" s="143" t="s">
        <v>506</v>
      </c>
      <c r="D206" s="142" t="s">
        <v>119</v>
      </c>
      <c r="E206" s="144" t="s">
        <v>422</v>
      </c>
      <c r="F206" s="145">
        <v>30.000900000000001</v>
      </c>
      <c r="G206" s="162">
        <f>IF(ISNUMBER(Tabla1[[#This Row],[Peso muestra (g)]]),(Tabla1[[#This Row],[Peso muestra (g)]]*$B$15+$B$16)+Tabla1[[#This Row],[Peso muestra (g)]],"")</f>
        <v>30.000900000000001</v>
      </c>
      <c r="H206" s="169">
        <v>3.8410000000000002</v>
      </c>
      <c r="I206" s="168">
        <f t="shared" si="6"/>
        <v>25</v>
      </c>
      <c r="J206" s="168">
        <v>500</v>
      </c>
      <c r="K20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dilución(mL)]])),"",H206*I206/1000)</f>
        <v>9.6024999999999999E-2</v>
      </c>
      <c r="L206" s="167">
        <v>50</v>
      </c>
      <c r="M206" s="182">
        <f>IF(Tabla1[[#This Row],[Concentracion con el Factor de Dilucion (mg/mL)]]="","",K206*100)</f>
        <v>9.6024999999999991</v>
      </c>
      <c r="N206" s="182">
        <f>IF(Tabla1[[#This Row],[Resultado (mg/100mL)]]="","",M206*(J206/G206))</f>
        <v>160.03686556069982</v>
      </c>
      <c r="O206" s="168" t="s">
        <v>410</v>
      </c>
      <c r="P206" s="168" t="s">
        <v>137</v>
      </c>
      <c r="Q206" s="168" t="s">
        <v>259</v>
      </c>
      <c r="R206" s="143">
        <v>1704.2850000000001</v>
      </c>
      <c r="S206" s="184" t="s">
        <v>495</v>
      </c>
    </row>
    <row r="207" spans="1:19" ht="15" customHeight="1" x14ac:dyDescent="0.2">
      <c r="A207" s="141">
        <v>43455</v>
      </c>
      <c r="B207" s="142" t="s">
        <v>458</v>
      </c>
      <c r="C207" s="143" t="s">
        <v>506</v>
      </c>
      <c r="D207" s="142" t="s">
        <v>120</v>
      </c>
      <c r="E207" s="144" t="s">
        <v>417</v>
      </c>
      <c r="F207" s="145">
        <v>30</v>
      </c>
      <c r="G207" s="161">
        <f>IF(ISNUMBER(Tabla1[[#This Row],[Peso muestra (g)]]),(Tabla1[[#This Row],[Peso muestra (g)]]*$B$15+$B$16)+Tabla1[[#This Row],[Peso muestra (g)]],"")</f>
        <v>30</v>
      </c>
      <c r="H207" s="167">
        <v>41.957999999999998</v>
      </c>
      <c r="I207" s="168">
        <f t="shared" si="6"/>
        <v>25</v>
      </c>
      <c r="J207" s="168">
        <v>500</v>
      </c>
      <c r="K20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dilución(mL)]])),"",H207*I207/1000)</f>
        <v>1.04895</v>
      </c>
      <c r="L207" s="167">
        <v>50</v>
      </c>
      <c r="M207" s="182">
        <f>IF(Tabla1[[#This Row],[Concentracion con el Factor de Dilucion (mg/mL)]]="","",K207*100)</f>
        <v>104.89500000000001</v>
      </c>
      <c r="N207" s="182">
        <f>IF(Tabla1[[#This Row],[Resultado (mg/100mL)]]="","",M207*(J207/G207))</f>
        <v>1748.2500000000002</v>
      </c>
      <c r="O207" s="168" t="s">
        <v>410</v>
      </c>
      <c r="P207" s="168" t="s">
        <v>137</v>
      </c>
      <c r="Q207" s="168" t="s">
        <v>259</v>
      </c>
      <c r="R207" s="143">
        <v>1851.3240000000001</v>
      </c>
      <c r="S207" s="184" t="s">
        <v>496</v>
      </c>
    </row>
    <row r="208" spans="1:19" ht="15" customHeight="1" x14ac:dyDescent="0.2">
      <c r="A208" s="141">
        <v>43455</v>
      </c>
      <c r="B208" s="142" t="s">
        <v>458</v>
      </c>
      <c r="C208" s="143" t="s">
        <v>506</v>
      </c>
      <c r="D208" s="142" t="s">
        <v>120</v>
      </c>
      <c r="E208" s="144" t="s">
        <v>418</v>
      </c>
      <c r="F208" s="145">
        <v>30</v>
      </c>
      <c r="G208" s="161">
        <f>IF(ISNUMBER(Tabla1[[#This Row],[Peso muestra (g)]]),(Tabla1[[#This Row],[Peso muestra (g)]]*$B$15+$B$16)+Tabla1[[#This Row],[Peso muestra (g)]],"")</f>
        <v>30</v>
      </c>
      <c r="H208" s="167">
        <v>15.009</v>
      </c>
      <c r="I208" s="168">
        <f t="shared" si="6"/>
        <v>25</v>
      </c>
      <c r="J208" s="168">
        <v>500</v>
      </c>
      <c r="K20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dilución(mL)]])),"",H208*I208/1000)</f>
        <v>0.37522500000000003</v>
      </c>
      <c r="L208" s="167">
        <v>50</v>
      </c>
      <c r="M208" s="182">
        <f>IF(Tabla1[[#This Row],[Concentracion con el Factor de Dilucion (mg/mL)]]="","",K208*100)</f>
        <v>37.522500000000001</v>
      </c>
      <c r="N208" s="182">
        <f>IF(Tabla1[[#This Row],[Resultado (mg/100mL)]]="","",M208*(J208/G208))</f>
        <v>625.37500000000011</v>
      </c>
      <c r="O208" s="168" t="s">
        <v>410</v>
      </c>
      <c r="P208" s="168" t="s">
        <v>137</v>
      </c>
      <c r="Q208" s="168" t="s">
        <v>259</v>
      </c>
      <c r="R208" s="143"/>
      <c r="S208" s="184" t="s">
        <v>496</v>
      </c>
    </row>
    <row r="209" spans="1:19" ht="15" customHeight="1" x14ac:dyDescent="0.2">
      <c r="A209" s="141">
        <v>43455</v>
      </c>
      <c r="B209" s="142" t="s">
        <v>458</v>
      </c>
      <c r="C209" s="143" t="s">
        <v>506</v>
      </c>
      <c r="D209" s="142" t="s">
        <v>120</v>
      </c>
      <c r="E209" s="144" t="s">
        <v>419</v>
      </c>
      <c r="F209" s="145">
        <v>30</v>
      </c>
      <c r="G209" s="161">
        <f>IF(ISNUMBER(Tabla1[[#This Row],[Peso muestra (g)]]),(Tabla1[[#This Row],[Peso muestra (g)]]*$B$15+$B$16)+Tabla1[[#This Row],[Peso muestra (g)]],"")</f>
        <v>30</v>
      </c>
      <c r="H209" s="167">
        <v>18.277000000000001</v>
      </c>
      <c r="I209" s="168">
        <f t="shared" si="6"/>
        <v>25</v>
      </c>
      <c r="J209" s="168">
        <v>500</v>
      </c>
      <c r="K20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dilución(mL)]])),"",H209*I209/1000)</f>
        <v>0.45692500000000003</v>
      </c>
      <c r="L209" s="167">
        <v>50</v>
      </c>
      <c r="M209" s="182">
        <f>IF(Tabla1[[#This Row],[Concentracion con el Factor de Dilucion (mg/mL)]]="","",K209*100)</f>
        <v>45.692500000000003</v>
      </c>
      <c r="N209" s="182">
        <f>IF(Tabla1[[#This Row],[Resultado (mg/100mL)]]="","",M209*(J209/G209))</f>
        <v>761.54166666666674</v>
      </c>
      <c r="O209" s="168" t="s">
        <v>410</v>
      </c>
      <c r="P209" s="168" t="s">
        <v>137</v>
      </c>
      <c r="Q209" s="168" t="s">
        <v>259</v>
      </c>
      <c r="R209" s="143"/>
      <c r="S209" s="184" t="s">
        <v>496</v>
      </c>
    </row>
    <row r="210" spans="1:19" ht="15" customHeight="1" x14ac:dyDescent="0.2">
      <c r="A210" s="141">
        <v>43455</v>
      </c>
      <c r="B210" s="142" t="s">
        <v>458</v>
      </c>
      <c r="C210" s="143" t="s">
        <v>506</v>
      </c>
      <c r="D210" s="142" t="s">
        <v>120</v>
      </c>
      <c r="E210" s="144" t="s">
        <v>420</v>
      </c>
      <c r="F210" s="145">
        <v>30</v>
      </c>
      <c r="G210" s="161">
        <f>IF(ISNUMBER(Tabla1[[#This Row],[Peso muestra (g)]]),(Tabla1[[#This Row],[Peso muestra (g)]]*$B$15+$B$16)+Tabla1[[#This Row],[Peso muestra (g)]],"")</f>
        <v>30</v>
      </c>
      <c r="H210" s="167">
        <v>0</v>
      </c>
      <c r="I210" s="168">
        <f t="shared" si="6"/>
        <v>25</v>
      </c>
      <c r="J210" s="168">
        <v>500</v>
      </c>
      <c r="K21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dilución(mL)]])),"",H210*I210/1000)</f>
        <v>0</v>
      </c>
      <c r="L210" s="167">
        <v>50</v>
      </c>
      <c r="M210" s="182">
        <f>IF(Tabla1[[#This Row],[Concentracion con el Factor de Dilucion (mg/mL)]]="","",K210*100)</f>
        <v>0</v>
      </c>
      <c r="N210" s="182">
        <f>IF(Tabla1[[#This Row],[Resultado (mg/100mL)]]="","",M210*(J210/G210))</f>
        <v>0</v>
      </c>
      <c r="O210" s="168" t="s">
        <v>410</v>
      </c>
      <c r="P210" s="168" t="s">
        <v>137</v>
      </c>
      <c r="Q210" s="168" t="s">
        <v>259</v>
      </c>
      <c r="R210" s="143"/>
      <c r="S210" s="184" t="s">
        <v>496</v>
      </c>
    </row>
    <row r="211" spans="1:19" ht="15" customHeight="1" x14ac:dyDescent="0.2">
      <c r="A211" s="141">
        <v>43455</v>
      </c>
      <c r="B211" s="142" t="s">
        <v>458</v>
      </c>
      <c r="C211" s="143" t="s">
        <v>506</v>
      </c>
      <c r="D211" s="142" t="s">
        <v>120</v>
      </c>
      <c r="E211" s="144" t="s">
        <v>421</v>
      </c>
      <c r="F211" s="145">
        <v>30</v>
      </c>
      <c r="G211" s="161">
        <f>IF(ISNUMBER(Tabla1[[#This Row],[Peso muestra (g)]]),(Tabla1[[#This Row],[Peso muestra (g)]]*$B$15+$B$16)+Tabla1[[#This Row],[Peso muestra (g)]],"")</f>
        <v>30</v>
      </c>
      <c r="H211" s="167">
        <v>3.101</v>
      </c>
      <c r="I211" s="168">
        <f t="shared" si="6"/>
        <v>25</v>
      </c>
      <c r="J211" s="168">
        <v>500</v>
      </c>
      <c r="K21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dilución(mL)]])),"",H211*I211/1000)</f>
        <v>7.7525000000000011E-2</v>
      </c>
      <c r="L211" s="167">
        <v>50</v>
      </c>
      <c r="M211" s="182">
        <f>IF(Tabla1[[#This Row],[Concentracion con el Factor de Dilucion (mg/mL)]]="","",K211*100)</f>
        <v>7.7525000000000013</v>
      </c>
      <c r="N211" s="182">
        <f>IF(Tabla1[[#This Row],[Resultado (mg/100mL)]]="","",M211*(J211/G211))</f>
        <v>129.20833333333337</v>
      </c>
      <c r="O211" s="168" t="s">
        <v>410</v>
      </c>
      <c r="P211" s="168" t="s">
        <v>137</v>
      </c>
      <c r="Q211" s="168" t="s">
        <v>259</v>
      </c>
      <c r="R211" s="143"/>
      <c r="S211" s="184" t="s">
        <v>496</v>
      </c>
    </row>
    <row r="212" spans="1:19" ht="15" customHeight="1" x14ac:dyDescent="0.2">
      <c r="A212" s="141">
        <v>43455</v>
      </c>
      <c r="B212" s="142" t="s">
        <v>458</v>
      </c>
      <c r="C212" s="143" t="s">
        <v>506</v>
      </c>
      <c r="D212" s="142" t="s">
        <v>120</v>
      </c>
      <c r="E212" s="144" t="s">
        <v>422</v>
      </c>
      <c r="F212" s="145">
        <v>30</v>
      </c>
      <c r="G212" s="161">
        <f>IF(ISNUMBER(Tabla1[[#This Row],[Peso muestra (g)]]),(Tabla1[[#This Row],[Peso muestra (g)]]*$B$15+$B$16)+Tabla1[[#This Row],[Peso muestra (g)]],"")</f>
        <v>30</v>
      </c>
      <c r="H212" s="167">
        <v>4.0449999999999999</v>
      </c>
      <c r="I212" s="168">
        <f t="shared" si="6"/>
        <v>25</v>
      </c>
      <c r="J212" s="168">
        <v>500</v>
      </c>
      <c r="K21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dilución(mL)]])),"",H212*I212/1000)</f>
        <v>0.10112500000000001</v>
      </c>
      <c r="L212" s="167">
        <v>50</v>
      </c>
      <c r="M212" s="182">
        <f>IF(Tabla1[[#This Row],[Concentracion con el Factor de Dilucion (mg/mL)]]="","",K212*100)</f>
        <v>10.112500000000001</v>
      </c>
      <c r="N212" s="182">
        <f>IF(Tabla1[[#This Row],[Resultado (mg/100mL)]]="","",M212*(J212/G212))</f>
        <v>168.54166666666669</v>
      </c>
      <c r="O212" s="168" t="s">
        <v>410</v>
      </c>
      <c r="P212" s="168" t="s">
        <v>137</v>
      </c>
      <c r="Q212" s="168" t="s">
        <v>259</v>
      </c>
      <c r="R212" s="143"/>
      <c r="S212" s="184" t="s">
        <v>496</v>
      </c>
    </row>
    <row r="213" spans="1:19" ht="15" customHeight="1" x14ac:dyDescent="0.2">
      <c r="A213" s="141">
        <v>43455</v>
      </c>
      <c r="B213" s="142" t="s">
        <v>459</v>
      </c>
      <c r="C213" s="143" t="s">
        <v>506</v>
      </c>
      <c r="D213" s="142" t="s">
        <v>119</v>
      </c>
      <c r="E213" s="144" t="s">
        <v>417</v>
      </c>
      <c r="F213" s="145">
        <v>30.0001</v>
      </c>
      <c r="G213" s="162">
        <f>IF(ISNUMBER(Tabla1[[#This Row],[Peso muestra (g)]]),(Tabla1[[#This Row],[Peso muestra (g)]]*$B$15+$B$16)+Tabla1[[#This Row],[Peso muestra (g)]],"")</f>
        <v>30.0001</v>
      </c>
      <c r="H213" s="167">
        <v>41.744999999999997</v>
      </c>
      <c r="I213" s="168">
        <f t="shared" si="6"/>
        <v>25</v>
      </c>
      <c r="J213" s="168">
        <v>500</v>
      </c>
      <c r="K21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dilución(mL)]])),"",H213*I213/1000)</f>
        <v>1.043625</v>
      </c>
      <c r="L213" s="167">
        <v>50</v>
      </c>
      <c r="M213" s="182">
        <f>IF(Tabla1[[#This Row],[Concentracion con el Factor de Dilucion (mg/mL)]]="","",K213*100)</f>
        <v>104.3625</v>
      </c>
      <c r="N213" s="182">
        <f>IF(Tabla1[[#This Row],[Resultado (mg/100mL)]]="","",M213*(J213/G213))</f>
        <v>1739.3692021026595</v>
      </c>
      <c r="O213" s="168" t="s">
        <v>410</v>
      </c>
      <c r="P213" s="168" t="s">
        <v>137</v>
      </c>
      <c r="Q213" s="168" t="s">
        <v>259</v>
      </c>
      <c r="R213" s="143">
        <v>1785.0139999999999</v>
      </c>
      <c r="S213" s="184" t="s">
        <v>497</v>
      </c>
    </row>
    <row r="214" spans="1:19" ht="15" customHeight="1" x14ac:dyDescent="0.2">
      <c r="A214" s="141">
        <v>43455</v>
      </c>
      <c r="B214" s="142" t="s">
        <v>459</v>
      </c>
      <c r="C214" s="143" t="s">
        <v>506</v>
      </c>
      <c r="D214" s="142" t="s">
        <v>119</v>
      </c>
      <c r="E214" s="144" t="s">
        <v>418</v>
      </c>
      <c r="F214" s="145">
        <v>30.0001</v>
      </c>
      <c r="G214" s="162">
        <f>IF(ISNUMBER(Tabla1[[#This Row],[Peso muestra (g)]]),(Tabla1[[#This Row],[Peso muestra (g)]]*$B$15+$B$16)+Tabla1[[#This Row],[Peso muestra (g)]],"")</f>
        <v>30.0001</v>
      </c>
      <c r="H214" s="167">
        <v>15.282</v>
      </c>
      <c r="I214" s="168">
        <f t="shared" si="6"/>
        <v>25</v>
      </c>
      <c r="J214" s="168">
        <v>500</v>
      </c>
      <c r="K21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dilución(mL)]])),"",H214*I214/1000)</f>
        <v>0.38205</v>
      </c>
      <c r="L214" s="167">
        <v>50</v>
      </c>
      <c r="M214" s="182">
        <f>IF(Tabla1[[#This Row],[Concentracion con el Factor de Dilucion (mg/mL)]]="","",K214*100)</f>
        <v>38.204999999999998</v>
      </c>
      <c r="N214" s="182">
        <f>IF(Tabla1[[#This Row],[Resultado (mg/100mL)]]="","",M214*(J214/G214))</f>
        <v>636.74787750707492</v>
      </c>
      <c r="O214" s="168" t="s">
        <v>410</v>
      </c>
      <c r="P214" s="168" t="s">
        <v>137</v>
      </c>
      <c r="Q214" s="168" t="s">
        <v>259</v>
      </c>
      <c r="R214" s="143">
        <v>1785.0139999999999</v>
      </c>
      <c r="S214" s="184" t="s">
        <v>497</v>
      </c>
    </row>
    <row r="215" spans="1:19" ht="15" customHeight="1" x14ac:dyDescent="0.2">
      <c r="A215" s="141">
        <v>43455</v>
      </c>
      <c r="B215" s="142" t="s">
        <v>459</v>
      </c>
      <c r="C215" s="143" t="s">
        <v>506</v>
      </c>
      <c r="D215" s="142" t="s">
        <v>119</v>
      </c>
      <c r="E215" s="144" t="s">
        <v>419</v>
      </c>
      <c r="F215" s="145">
        <v>30.0001</v>
      </c>
      <c r="G215" s="162">
        <f>IF(ISNUMBER(Tabla1[[#This Row],[Peso muestra (g)]]),(Tabla1[[#This Row],[Peso muestra (g)]]*$B$15+$B$16)+Tabla1[[#This Row],[Peso muestra (g)]],"")</f>
        <v>30.0001</v>
      </c>
      <c r="H215" s="167">
        <v>18.605</v>
      </c>
      <c r="I215" s="168">
        <f t="shared" si="6"/>
        <v>25</v>
      </c>
      <c r="J215" s="168">
        <v>500</v>
      </c>
      <c r="K21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dilución(mL)]])),"",H215*I215/1000)</f>
        <v>0.46512500000000001</v>
      </c>
      <c r="L215" s="167">
        <v>50</v>
      </c>
      <c r="M215" s="182">
        <f>IF(Tabla1[[#This Row],[Concentracion con el Factor de Dilucion (mg/mL)]]="","",K215*100)</f>
        <v>46.512500000000003</v>
      </c>
      <c r="N215" s="182">
        <f>IF(Tabla1[[#This Row],[Resultado (mg/100mL)]]="","",M215*(J215/G215))</f>
        <v>775.205749314169</v>
      </c>
      <c r="O215" s="168" t="s">
        <v>410</v>
      </c>
      <c r="P215" s="168" t="s">
        <v>137</v>
      </c>
      <c r="Q215" s="168" t="s">
        <v>259</v>
      </c>
      <c r="R215" s="143">
        <v>1785.0139999999999</v>
      </c>
      <c r="S215" s="184" t="s">
        <v>497</v>
      </c>
    </row>
    <row r="216" spans="1:19" ht="15" customHeight="1" x14ac:dyDescent="0.2">
      <c r="A216" s="141">
        <v>43455</v>
      </c>
      <c r="B216" s="142" t="s">
        <v>459</v>
      </c>
      <c r="C216" s="143" t="s">
        <v>506</v>
      </c>
      <c r="D216" s="142" t="s">
        <v>119</v>
      </c>
      <c r="E216" s="144" t="s">
        <v>420</v>
      </c>
      <c r="F216" s="145">
        <v>30.0001</v>
      </c>
      <c r="G216" s="162">
        <f>IF(ISNUMBER(Tabla1[[#This Row],[Peso muestra (g)]]),(Tabla1[[#This Row],[Peso muestra (g)]]*$B$15+$B$16)+Tabla1[[#This Row],[Peso muestra (g)]],"")</f>
        <v>30.0001</v>
      </c>
      <c r="H216" s="167">
        <v>0</v>
      </c>
      <c r="I216" s="168">
        <f t="shared" si="6"/>
        <v>25</v>
      </c>
      <c r="J216" s="168">
        <v>500</v>
      </c>
      <c r="K21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dilución(mL)]])),"",H216*I216/1000)</f>
        <v>0</v>
      </c>
      <c r="L216" s="167">
        <v>50</v>
      </c>
      <c r="M216" s="182">
        <f>IF(Tabla1[[#This Row],[Concentracion con el Factor de Dilucion (mg/mL)]]="","",K216*100)</f>
        <v>0</v>
      </c>
      <c r="N216" s="182">
        <f>IF(Tabla1[[#This Row],[Resultado (mg/100mL)]]="","",M216*(J216/G216))</f>
        <v>0</v>
      </c>
      <c r="O216" s="168" t="s">
        <v>410</v>
      </c>
      <c r="P216" s="168" t="s">
        <v>137</v>
      </c>
      <c r="Q216" s="168" t="s">
        <v>259</v>
      </c>
      <c r="R216" s="143">
        <v>1785.0139999999999</v>
      </c>
      <c r="S216" s="184" t="s">
        <v>497</v>
      </c>
    </row>
    <row r="217" spans="1:19" ht="15" customHeight="1" x14ac:dyDescent="0.2">
      <c r="A217" s="141">
        <v>43455</v>
      </c>
      <c r="B217" s="142" t="s">
        <v>459</v>
      </c>
      <c r="C217" s="143" t="s">
        <v>506</v>
      </c>
      <c r="D217" s="142" t="s">
        <v>119</v>
      </c>
      <c r="E217" s="144" t="s">
        <v>421</v>
      </c>
      <c r="F217" s="145">
        <v>30.0001</v>
      </c>
      <c r="G217" s="162">
        <f>IF(ISNUMBER(Tabla1[[#This Row],[Peso muestra (g)]]),(Tabla1[[#This Row],[Peso muestra (g)]]*$B$15+$B$16)+Tabla1[[#This Row],[Peso muestra (g)]],"")</f>
        <v>30.0001</v>
      </c>
      <c r="H217" s="167">
        <v>3.141</v>
      </c>
      <c r="I217" s="168">
        <f t="shared" si="6"/>
        <v>25</v>
      </c>
      <c r="J217" s="168">
        <v>500</v>
      </c>
      <c r="K21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dilución(mL)]])),"",H217*I217/1000)</f>
        <v>7.8525000000000011E-2</v>
      </c>
      <c r="L217" s="167">
        <v>50</v>
      </c>
      <c r="M217" s="182">
        <f>IF(Tabla1[[#This Row],[Concentracion con el Factor de Dilucion (mg/mL)]]="","",K217*100)</f>
        <v>7.8525000000000009</v>
      </c>
      <c r="N217" s="182">
        <f>IF(Tabla1[[#This Row],[Resultado (mg/100mL)]]="","",M217*(J217/G217))</f>
        <v>130.87456375145416</v>
      </c>
      <c r="O217" s="168" t="s">
        <v>410</v>
      </c>
      <c r="P217" s="168" t="s">
        <v>137</v>
      </c>
      <c r="Q217" s="168" t="s">
        <v>259</v>
      </c>
      <c r="R217" s="143">
        <v>1785.0139999999999</v>
      </c>
      <c r="S217" s="184" t="s">
        <v>497</v>
      </c>
    </row>
    <row r="218" spans="1:19" ht="15" customHeight="1" x14ac:dyDescent="0.2">
      <c r="A218" s="141">
        <v>43455</v>
      </c>
      <c r="B218" s="142" t="s">
        <v>459</v>
      </c>
      <c r="C218" s="143" t="s">
        <v>506</v>
      </c>
      <c r="D218" s="142" t="s">
        <v>119</v>
      </c>
      <c r="E218" s="144" t="s">
        <v>422</v>
      </c>
      <c r="F218" s="145">
        <v>30.0001</v>
      </c>
      <c r="G218" s="162">
        <f>IF(ISNUMBER(Tabla1[[#This Row],[Peso muestra (g)]]),(Tabla1[[#This Row],[Peso muestra (g)]]*$B$15+$B$16)+Tabla1[[#This Row],[Peso muestra (g)]],"")</f>
        <v>30.0001</v>
      </c>
      <c r="H218" s="167">
        <v>4.1189999999999998</v>
      </c>
      <c r="I218" s="168">
        <f t="shared" si="6"/>
        <v>25</v>
      </c>
      <c r="J218" s="168">
        <v>500</v>
      </c>
      <c r="K21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dilución(mL)]])),"",H218*I218/1000)</f>
        <v>0.102975</v>
      </c>
      <c r="L218" s="167">
        <v>50</v>
      </c>
      <c r="M218" s="182">
        <f>IF(Tabla1[[#This Row],[Concentracion con el Factor de Dilucion (mg/mL)]]="","",K218*100)</f>
        <v>10.297499999999999</v>
      </c>
      <c r="N218" s="182">
        <f>IF(Tabla1[[#This Row],[Resultado (mg/100mL)]]="","",M218*(J218/G218))</f>
        <v>171.62442791857359</v>
      </c>
      <c r="O218" s="168" t="s">
        <v>410</v>
      </c>
      <c r="P218" s="168" t="s">
        <v>137</v>
      </c>
      <c r="Q218" s="168" t="s">
        <v>259</v>
      </c>
      <c r="R218" s="143">
        <v>1785.0139999999999</v>
      </c>
      <c r="S218" s="184" t="s">
        <v>497</v>
      </c>
    </row>
    <row r="219" spans="1:19" ht="15" customHeight="1" x14ac:dyDescent="0.2">
      <c r="A219" s="141">
        <v>43455</v>
      </c>
      <c r="B219" s="142" t="s">
        <v>460</v>
      </c>
      <c r="C219" s="143" t="s">
        <v>506</v>
      </c>
      <c r="D219" s="142" t="s">
        <v>119</v>
      </c>
      <c r="E219" s="144" t="s">
        <v>417</v>
      </c>
      <c r="F219" s="145">
        <v>30.000599999999999</v>
      </c>
      <c r="G219" s="162">
        <f>IF(ISNUMBER(Tabla1[[#This Row],[Peso muestra (g)]]),(Tabla1[[#This Row],[Peso muestra (g)]]*$B$15+$B$16)+Tabla1[[#This Row],[Peso muestra (g)]],"")</f>
        <v>30.000599999999999</v>
      </c>
      <c r="H219" s="167">
        <v>42.012</v>
      </c>
      <c r="I219" s="168">
        <f t="shared" si="6"/>
        <v>25</v>
      </c>
      <c r="J219" s="168">
        <v>500</v>
      </c>
      <c r="K21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dilución(mL)]])),"",H219*I219/1000)</f>
        <v>1.0503</v>
      </c>
      <c r="L219" s="167">
        <v>50</v>
      </c>
      <c r="M219" s="182">
        <f>IF(Tabla1[[#This Row],[Concentracion con el Factor de Dilucion (mg/mL)]]="","",K219*100)</f>
        <v>105.03</v>
      </c>
      <c r="N219" s="182">
        <f>IF(Tabla1[[#This Row],[Resultado (mg/100mL)]]="","",M219*(J219/G219))</f>
        <v>1750.464990700186</v>
      </c>
      <c r="O219" s="168" t="s">
        <v>410</v>
      </c>
      <c r="P219" s="168" t="s">
        <v>137</v>
      </c>
      <c r="Q219" s="168" t="s">
        <v>259</v>
      </c>
      <c r="R219" s="143">
        <v>1794.539</v>
      </c>
      <c r="S219" s="184" t="s">
        <v>498</v>
      </c>
    </row>
    <row r="220" spans="1:19" ht="15" customHeight="1" x14ac:dyDescent="0.2">
      <c r="A220" s="141">
        <v>43455</v>
      </c>
      <c r="B220" s="142" t="s">
        <v>460</v>
      </c>
      <c r="C220" s="143" t="s">
        <v>506</v>
      </c>
      <c r="D220" s="142" t="s">
        <v>119</v>
      </c>
      <c r="E220" s="144" t="s">
        <v>418</v>
      </c>
      <c r="F220" s="145">
        <v>30.000599999999999</v>
      </c>
      <c r="G220" s="162">
        <f>IF(ISNUMBER(Tabla1[[#This Row],[Peso muestra (g)]]),(Tabla1[[#This Row],[Peso muestra (g)]]*$B$15+$B$16)+Tabla1[[#This Row],[Peso muestra (g)]],"")</f>
        <v>30.000599999999999</v>
      </c>
      <c r="H220" s="167">
        <v>15.467000000000001</v>
      </c>
      <c r="I220" s="168">
        <f t="shared" si="6"/>
        <v>25</v>
      </c>
      <c r="J220" s="168">
        <v>500</v>
      </c>
      <c r="K220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dilución(mL)]])),"",H220*I220/1000)</f>
        <v>0.38667499999999999</v>
      </c>
      <c r="L220" s="167">
        <v>50</v>
      </c>
      <c r="M220" s="182">
        <f>IF(Tabla1[[#This Row],[Concentracion con el Factor de Dilucion (mg/mL)]]="","",K220*100)</f>
        <v>38.667499999999997</v>
      </c>
      <c r="N220" s="182">
        <f>IF(Tabla1[[#This Row],[Resultado (mg/100mL)]]="","",M220*(J220/G220))</f>
        <v>644.44544442444476</v>
      </c>
      <c r="O220" s="168" t="s">
        <v>410</v>
      </c>
      <c r="P220" s="168" t="s">
        <v>137</v>
      </c>
      <c r="Q220" s="168" t="s">
        <v>259</v>
      </c>
      <c r="R220" s="143">
        <v>1794.539</v>
      </c>
      <c r="S220" s="184" t="s">
        <v>498</v>
      </c>
    </row>
    <row r="221" spans="1:19" ht="15" customHeight="1" x14ac:dyDescent="0.2">
      <c r="A221" s="141">
        <v>43455</v>
      </c>
      <c r="B221" s="142" t="s">
        <v>460</v>
      </c>
      <c r="C221" s="143" t="s">
        <v>506</v>
      </c>
      <c r="D221" s="142" t="s">
        <v>119</v>
      </c>
      <c r="E221" s="144" t="s">
        <v>419</v>
      </c>
      <c r="F221" s="145">
        <v>30.000599999999999</v>
      </c>
      <c r="G221" s="162">
        <f>IF(ISNUMBER(Tabla1[[#This Row],[Peso muestra (g)]]),(Tabla1[[#This Row],[Peso muestra (g)]]*$B$15+$B$16)+Tabla1[[#This Row],[Peso muestra (g)]],"")</f>
        <v>30.000599999999999</v>
      </c>
      <c r="H221" s="167">
        <v>18.236000000000001</v>
      </c>
      <c r="I221" s="168">
        <f t="shared" si="6"/>
        <v>25</v>
      </c>
      <c r="J221" s="168">
        <v>500</v>
      </c>
      <c r="K221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dilución(mL)]])),"",H221*I221/1000)</f>
        <v>0.45590000000000003</v>
      </c>
      <c r="L221" s="167">
        <v>50</v>
      </c>
      <c r="M221" s="182">
        <f>IF(Tabla1[[#This Row],[Concentracion con el Factor de Dilucion (mg/mL)]]="","",K221*100)</f>
        <v>45.59</v>
      </c>
      <c r="N221" s="182">
        <f>IF(Tabla1[[#This Row],[Resultado (mg/100mL)]]="","",M221*(J221/G221))</f>
        <v>759.81813697059397</v>
      </c>
      <c r="O221" s="168" t="s">
        <v>410</v>
      </c>
      <c r="P221" s="168" t="s">
        <v>137</v>
      </c>
      <c r="Q221" s="168" t="s">
        <v>259</v>
      </c>
      <c r="R221" s="143">
        <v>1794.539</v>
      </c>
      <c r="S221" s="184" t="s">
        <v>498</v>
      </c>
    </row>
    <row r="222" spans="1:19" ht="15" customHeight="1" x14ac:dyDescent="0.2">
      <c r="A222" s="141">
        <v>43455</v>
      </c>
      <c r="B222" s="142" t="s">
        <v>460</v>
      </c>
      <c r="C222" s="143" t="s">
        <v>506</v>
      </c>
      <c r="D222" s="142" t="s">
        <v>119</v>
      </c>
      <c r="E222" s="144" t="s">
        <v>420</v>
      </c>
      <c r="F222" s="145">
        <v>30.000599999999999</v>
      </c>
      <c r="G222" s="162">
        <f>IF(ISNUMBER(Tabla1[[#This Row],[Peso muestra (g)]]),(Tabla1[[#This Row],[Peso muestra (g)]]*$B$15+$B$16)+Tabla1[[#This Row],[Peso muestra (g)]],"")</f>
        <v>30.000599999999999</v>
      </c>
      <c r="H222" s="167">
        <v>0</v>
      </c>
      <c r="I222" s="168">
        <f t="shared" si="6"/>
        <v>25</v>
      </c>
      <c r="J222" s="168">
        <v>500</v>
      </c>
      <c r="K222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dilución(mL)]])),"",H222*I222/1000)</f>
        <v>0</v>
      </c>
      <c r="L222" s="167">
        <v>50</v>
      </c>
      <c r="M222" s="182">
        <f>IF(Tabla1[[#This Row],[Concentracion con el Factor de Dilucion (mg/mL)]]="","",K222*100)</f>
        <v>0</v>
      </c>
      <c r="N222" s="182">
        <f>IF(Tabla1[[#This Row],[Resultado (mg/100mL)]]="","",M222*(J222/G222))</f>
        <v>0</v>
      </c>
      <c r="O222" s="168" t="s">
        <v>410</v>
      </c>
      <c r="P222" s="168" t="s">
        <v>137</v>
      </c>
      <c r="Q222" s="168" t="s">
        <v>259</v>
      </c>
      <c r="R222" s="143">
        <v>1794.539</v>
      </c>
      <c r="S222" s="184" t="s">
        <v>498</v>
      </c>
    </row>
    <row r="223" spans="1:19" ht="15" customHeight="1" x14ac:dyDescent="0.2">
      <c r="A223" s="141">
        <v>43455</v>
      </c>
      <c r="B223" s="142" t="s">
        <v>460</v>
      </c>
      <c r="C223" s="143" t="s">
        <v>506</v>
      </c>
      <c r="D223" s="142" t="s">
        <v>119</v>
      </c>
      <c r="E223" s="144" t="s">
        <v>421</v>
      </c>
      <c r="F223" s="145">
        <v>30.000599999999999</v>
      </c>
      <c r="G223" s="162">
        <f>IF(ISNUMBER(Tabla1[[#This Row],[Peso muestra (g)]]),(Tabla1[[#This Row],[Peso muestra (g)]]*$B$15+$B$16)+Tabla1[[#This Row],[Peso muestra (g)]],"")</f>
        <v>30.000599999999999</v>
      </c>
      <c r="H223" s="167">
        <v>3.0640000000000001</v>
      </c>
      <c r="I223" s="168">
        <f t="shared" si="6"/>
        <v>25</v>
      </c>
      <c r="J223" s="168">
        <v>500</v>
      </c>
      <c r="K223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dilución(mL)]])),"",H223*I223/1000)</f>
        <v>7.6599999999999988E-2</v>
      </c>
      <c r="L223" s="167">
        <v>50</v>
      </c>
      <c r="M223" s="182">
        <f>IF(Tabla1[[#This Row],[Concentracion con el Factor de Dilucion (mg/mL)]]="","",K223*100)</f>
        <v>7.6599999999999984</v>
      </c>
      <c r="N223" s="182">
        <f>IF(Tabla1[[#This Row],[Resultado (mg/100mL)]]="","",M223*(J223/G223))</f>
        <v>127.66411338439895</v>
      </c>
      <c r="O223" s="168" t="s">
        <v>410</v>
      </c>
      <c r="P223" s="168" t="s">
        <v>137</v>
      </c>
      <c r="Q223" s="168" t="s">
        <v>259</v>
      </c>
      <c r="R223" s="143">
        <v>1794.539</v>
      </c>
      <c r="S223" s="184" t="s">
        <v>498</v>
      </c>
    </row>
    <row r="224" spans="1:19" ht="15" customHeight="1" x14ac:dyDescent="0.2">
      <c r="A224" s="141">
        <v>43455</v>
      </c>
      <c r="B224" s="142" t="s">
        <v>460</v>
      </c>
      <c r="C224" s="143" t="s">
        <v>506</v>
      </c>
      <c r="D224" s="142" t="s">
        <v>119</v>
      </c>
      <c r="E224" s="144" t="s">
        <v>422</v>
      </c>
      <c r="F224" s="145">
        <v>30.000599999999999</v>
      </c>
      <c r="G224" s="162">
        <f>IF(ISNUMBER(Tabla1[[#This Row],[Peso muestra (g)]]),(Tabla1[[#This Row],[Peso muestra (g)]]*$B$15+$B$16)+Tabla1[[#This Row],[Peso muestra (g)]],"")</f>
        <v>30.000599999999999</v>
      </c>
      <c r="H224" s="167">
        <v>3.927</v>
      </c>
      <c r="I224" s="168">
        <f t="shared" si="6"/>
        <v>25</v>
      </c>
      <c r="J224" s="168">
        <v>500</v>
      </c>
      <c r="K224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dilución(mL)]])),"",H224*I224/1000)</f>
        <v>9.8174999999999998E-2</v>
      </c>
      <c r="L224" s="167">
        <v>50</v>
      </c>
      <c r="M224" s="182">
        <f>IF(Tabla1[[#This Row],[Concentracion con el Factor de Dilucion (mg/mL)]]="","",K224*100)</f>
        <v>9.817499999999999</v>
      </c>
      <c r="N224" s="182">
        <f>IF(Tabla1[[#This Row],[Resultado (mg/100mL)]]="","",M224*(J224/G224))</f>
        <v>163.62172756544868</v>
      </c>
      <c r="O224" s="168" t="s">
        <v>410</v>
      </c>
      <c r="P224" s="168" t="s">
        <v>137</v>
      </c>
      <c r="Q224" s="168" t="s">
        <v>259</v>
      </c>
      <c r="R224" s="143">
        <v>1794.539</v>
      </c>
      <c r="S224" s="184" t="s">
        <v>498</v>
      </c>
    </row>
    <row r="225" spans="1:19" ht="15" customHeight="1" x14ac:dyDescent="0.2">
      <c r="A225" s="141">
        <v>43455</v>
      </c>
      <c r="B225" s="142" t="s">
        <v>461</v>
      </c>
      <c r="C225" s="143" t="s">
        <v>506</v>
      </c>
      <c r="D225" s="142" t="s">
        <v>119</v>
      </c>
      <c r="E225" s="144" t="s">
        <v>417</v>
      </c>
      <c r="F225" s="145">
        <v>30.001000000000001</v>
      </c>
      <c r="G225" s="163">
        <f>IF(ISNUMBER(Tabla1[[#This Row],[Peso muestra (g)]]),(Tabla1[[#This Row],[Peso muestra (g)]]*$B$15+$B$16)+Tabla1[[#This Row],[Peso muestra (g)]],"")</f>
        <v>30.001000000000001</v>
      </c>
      <c r="H225" s="168">
        <v>40.984999999999999</v>
      </c>
      <c r="I225" s="168">
        <f t="shared" si="6"/>
        <v>25</v>
      </c>
      <c r="J225" s="168">
        <v>500</v>
      </c>
      <c r="K225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dilución(mL)]])),"",H225*I225/1000)</f>
        <v>1.0246249999999999</v>
      </c>
      <c r="L225" s="167">
        <v>50</v>
      </c>
      <c r="M225" s="182">
        <f>IF(Tabla1[[#This Row],[Concentracion con el Factor de Dilucion (mg/mL)]]="","",K225*100)</f>
        <v>102.46249999999999</v>
      </c>
      <c r="N225" s="182">
        <f>IF(Tabla1[[#This Row],[Resultado (mg/100mL)]]="","",M225*(J225/G225))</f>
        <v>1707.6514116196126</v>
      </c>
      <c r="O225" s="168" t="s">
        <v>410</v>
      </c>
      <c r="P225" s="168" t="s">
        <v>137</v>
      </c>
      <c r="Q225" s="168" t="s">
        <v>259</v>
      </c>
      <c r="R225" s="143">
        <v>1759.23</v>
      </c>
      <c r="S225" s="184" t="s">
        <v>499</v>
      </c>
    </row>
    <row r="226" spans="1:19" ht="15" customHeight="1" x14ac:dyDescent="0.2">
      <c r="A226" s="141">
        <v>43455</v>
      </c>
      <c r="B226" s="142" t="s">
        <v>461</v>
      </c>
      <c r="C226" s="143" t="s">
        <v>506</v>
      </c>
      <c r="D226" s="142" t="s">
        <v>119</v>
      </c>
      <c r="E226" s="144" t="s">
        <v>418</v>
      </c>
      <c r="F226" s="145">
        <v>30.001000000000001</v>
      </c>
      <c r="G226" s="163">
        <f>IF(ISNUMBER(Tabla1[[#This Row],[Peso muestra (g)]]),(Tabla1[[#This Row],[Peso muestra (g)]]*$B$15+$B$16)+Tabla1[[#This Row],[Peso muestra (g)]],"")</f>
        <v>30.001000000000001</v>
      </c>
      <c r="H226" s="170">
        <v>14.487</v>
      </c>
      <c r="I226" s="168">
        <f t="shared" si="6"/>
        <v>25</v>
      </c>
      <c r="J226" s="168">
        <v>500</v>
      </c>
      <c r="K226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dilución(mL)]])),"",H226*I226/1000)</f>
        <v>0.36217500000000002</v>
      </c>
      <c r="L226" s="167">
        <v>50</v>
      </c>
      <c r="M226" s="182">
        <f>IF(Tabla1[[#This Row],[Concentracion con el Factor de Dilucion (mg/mL)]]="","",K226*100)</f>
        <v>36.217500000000001</v>
      </c>
      <c r="N226" s="182">
        <f>IF(Tabla1[[#This Row],[Resultado (mg/100mL)]]="","",M226*(J226/G226))</f>
        <v>603.60487983733879</v>
      </c>
      <c r="O226" s="168" t="s">
        <v>410</v>
      </c>
      <c r="P226" s="168" t="s">
        <v>137</v>
      </c>
      <c r="Q226" s="168" t="s">
        <v>259</v>
      </c>
      <c r="R226" s="143">
        <v>1759.23</v>
      </c>
      <c r="S226" s="184" t="s">
        <v>499</v>
      </c>
    </row>
    <row r="227" spans="1:19" ht="15" customHeight="1" x14ac:dyDescent="0.2">
      <c r="A227" s="141">
        <v>43455</v>
      </c>
      <c r="B227" s="142" t="s">
        <v>461</v>
      </c>
      <c r="C227" s="143" t="s">
        <v>506</v>
      </c>
      <c r="D227" s="142" t="s">
        <v>119</v>
      </c>
      <c r="E227" s="144" t="s">
        <v>419</v>
      </c>
      <c r="F227" s="145">
        <v>30.001000000000001</v>
      </c>
      <c r="G227" s="163">
        <f>IF(ISNUMBER(Tabla1[[#This Row],[Peso muestra (g)]]),(Tabla1[[#This Row],[Peso muestra (g)]]*$B$15+$B$16)+Tabla1[[#This Row],[Peso muestra (g)]],"")</f>
        <v>30.001000000000001</v>
      </c>
      <c r="H227" s="170">
        <v>17.853999999999999</v>
      </c>
      <c r="I227" s="168">
        <f t="shared" si="6"/>
        <v>25</v>
      </c>
      <c r="J227" s="168">
        <v>500</v>
      </c>
      <c r="K227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dilución(mL)]])),"",H227*I227/1000)</f>
        <v>0.44634999999999997</v>
      </c>
      <c r="L227" s="167">
        <v>50</v>
      </c>
      <c r="M227" s="182">
        <f>IF(Tabla1[[#This Row],[Concentracion con el Factor de Dilucion (mg/mL)]]="","",K227*100)</f>
        <v>44.634999999999998</v>
      </c>
      <c r="N227" s="182">
        <f>IF(Tabla1[[#This Row],[Resultado (mg/100mL)]]="","",M227*(J227/G227))</f>
        <v>743.89187027099092</v>
      </c>
      <c r="O227" s="168" t="s">
        <v>410</v>
      </c>
      <c r="P227" s="168" t="s">
        <v>137</v>
      </c>
      <c r="Q227" s="168" t="s">
        <v>259</v>
      </c>
      <c r="R227" s="143">
        <v>1759.23</v>
      </c>
      <c r="S227" s="184" t="s">
        <v>499</v>
      </c>
    </row>
    <row r="228" spans="1:19" ht="15" customHeight="1" x14ac:dyDescent="0.2">
      <c r="A228" s="141">
        <v>43455</v>
      </c>
      <c r="B228" s="142" t="s">
        <v>461</v>
      </c>
      <c r="C228" s="143" t="s">
        <v>506</v>
      </c>
      <c r="D228" s="142" t="s">
        <v>119</v>
      </c>
      <c r="E228" s="144" t="s">
        <v>420</v>
      </c>
      <c r="F228" s="145">
        <v>30.001000000000001</v>
      </c>
      <c r="G228" s="163">
        <f>IF(ISNUMBER(Tabla1[[#This Row],[Peso muestra (g)]]),(Tabla1[[#This Row],[Peso muestra (g)]]*$B$15+$B$16)+Tabla1[[#This Row],[Peso muestra (g)]],"")</f>
        <v>30.001000000000001</v>
      </c>
      <c r="H228" s="170">
        <v>0</v>
      </c>
      <c r="I228" s="168">
        <f t="shared" si="6"/>
        <v>25</v>
      </c>
      <c r="J228" s="168">
        <v>500</v>
      </c>
      <c r="K228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dilución(mL)]])),"",H228*I228/1000)</f>
        <v>0</v>
      </c>
      <c r="L228" s="167">
        <v>50</v>
      </c>
      <c r="M228" s="182">
        <f>IF(Tabla1[[#This Row],[Concentracion con el Factor de Dilucion (mg/mL)]]="","",K228*100)</f>
        <v>0</v>
      </c>
      <c r="N228" s="182">
        <f>IF(Tabla1[[#This Row],[Resultado (mg/100mL)]]="","",M228*(J228/G228))</f>
        <v>0</v>
      </c>
      <c r="O228" s="168" t="s">
        <v>410</v>
      </c>
      <c r="P228" s="168" t="s">
        <v>137</v>
      </c>
      <c r="Q228" s="168" t="s">
        <v>259</v>
      </c>
      <c r="R228" s="143">
        <v>1759.23</v>
      </c>
      <c r="S228" s="184" t="s">
        <v>499</v>
      </c>
    </row>
    <row r="229" spans="1:19" ht="15" customHeight="1" x14ac:dyDescent="0.2">
      <c r="A229" s="141">
        <v>43455</v>
      </c>
      <c r="B229" s="142" t="s">
        <v>461</v>
      </c>
      <c r="C229" s="143" t="s">
        <v>506</v>
      </c>
      <c r="D229" s="142" t="s">
        <v>119</v>
      </c>
      <c r="E229" s="144" t="s">
        <v>421</v>
      </c>
      <c r="F229" s="145">
        <v>30.001000000000001</v>
      </c>
      <c r="G229" s="163">
        <f>IF(ISNUMBER(Tabla1[[#This Row],[Peso muestra (g)]]),(Tabla1[[#This Row],[Peso muestra (g)]]*$B$15+$B$16)+Tabla1[[#This Row],[Peso muestra (g)]],"")</f>
        <v>30.001000000000001</v>
      </c>
      <c r="H229" s="170">
        <v>3.07</v>
      </c>
      <c r="I229" s="168">
        <f t="shared" si="6"/>
        <v>25</v>
      </c>
      <c r="J229" s="168">
        <v>500</v>
      </c>
      <c r="K229" s="180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dilución(mL)]])),"",H229*I229/1000)</f>
        <v>7.6749999999999999E-2</v>
      </c>
      <c r="L229" s="167">
        <v>50</v>
      </c>
      <c r="M229" s="182">
        <f>IF(Tabla1[[#This Row],[Concentracion con el Factor de Dilucion (mg/mL)]]="","",K229*100)</f>
        <v>7.6749999999999998</v>
      </c>
      <c r="N229" s="182">
        <f>IF(Tabla1[[#This Row],[Resultado (mg/100mL)]]="","",M229*(J229/G229))</f>
        <v>127.91240291990266</v>
      </c>
      <c r="O229" s="168" t="s">
        <v>410</v>
      </c>
      <c r="P229" s="168" t="s">
        <v>137</v>
      </c>
      <c r="Q229" s="168" t="s">
        <v>259</v>
      </c>
      <c r="R229" s="143">
        <v>1759.23</v>
      </c>
      <c r="S229" s="184" t="s">
        <v>499</v>
      </c>
    </row>
    <row r="230" spans="1:19" ht="15" customHeight="1" x14ac:dyDescent="0.2">
      <c r="A230" s="146">
        <v>43455</v>
      </c>
      <c r="B230" s="147" t="s">
        <v>461</v>
      </c>
      <c r="C230" s="148" t="s">
        <v>506</v>
      </c>
      <c r="D230" s="147" t="s">
        <v>119</v>
      </c>
      <c r="E230" s="149" t="s">
        <v>422</v>
      </c>
      <c r="F230" s="150">
        <v>30.001000000000001</v>
      </c>
      <c r="G230" s="164">
        <f>IF(ISNUMBER(Tabla1[[#This Row],[Peso muestra (g)]]),(Tabla1[[#This Row],[Peso muestra (g)]]*$B$15+$B$16)+Tabla1[[#This Row],[Peso muestra (g)]],"")</f>
        <v>30.001000000000001</v>
      </c>
      <c r="H230" s="171">
        <v>3.9340000000000002</v>
      </c>
      <c r="I230" s="172">
        <f t="shared" si="6"/>
        <v>25</v>
      </c>
      <c r="J230" s="172">
        <v>500</v>
      </c>
      <c r="K230" s="181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dilución(mL)]])),"",H230*I230/1000)</f>
        <v>9.8350000000000007E-2</v>
      </c>
      <c r="L230" s="173">
        <v>50</v>
      </c>
      <c r="M230" s="183">
        <f>IF(Tabla1[[#This Row],[Concentracion con el Factor de Dilucion (mg/mL)]]="","",K230*100)</f>
        <v>9.8350000000000009</v>
      </c>
      <c r="N230" s="183">
        <f>IF(Tabla1[[#This Row],[Resultado (mg/100mL)]]="","",M230*(J230/G230))</f>
        <v>163.91120295990135</v>
      </c>
      <c r="O230" s="172" t="s">
        <v>410</v>
      </c>
      <c r="P230" s="172" t="s">
        <v>137</v>
      </c>
      <c r="Q230" s="172" t="s">
        <v>259</v>
      </c>
      <c r="R230" s="148">
        <v>1759.23</v>
      </c>
      <c r="S230" s="185" t="s">
        <v>499</v>
      </c>
    </row>
    <row r="231" spans="1:19" ht="15" x14ac:dyDescent="0.2">
      <c r="A231" s="151"/>
      <c r="B231" s="152"/>
      <c r="C231" s="153"/>
      <c r="D231" s="152"/>
      <c r="E231" s="154"/>
      <c r="F231" s="155"/>
      <c r="G231" s="165"/>
      <c r="H231" s="174"/>
      <c r="I231" s="175">
        <f t="shared" ref="I231:I262" si="7">(1/0.4)*(L231/5)</f>
        <v>0</v>
      </c>
      <c r="J231" s="175"/>
      <c r="K23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dilución(mL)]])),"",H231*I231/1000)</f>
        <v/>
      </c>
      <c r="L231" s="176"/>
      <c r="M231" s="182" t="str">
        <f>IF(Tabla1[[#This Row],[Concentracion con el Factor de Dilucion (mg/mL)]]="","",K231*100)</f>
        <v/>
      </c>
      <c r="N231" s="182" t="str">
        <f>IF(Tabla1[[#This Row],[Resultado (mg/100mL)]]="","",M231*(J231/G231))</f>
        <v/>
      </c>
      <c r="O231" s="175"/>
      <c r="P231" s="175"/>
      <c r="Q231" s="175"/>
      <c r="R231" s="153"/>
      <c r="S231" s="186"/>
    </row>
    <row r="232" spans="1:19" ht="15" x14ac:dyDescent="0.2">
      <c r="A232" s="151"/>
      <c r="B232" s="152"/>
      <c r="C232" s="153"/>
      <c r="D232" s="152"/>
      <c r="E232" s="154"/>
      <c r="F232" s="155"/>
      <c r="G232" s="165"/>
      <c r="H232" s="174"/>
      <c r="I232" s="175">
        <f t="shared" si="7"/>
        <v>0</v>
      </c>
      <c r="J232" s="175"/>
      <c r="K23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dilución(mL)]])),"",H232*I232/1000)</f>
        <v/>
      </c>
      <c r="L232" s="176"/>
      <c r="M232" s="182" t="str">
        <f>IF(Tabla1[[#This Row],[Concentracion con el Factor de Dilucion (mg/mL)]]="","",K232*100)</f>
        <v/>
      </c>
      <c r="N232" s="182" t="str">
        <f>IF(Tabla1[[#This Row],[Resultado (mg/100mL)]]="","",M232*(J232/G232))</f>
        <v/>
      </c>
      <c r="O232" s="175"/>
      <c r="P232" s="175"/>
      <c r="Q232" s="175"/>
      <c r="R232" s="153"/>
      <c r="S232" s="186"/>
    </row>
    <row r="233" spans="1:19" ht="15" x14ac:dyDescent="0.2">
      <c r="A233" s="151"/>
      <c r="B233" s="152"/>
      <c r="C233" s="153"/>
      <c r="D233" s="152"/>
      <c r="E233" s="154"/>
      <c r="F233" s="155"/>
      <c r="G233" s="165"/>
      <c r="H233" s="174"/>
      <c r="I233" s="175">
        <f t="shared" si="7"/>
        <v>0</v>
      </c>
      <c r="J233" s="175"/>
      <c r="K23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dilución(mL)]])),"",H233*I233/1000)</f>
        <v/>
      </c>
      <c r="L233" s="176"/>
      <c r="M233" s="182" t="str">
        <f>IF(Tabla1[[#This Row],[Concentracion con el Factor de Dilucion (mg/mL)]]="","",K233*100)</f>
        <v/>
      </c>
      <c r="N233" s="182" t="str">
        <f>IF(Tabla1[[#This Row],[Resultado (mg/100mL)]]="","",M233*(J233/G233))</f>
        <v/>
      </c>
      <c r="O233" s="175"/>
      <c r="P233" s="175"/>
      <c r="Q233" s="175"/>
      <c r="R233" s="153"/>
      <c r="S233" s="186"/>
    </row>
    <row r="234" spans="1:19" ht="15" x14ac:dyDescent="0.2">
      <c r="A234" s="151"/>
      <c r="B234" s="152"/>
      <c r="C234" s="153"/>
      <c r="D234" s="152"/>
      <c r="E234" s="154"/>
      <c r="F234" s="155"/>
      <c r="G234" s="165"/>
      <c r="H234" s="174"/>
      <c r="I234" s="175">
        <f t="shared" si="7"/>
        <v>0</v>
      </c>
      <c r="J234" s="175"/>
      <c r="K23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dilución(mL)]])),"",H234*I234/1000)</f>
        <v/>
      </c>
      <c r="L234" s="176"/>
      <c r="M234" s="182" t="str">
        <f>IF(Tabla1[[#This Row],[Concentracion con el Factor de Dilucion (mg/mL)]]="","",K234*100)</f>
        <v/>
      </c>
      <c r="N234" s="182" t="str">
        <f>IF(Tabla1[[#This Row],[Resultado (mg/100mL)]]="","",M234*(J234/G234))</f>
        <v/>
      </c>
      <c r="O234" s="175"/>
      <c r="P234" s="175"/>
      <c r="Q234" s="175"/>
      <c r="R234" s="153"/>
      <c r="S234" s="186"/>
    </row>
    <row r="235" spans="1:19" ht="15" x14ac:dyDescent="0.2">
      <c r="A235" s="151"/>
      <c r="B235" s="152"/>
      <c r="C235" s="153"/>
      <c r="D235" s="152"/>
      <c r="E235" s="154"/>
      <c r="F235" s="155"/>
      <c r="G235" s="165"/>
      <c r="H235" s="174"/>
      <c r="I235" s="175">
        <f t="shared" si="7"/>
        <v>0</v>
      </c>
      <c r="J235" s="175"/>
      <c r="K23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dilución(mL)]])),"",H235*I235/1000)</f>
        <v/>
      </c>
      <c r="L235" s="176"/>
      <c r="M235" s="182" t="str">
        <f>IF(Tabla1[[#This Row],[Concentracion con el Factor de Dilucion (mg/mL)]]="","",K235*100)</f>
        <v/>
      </c>
      <c r="N235" s="182" t="str">
        <f>IF(Tabla1[[#This Row],[Resultado (mg/100mL)]]="","",M235*(J235/G235))</f>
        <v/>
      </c>
      <c r="O235" s="175"/>
      <c r="P235" s="175"/>
      <c r="Q235" s="175"/>
      <c r="R235" s="153"/>
      <c r="S235" s="186"/>
    </row>
    <row r="236" spans="1:19" ht="15" x14ac:dyDescent="0.2">
      <c r="A236" s="151"/>
      <c r="B236" s="152"/>
      <c r="C236" s="153"/>
      <c r="D236" s="152"/>
      <c r="E236" s="154"/>
      <c r="F236" s="155"/>
      <c r="G236" s="165"/>
      <c r="H236" s="174"/>
      <c r="I236" s="175">
        <f t="shared" si="7"/>
        <v>0</v>
      </c>
      <c r="J236" s="175"/>
      <c r="K23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dilución(mL)]])),"",H236*I236/1000)</f>
        <v/>
      </c>
      <c r="L236" s="176"/>
      <c r="M236" s="182" t="str">
        <f>IF(Tabla1[[#This Row],[Concentracion con el Factor de Dilucion (mg/mL)]]="","",K236*100)</f>
        <v/>
      </c>
      <c r="N236" s="182" t="str">
        <f>IF(Tabla1[[#This Row],[Resultado (mg/100mL)]]="","",M236*(J236/G236))</f>
        <v/>
      </c>
      <c r="O236" s="175"/>
      <c r="P236" s="175"/>
      <c r="Q236" s="175"/>
      <c r="R236" s="153"/>
      <c r="S236" s="186"/>
    </row>
    <row r="237" spans="1:19" ht="15" x14ac:dyDescent="0.2">
      <c r="A237" s="151"/>
      <c r="B237" s="152"/>
      <c r="C237" s="153"/>
      <c r="D237" s="152"/>
      <c r="E237" s="154"/>
      <c r="F237" s="155"/>
      <c r="G237" s="165"/>
      <c r="H237" s="174"/>
      <c r="I237" s="175">
        <f t="shared" si="7"/>
        <v>0</v>
      </c>
      <c r="J237" s="175"/>
      <c r="K23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dilución(mL)]])),"",H237*I237/1000)</f>
        <v/>
      </c>
      <c r="L237" s="176"/>
      <c r="M237" s="182" t="str">
        <f>IF(Tabla1[[#This Row],[Concentracion con el Factor de Dilucion (mg/mL)]]="","",K237*100)</f>
        <v/>
      </c>
      <c r="N237" s="182" t="str">
        <f>IF(Tabla1[[#This Row],[Resultado (mg/100mL)]]="","",M237*(J237/G237))</f>
        <v/>
      </c>
      <c r="O237" s="175"/>
      <c r="P237" s="175"/>
      <c r="Q237" s="175"/>
      <c r="R237" s="153"/>
      <c r="S237" s="186"/>
    </row>
    <row r="238" spans="1:19" ht="15" x14ac:dyDescent="0.2">
      <c r="A238" s="151"/>
      <c r="B238" s="152"/>
      <c r="C238" s="153"/>
      <c r="D238" s="152"/>
      <c r="E238" s="154"/>
      <c r="F238" s="155"/>
      <c r="G238" s="165"/>
      <c r="H238" s="174"/>
      <c r="I238" s="175">
        <f t="shared" si="7"/>
        <v>0</v>
      </c>
      <c r="J238" s="175"/>
      <c r="K23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dilución(mL)]])),"",H238*I238/1000)</f>
        <v/>
      </c>
      <c r="L238" s="176"/>
      <c r="M238" s="182" t="str">
        <f>IF(Tabla1[[#This Row],[Concentracion con el Factor de Dilucion (mg/mL)]]="","",K238*100)</f>
        <v/>
      </c>
      <c r="N238" s="182" t="str">
        <f>IF(Tabla1[[#This Row],[Resultado (mg/100mL)]]="","",M238*(J238/G238))</f>
        <v/>
      </c>
      <c r="O238" s="175"/>
      <c r="P238" s="175"/>
      <c r="Q238" s="175"/>
      <c r="R238" s="153"/>
      <c r="S238" s="186"/>
    </row>
    <row r="239" spans="1:19" ht="15" x14ac:dyDescent="0.2">
      <c r="A239" s="151"/>
      <c r="B239" s="152"/>
      <c r="C239" s="153"/>
      <c r="D239" s="152"/>
      <c r="E239" s="154"/>
      <c r="F239" s="155"/>
      <c r="G239" s="165"/>
      <c r="H239" s="174"/>
      <c r="I239" s="175">
        <f t="shared" si="7"/>
        <v>0</v>
      </c>
      <c r="J239" s="175"/>
      <c r="K23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dilución(mL)]])),"",H239*I239/1000)</f>
        <v/>
      </c>
      <c r="L239" s="176"/>
      <c r="M239" s="182" t="str">
        <f>IF(Tabla1[[#This Row],[Concentracion con el Factor de Dilucion (mg/mL)]]="","",K239*100)</f>
        <v/>
      </c>
      <c r="N239" s="182" t="str">
        <f>IF(Tabla1[[#This Row],[Resultado (mg/100mL)]]="","",M239*(J239/G239))</f>
        <v/>
      </c>
      <c r="O239" s="175"/>
      <c r="P239" s="175"/>
      <c r="Q239" s="175"/>
      <c r="R239" s="153"/>
      <c r="S239" s="186"/>
    </row>
    <row r="240" spans="1:19" ht="15" x14ac:dyDescent="0.2">
      <c r="A240" s="151"/>
      <c r="B240" s="152"/>
      <c r="C240" s="153"/>
      <c r="D240" s="152"/>
      <c r="E240" s="154"/>
      <c r="F240" s="155"/>
      <c r="G240" s="165"/>
      <c r="H240" s="174"/>
      <c r="I240" s="175">
        <f t="shared" si="7"/>
        <v>0</v>
      </c>
      <c r="J240" s="175"/>
      <c r="K24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dilución(mL)]])),"",H240*I240/1000)</f>
        <v/>
      </c>
      <c r="L240" s="176"/>
      <c r="M240" s="182" t="str">
        <f>IF(Tabla1[[#This Row],[Concentracion con el Factor de Dilucion (mg/mL)]]="","",K240*100)</f>
        <v/>
      </c>
      <c r="N240" s="182" t="str">
        <f>IF(Tabla1[[#This Row],[Resultado (mg/100mL)]]="","",M240*(J240/G240))</f>
        <v/>
      </c>
      <c r="O240" s="175"/>
      <c r="P240" s="175"/>
      <c r="Q240" s="175"/>
      <c r="R240" s="153"/>
      <c r="S240" s="186"/>
    </row>
    <row r="241" spans="1:19" ht="15" x14ac:dyDescent="0.2">
      <c r="A241" s="151"/>
      <c r="B241" s="152"/>
      <c r="C241" s="153"/>
      <c r="D241" s="152"/>
      <c r="E241" s="154"/>
      <c r="F241" s="155"/>
      <c r="G241" s="165"/>
      <c r="H241" s="174"/>
      <c r="I241" s="175">
        <f t="shared" si="7"/>
        <v>0</v>
      </c>
      <c r="J241" s="175"/>
      <c r="K24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dilución(mL)]])),"",H241*I241/1000)</f>
        <v/>
      </c>
      <c r="L241" s="176"/>
      <c r="M241" s="182" t="str">
        <f>IF(Tabla1[[#This Row],[Concentracion con el Factor de Dilucion (mg/mL)]]="","",K241*100)</f>
        <v/>
      </c>
      <c r="N241" s="182" t="str">
        <f>IF(Tabla1[[#This Row],[Resultado (mg/100mL)]]="","",M241*(J241/G241))</f>
        <v/>
      </c>
      <c r="O241" s="175"/>
      <c r="P241" s="175"/>
      <c r="Q241" s="175"/>
      <c r="R241" s="153"/>
      <c r="S241" s="186"/>
    </row>
    <row r="242" spans="1:19" ht="15" x14ac:dyDescent="0.2">
      <c r="A242" s="151"/>
      <c r="B242" s="152"/>
      <c r="C242" s="153"/>
      <c r="D242" s="152"/>
      <c r="E242" s="154"/>
      <c r="F242" s="155"/>
      <c r="G242" s="165"/>
      <c r="H242" s="174"/>
      <c r="I242" s="175">
        <f t="shared" si="7"/>
        <v>0</v>
      </c>
      <c r="J242" s="175"/>
      <c r="K24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dilución(mL)]])),"",H242*I242/1000)</f>
        <v/>
      </c>
      <c r="L242" s="176"/>
      <c r="M242" s="182" t="str">
        <f>IF(Tabla1[[#This Row],[Concentracion con el Factor de Dilucion (mg/mL)]]="","",K242*100)</f>
        <v/>
      </c>
      <c r="N242" s="182" t="str">
        <f>IF(Tabla1[[#This Row],[Resultado (mg/100mL)]]="","",M242*(J242/G242))</f>
        <v/>
      </c>
      <c r="O242" s="175"/>
      <c r="P242" s="175"/>
      <c r="Q242" s="175"/>
      <c r="R242" s="153"/>
      <c r="S242" s="186"/>
    </row>
    <row r="243" spans="1:19" ht="15" x14ac:dyDescent="0.2">
      <c r="A243" s="151"/>
      <c r="B243" s="152"/>
      <c r="C243" s="153"/>
      <c r="D243" s="152"/>
      <c r="E243" s="154"/>
      <c r="F243" s="155"/>
      <c r="G243" s="165"/>
      <c r="H243" s="174"/>
      <c r="I243" s="175">
        <f t="shared" si="7"/>
        <v>0</v>
      </c>
      <c r="J243" s="175"/>
      <c r="K24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dilución(mL)]])),"",H243*I243/1000)</f>
        <v/>
      </c>
      <c r="L243" s="176"/>
      <c r="M243" s="182" t="str">
        <f>IF(Tabla1[[#This Row],[Concentracion con el Factor de Dilucion (mg/mL)]]="","",K243*100)</f>
        <v/>
      </c>
      <c r="N243" s="182" t="str">
        <f>IF(Tabla1[[#This Row],[Resultado (mg/100mL)]]="","",M243*(J243/G243))</f>
        <v/>
      </c>
      <c r="O243" s="175"/>
      <c r="P243" s="175"/>
      <c r="Q243" s="175"/>
      <c r="R243" s="153"/>
      <c r="S243" s="186"/>
    </row>
    <row r="244" spans="1:19" ht="15" x14ac:dyDescent="0.2">
      <c r="A244" s="151"/>
      <c r="B244" s="152"/>
      <c r="C244" s="153"/>
      <c r="D244" s="152"/>
      <c r="E244" s="154"/>
      <c r="F244" s="155"/>
      <c r="G244" s="165"/>
      <c r="H244" s="174"/>
      <c r="I244" s="175">
        <f t="shared" si="7"/>
        <v>0</v>
      </c>
      <c r="J244" s="175"/>
      <c r="K24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dilución(mL)]])),"",H244*I244/1000)</f>
        <v/>
      </c>
      <c r="L244" s="176"/>
      <c r="M244" s="182" t="str">
        <f>IF(Tabla1[[#This Row],[Concentracion con el Factor de Dilucion (mg/mL)]]="","",K244*100)</f>
        <v/>
      </c>
      <c r="N244" s="182" t="str">
        <f>IF(Tabla1[[#This Row],[Resultado (mg/100mL)]]="","",M244*(J244/G244))</f>
        <v/>
      </c>
      <c r="O244" s="175"/>
      <c r="P244" s="175"/>
      <c r="Q244" s="175"/>
      <c r="R244" s="153"/>
      <c r="S244" s="186"/>
    </row>
    <row r="245" spans="1:19" ht="15" x14ac:dyDescent="0.2">
      <c r="A245" s="151"/>
      <c r="B245" s="152"/>
      <c r="C245" s="153"/>
      <c r="D245" s="152"/>
      <c r="E245" s="154"/>
      <c r="F245" s="155"/>
      <c r="G245" s="165"/>
      <c r="H245" s="174"/>
      <c r="I245" s="175">
        <f t="shared" si="7"/>
        <v>0</v>
      </c>
      <c r="J245" s="175"/>
      <c r="K24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dilución(mL)]])),"",H245*I245/1000)</f>
        <v/>
      </c>
      <c r="L245" s="176"/>
      <c r="M245" s="182" t="str">
        <f>IF(Tabla1[[#This Row],[Concentracion con el Factor de Dilucion (mg/mL)]]="","",K245*100)</f>
        <v/>
      </c>
      <c r="N245" s="182" t="str">
        <f>IF(Tabla1[[#This Row],[Resultado (mg/100mL)]]="","",M245*(J245/G245))</f>
        <v/>
      </c>
      <c r="O245" s="175"/>
      <c r="P245" s="175"/>
      <c r="Q245" s="175"/>
      <c r="R245" s="153"/>
      <c r="S245" s="186"/>
    </row>
    <row r="246" spans="1:19" ht="15" x14ac:dyDescent="0.2">
      <c r="A246" s="151"/>
      <c r="B246" s="152"/>
      <c r="C246" s="153"/>
      <c r="D246" s="152"/>
      <c r="E246" s="154"/>
      <c r="F246" s="155"/>
      <c r="G246" s="165"/>
      <c r="H246" s="174"/>
      <c r="I246" s="175">
        <f t="shared" si="7"/>
        <v>0</v>
      </c>
      <c r="J246" s="175"/>
      <c r="K24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dilución(mL)]])),"",H246*I246/1000)</f>
        <v/>
      </c>
      <c r="L246" s="176"/>
      <c r="M246" s="182" t="str">
        <f>IF(Tabla1[[#This Row],[Concentracion con el Factor de Dilucion (mg/mL)]]="","",K246*100)</f>
        <v/>
      </c>
      <c r="N246" s="182" t="str">
        <f>IF(Tabla1[[#This Row],[Resultado (mg/100mL)]]="","",M246*(J246/G246))</f>
        <v/>
      </c>
      <c r="O246" s="175"/>
      <c r="P246" s="175"/>
      <c r="Q246" s="175"/>
      <c r="R246" s="153"/>
      <c r="S246" s="186"/>
    </row>
    <row r="247" spans="1:19" ht="15" x14ac:dyDescent="0.2">
      <c r="A247" s="151"/>
      <c r="B247" s="152"/>
      <c r="C247" s="153"/>
      <c r="D247" s="152"/>
      <c r="E247" s="154"/>
      <c r="F247" s="155"/>
      <c r="G247" s="165"/>
      <c r="H247" s="174"/>
      <c r="I247" s="175">
        <f t="shared" si="7"/>
        <v>0</v>
      </c>
      <c r="J247" s="175"/>
      <c r="K24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dilución(mL)]])),"",H247*I247/1000)</f>
        <v/>
      </c>
      <c r="L247" s="176"/>
      <c r="M247" s="182" t="str">
        <f>IF(Tabla1[[#This Row],[Concentracion con el Factor de Dilucion (mg/mL)]]="","",K247*100)</f>
        <v/>
      </c>
      <c r="N247" s="182" t="str">
        <f>IF(Tabla1[[#This Row],[Resultado (mg/100mL)]]="","",M247*(J247/G247))</f>
        <v/>
      </c>
      <c r="O247" s="175"/>
      <c r="P247" s="175"/>
      <c r="Q247" s="175"/>
      <c r="R247" s="153"/>
      <c r="S247" s="186"/>
    </row>
    <row r="248" spans="1:19" ht="15" x14ac:dyDescent="0.2">
      <c r="A248" s="151"/>
      <c r="B248" s="152"/>
      <c r="C248" s="153"/>
      <c r="D248" s="152"/>
      <c r="E248" s="154"/>
      <c r="F248" s="155"/>
      <c r="G248" s="165"/>
      <c r="H248" s="174"/>
      <c r="I248" s="175">
        <f t="shared" si="7"/>
        <v>0</v>
      </c>
      <c r="J248" s="175"/>
      <c r="K24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dilución(mL)]])),"",H248*I248/1000)</f>
        <v/>
      </c>
      <c r="L248" s="176"/>
      <c r="M248" s="182" t="str">
        <f>IF(Tabla1[[#This Row],[Concentracion con el Factor de Dilucion (mg/mL)]]="","",K248*100)</f>
        <v/>
      </c>
      <c r="N248" s="182" t="str">
        <f>IF(Tabla1[[#This Row],[Resultado (mg/100mL)]]="","",M248*(J248/G248))</f>
        <v/>
      </c>
      <c r="O248" s="175"/>
      <c r="P248" s="175"/>
      <c r="Q248" s="175"/>
      <c r="R248" s="153"/>
      <c r="S248" s="186"/>
    </row>
    <row r="249" spans="1:19" ht="15" x14ac:dyDescent="0.2">
      <c r="A249" s="151"/>
      <c r="B249" s="152"/>
      <c r="C249" s="153"/>
      <c r="D249" s="152"/>
      <c r="E249" s="154"/>
      <c r="F249" s="155"/>
      <c r="G249" s="165"/>
      <c r="H249" s="174"/>
      <c r="I249" s="175">
        <f t="shared" si="7"/>
        <v>0</v>
      </c>
      <c r="J249" s="175"/>
      <c r="K24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dilución(mL)]])),"",H249*I249/1000)</f>
        <v/>
      </c>
      <c r="L249" s="176"/>
      <c r="M249" s="182" t="str">
        <f>IF(Tabla1[[#This Row],[Concentracion con el Factor de Dilucion (mg/mL)]]="","",K249*100)</f>
        <v/>
      </c>
      <c r="N249" s="182" t="str">
        <f>IF(Tabla1[[#This Row],[Resultado (mg/100mL)]]="","",M249*(J249/G249))</f>
        <v/>
      </c>
      <c r="O249" s="175"/>
      <c r="P249" s="175"/>
      <c r="Q249" s="175"/>
      <c r="R249" s="153"/>
      <c r="S249" s="186"/>
    </row>
    <row r="250" spans="1:19" ht="15" x14ac:dyDescent="0.2">
      <c r="A250" s="151"/>
      <c r="B250" s="152"/>
      <c r="C250" s="153"/>
      <c r="D250" s="152"/>
      <c r="E250" s="154"/>
      <c r="F250" s="155"/>
      <c r="G250" s="165"/>
      <c r="H250" s="174"/>
      <c r="I250" s="175">
        <f t="shared" si="7"/>
        <v>0</v>
      </c>
      <c r="J250" s="175"/>
      <c r="K25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dilución(mL)]])),"",H250*I250/1000)</f>
        <v/>
      </c>
      <c r="L250" s="176"/>
      <c r="M250" s="182" t="str">
        <f>IF(Tabla1[[#This Row],[Concentracion con el Factor de Dilucion (mg/mL)]]="","",K250*100)</f>
        <v/>
      </c>
      <c r="N250" s="182" t="str">
        <f>IF(Tabla1[[#This Row],[Resultado (mg/100mL)]]="","",M250*(J250/G250))</f>
        <v/>
      </c>
      <c r="O250" s="175"/>
      <c r="P250" s="175"/>
      <c r="Q250" s="175"/>
      <c r="R250" s="153"/>
      <c r="S250" s="186"/>
    </row>
    <row r="251" spans="1:19" ht="15" x14ac:dyDescent="0.2">
      <c r="A251" s="151"/>
      <c r="B251" s="152"/>
      <c r="C251" s="153"/>
      <c r="D251" s="152"/>
      <c r="E251" s="154"/>
      <c r="F251" s="155"/>
      <c r="G251" s="165"/>
      <c r="H251" s="174"/>
      <c r="I251" s="175">
        <f t="shared" si="7"/>
        <v>0</v>
      </c>
      <c r="J251" s="175"/>
      <c r="K25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dilución(mL)]])),"",H251*I251/1000)</f>
        <v/>
      </c>
      <c r="L251" s="176"/>
      <c r="M251" s="182" t="str">
        <f>IF(Tabla1[[#This Row],[Concentracion con el Factor de Dilucion (mg/mL)]]="","",K251*100)</f>
        <v/>
      </c>
      <c r="N251" s="182" t="str">
        <f>IF(Tabla1[[#This Row],[Resultado (mg/100mL)]]="","",M251*(J251/G251))</f>
        <v/>
      </c>
      <c r="O251" s="175"/>
      <c r="P251" s="175"/>
      <c r="Q251" s="175"/>
      <c r="R251" s="153"/>
      <c r="S251" s="186"/>
    </row>
    <row r="252" spans="1:19" ht="15" x14ac:dyDescent="0.2">
      <c r="A252" s="151"/>
      <c r="B252" s="152"/>
      <c r="C252" s="153"/>
      <c r="D252" s="152"/>
      <c r="E252" s="154"/>
      <c r="F252" s="155"/>
      <c r="G252" s="165"/>
      <c r="H252" s="174"/>
      <c r="I252" s="175">
        <f t="shared" si="7"/>
        <v>0</v>
      </c>
      <c r="J252" s="175"/>
      <c r="K25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dilución(mL)]])),"",H252*I252/1000)</f>
        <v/>
      </c>
      <c r="L252" s="176"/>
      <c r="M252" s="182" t="str">
        <f>IF(Tabla1[[#This Row],[Concentracion con el Factor de Dilucion (mg/mL)]]="","",K252*100)</f>
        <v/>
      </c>
      <c r="N252" s="182" t="str">
        <f>IF(Tabla1[[#This Row],[Resultado (mg/100mL)]]="","",M252*(J252/G252))</f>
        <v/>
      </c>
      <c r="O252" s="175"/>
      <c r="P252" s="175"/>
      <c r="Q252" s="175"/>
      <c r="R252" s="153"/>
      <c r="S252" s="186"/>
    </row>
    <row r="253" spans="1:19" ht="15" x14ac:dyDescent="0.2">
      <c r="A253" s="151"/>
      <c r="B253" s="152"/>
      <c r="C253" s="153"/>
      <c r="D253" s="152"/>
      <c r="E253" s="154"/>
      <c r="F253" s="155"/>
      <c r="G253" s="165"/>
      <c r="H253" s="174"/>
      <c r="I253" s="175">
        <f t="shared" si="7"/>
        <v>0</v>
      </c>
      <c r="J253" s="175"/>
      <c r="K25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dilución(mL)]])),"",H253*I253/1000)</f>
        <v/>
      </c>
      <c r="L253" s="176"/>
      <c r="M253" s="182" t="str">
        <f>IF(Tabla1[[#This Row],[Concentracion con el Factor de Dilucion (mg/mL)]]="","",K253*100)</f>
        <v/>
      </c>
      <c r="N253" s="182" t="str">
        <f>IF(Tabla1[[#This Row],[Resultado (mg/100mL)]]="","",M253*(J253/G253))</f>
        <v/>
      </c>
      <c r="O253" s="175"/>
      <c r="P253" s="175"/>
      <c r="Q253" s="175"/>
      <c r="R253" s="153"/>
      <c r="S253" s="186"/>
    </row>
    <row r="254" spans="1:19" ht="15" x14ac:dyDescent="0.2">
      <c r="A254" s="151"/>
      <c r="B254" s="152"/>
      <c r="C254" s="153"/>
      <c r="D254" s="152"/>
      <c r="E254" s="154"/>
      <c r="F254" s="155"/>
      <c r="G254" s="165"/>
      <c r="H254" s="174"/>
      <c r="I254" s="175">
        <f t="shared" si="7"/>
        <v>0</v>
      </c>
      <c r="J254" s="175"/>
      <c r="K25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dilución(mL)]])),"",H254*I254/1000)</f>
        <v/>
      </c>
      <c r="L254" s="176"/>
      <c r="M254" s="182" t="str">
        <f>IF(Tabla1[[#This Row],[Concentracion con el Factor de Dilucion (mg/mL)]]="","",K254*100)</f>
        <v/>
      </c>
      <c r="N254" s="182" t="str">
        <f>IF(Tabla1[[#This Row],[Resultado (mg/100mL)]]="","",M254*(J254/G254))</f>
        <v/>
      </c>
      <c r="O254" s="175"/>
      <c r="P254" s="175"/>
      <c r="Q254" s="175"/>
      <c r="R254" s="153"/>
      <c r="S254" s="186"/>
    </row>
    <row r="255" spans="1:19" ht="15" x14ac:dyDescent="0.2">
      <c r="A255" s="151"/>
      <c r="B255" s="152"/>
      <c r="C255" s="153"/>
      <c r="D255" s="152"/>
      <c r="E255" s="154"/>
      <c r="F255" s="155"/>
      <c r="G255" s="165"/>
      <c r="H255" s="174"/>
      <c r="I255" s="175">
        <f t="shared" si="7"/>
        <v>0</v>
      </c>
      <c r="J255" s="175"/>
      <c r="K25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dilución(mL)]])),"",H255*I255/1000)</f>
        <v/>
      </c>
      <c r="L255" s="176"/>
      <c r="M255" s="182" t="str">
        <f>IF(Tabla1[[#This Row],[Concentracion con el Factor de Dilucion (mg/mL)]]="","",K255*100)</f>
        <v/>
      </c>
      <c r="N255" s="182" t="str">
        <f>IF(Tabla1[[#This Row],[Resultado (mg/100mL)]]="","",M255*(J255/G255))</f>
        <v/>
      </c>
      <c r="O255" s="175"/>
      <c r="P255" s="175"/>
      <c r="Q255" s="175"/>
      <c r="R255" s="153"/>
      <c r="S255" s="186"/>
    </row>
    <row r="256" spans="1:19" ht="15" x14ac:dyDescent="0.2">
      <c r="A256" s="151"/>
      <c r="B256" s="152"/>
      <c r="C256" s="153"/>
      <c r="D256" s="152"/>
      <c r="E256" s="154"/>
      <c r="F256" s="155"/>
      <c r="G256" s="165"/>
      <c r="H256" s="174"/>
      <c r="I256" s="175">
        <f t="shared" si="7"/>
        <v>0</v>
      </c>
      <c r="J256" s="175"/>
      <c r="K25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dilución(mL)]])),"",H256*I256/1000)</f>
        <v/>
      </c>
      <c r="L256" s="176"/>
      <c r="M256" s="182" t="str">
        <f>IF(Tabla1[[#This Row],[Concentracion con el Factor de Dilucion (mg/mL)]]="","",K256*100)</f>
        <v/>
      </c>
      <c r="N256" s="182" t="str">
        <f>IF(Tabla1[[#This Row],[Resultado (mg/100mL)]]="","",M256*(J256/G256))</f>
        <v/>
      </c>
      <c r="O256" s="175"/>
      <c r="P256" s="175"/>
      <c r="Q256" s="175"/>
      <c r="R256" s="153"/>
      <c r="S256" s="186"/>
    </row>
    <row r="257" spans="1:19" ht="15" x14ac:dyDescent="0.2">
      <c r="A257" s="151"/>
      <c r="B257" s="152"/>
      <c r="C257" s="153"/>
      <c r="D257" s="152"/>
      <c r="E257" s="154"/>
      <c r="F257" s="155"/>
      <c r="G257" s="165"/>
      <c r="H257" s="174"/>
      <c r="I257" s="175">
        <f t="shared" si="7"/>
        <v>0</v>
      </c>
      <c r="J257" s="175"/>
      <c r="K25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dilución(mL)]])),"",H257*I257/1000)</f>
        <v/>
      </c>
      <c r="L257" s="176"/>
      <c r="M257" s="182" t="str">
        <f>IF(Tabla1[[#This Row],[Concentracion con el Factor de Dilucion (mg/mL)]]="","",K257*100)</f>
        <v/>
      </c>
      <c r="N257" s="182" t="str">
        <f>IF(Tabla1[[#This Row],[Resultado (mg/100mL)]]="","",M257*(J257/G257))</f>
        <v/>
      </c>
      <c r="O257" s="175"/>
      <c r="P257" s="175"/>
      <c r="Q257" s="175"/>
      <c r="R257" s="153"/>
      <c r="S257" s="186"/>
    </row>
    <row r="258" spans="1:19" ht="15" x14ac:dyDescent="0.2">
      <c r="A258" s="151"/>
      <c r="B258" s="152"/>
      <c r="C258" s="153"/>
      <c r="D258" s="152"/>
      <c r="E258" s="154"/>
      <c r="F258" s="155"/>
      <c r="G258" s="165"/>
      <c r="H258" s="174"/>
      <c r="I258" s="175">
        <f t="shared" si="7"/>
        <v>0</v>
      </c>
      <c r="J258" s="175"/>
      <c r="K25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dilución(mL)]])),"",H258*I258/1000)</f>
        <v/>
      </c>
      <c r="L258" s="176"/>
      <c r="M258" s="182" t="str">
        <f>IF(Tabla1[[#This Row],[Concentracion con el Factor de Dilucion (mg/mL)]]="","",K258*100)</f>
        <v/>
      </c>
      <c r="N258" s="182" t="str">
        <f>IF(Tabla1[[#This Row],[Resultado (mg/100mL)]]="","",M258*(J258/G258))</f>
        <v/>
      </c>
      <c r="O258" s="175"/>
      <c r="P258" s="175"/>
      <c r="Q258" s="175"/>
      <c r="R258" s="153"/>
      <c r="S258" s="186"/>
    </row>
    <row r="259" spans="1:19" ht="15" x14ac:dyDescent="0.2">
      <c r="A259" s="151"/>
      <c r="B259" s="152"/>
      <c r="C259" s="153"/>
      <c r="D259" s="152"/>
      <c r="E259" s="154"/>
      <c r="F259" s="155"/>
      <c r="G259" s="165"/>
      <c r="H259" s="174"/>
      <c r="I259" s="175">
        <f t="shared" si="7"/>
        <v>0</v>
      </c>
      <c r="J259" s="175"/>
      <c r="K25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dilución(mL)]])),"",H259*I259/1000)</f>
        <v/>
      </c>
      <c r="L259" s="176"/>
      <c r="M259" s="182" t="str">
        <f>IF(Tabla1[[#This Row],[Concentracion con el Factor de Dilucion (mg/mL)]]="","",K259*100)</f>
        <v/>
      </c>
      <c r="N259" s="182" t="str">
        <f>IF(Tabla1[[#This Row],[Resultado (mg/100mL)]]="","",M259*(J259/G259))</f>
        <v/>
      </c>
      <c r="O259" s="175"/>
      <c r="P259" s="175"/>
      <c r="Q259" s="175"/>
      <c r="R259" s="153"/>
      <c r="S259" s="186"/>
    </row>
    <row r="260" spans="1:19" ht="15" x14ac:dyDescent="0.2">
      <c r="A260" s="151"/>
      <c r="B260" s="152"/>
      <c r="C260" s="153"/>
      <c r="D260" s="152"/>
      <c r="E260" s="154"/>
      <c r="F260" s="155"/>
      <c r="G260" s="165"/>
      <c r="H260" s="174"/>
      <c r="I260" s="175">
        <f t="shared" si="7"/>
        <v>0</v>
      </c>
      <c r="J260" s="175"/>
      <c r="K26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dilución(mL)]])),"",H260*I260/1000)</f>
        <v/>
      </c>
      <c r="L260" s="176"/>
      <c r="M260" s="182" t="str">
        <f>IF(Tabla1[[#This Row],[Concentracion con el Factor de Dilucion (mg/mL)]]="","",K260*100)</f>
        <v/>
      </c>
      <c r="N260" s="182" t="str">
        <f>IF(Tabla1[[#This Row],[Resultado (mg/100mL)]]="","",M260*(J260/G260))</f>
        <v/>
      </c>
      <c r="O260" s="175"/>
      <c r="P260" s="175"/>
      <c r="Q260" s="175"/>
      <c r="R260" s="153"/>
      <c r="S260" s="186"/>
    </row>
    <row r="261" spans="1:19" ht="15" x14ac:dyDescent="0.2">
      <c r="A261" s="151"/>
      <c r="B261" s="152"/>
      <c r="C261" s="153"/>
      <c r="D261" s="152"/>
      <c r="E261" s="154"/>
      <c r="F261" s="155"/>
      <c r="G261" s="165"/>
      <c r="H261" s="174"/>
      <c r="I261" s="175">
        <f t="shared" si="7"/>
        <v>0</v>
      </c>
      <c r="J261" s="175"/>
      <c r="K26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dilución(mL)]])),"",H261*I261/1000)</f>
        <v/>
      </c>
      <c r="L261" s="176"/>
      <c r="M261" s="182" t="str">
        <f>IF(Tabla1[[#This Row],[Concentracion con el Factor de Dilucion (mg/mL)]]="","",K261*100)</f>
        <v/>
      </c>
      <c r="N261" s="182" t="str">
        <f>IF(Tabla1[[#This Row],[Resultado (mg/100mL)]]="","",M261*(J261/G261))</f>
        <v/>
      </c>
      <c r="O261" s="175"/>
      <c r="P261" s="175"/>
      <c r="Q261" s="175"/>
      <c r="R261" s="153"/>
      <c r="S261" s="186"/>
    </row>
    <row r="262" spans="1:19" ht="15" x14ac:dyDescent="0.2">
      <c r="A262" s="151"/>
      <c r="B262" s="152"/>
      <c r="C262" s="153"/>
      <c r="D262" s="152"/>
      <c r="E262" s="154"/>
      <c r="F262" s="155"/>
      <c r="G262" s="165"/>
      <c r="H262" s="174"/>
      <c r="I262" s="175">
        <f t="shared" si="7"/>
        <v>0</v>
      </c>
      <c r="J262" s="175"/>
      <c r="K26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dilución(mL)]])),"",H262*I262/1000)</f>
        <v/>
      </c>
      <c r="L262" s="176"/>
      <c r="M262" s="182" t="str">
        <f>IF(Tabla1[[#This Row],[Concentracion con el Factor de Dilucion (mg/mL)]]="","",K262*100)</f>
        <v/>
      </c>
      <c r="N262" s="182" t="str">
        <f>IF(Tabla1[[#This Row],[Resultado (mg/100mL)]]="","",M262*(J262/G262))</f>
        <v/>
      </c>
      <c r="O262" s="175"/>
      <c r="P262" s="175"/>
      <c r="Q262" s="175"/>
      <c r="R262" s="153"/>
      <c r="S262" s="186"/>
    </row>
    <row r="263" spans="1:19" ht="15" x14ac:dyDescent="0.2">
      <c r="A263" s="151"/>
      <c r="B263" s="152"/>
      <c r="C263" s="153"/>
      <c r="D263" s="152"/>
      <c r="E263" s="154"/>
      <c r="F263" s="155"/>
      <c r="G263" s="165"/>
      <c r="H263" s="174"/>
      <c r="I263" s="175">
        <f t="shared" ref="I263:I294" si="8">(1/0.4)*(L263/5)</f>
        <v>0</v>
      </c>
      <c r="J263" s="175"/>
      <c r="K26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dilución(mL)]])),"",H263*I263/1000)</f>
        <v/>
      </c>
      <c r="L263" s="176"/>
      <c r="M263" s="182" t="str">
        <f>IF(Tabla1[[#This Row],[Concentracion con el Factor de Dilucion (mg/mL)]]="","",K263*100)</f>
        <v/>
      </c>
      <c r="N263" s="182" t="str">
        <f>IF(Tabla1[[#This Row],[Resultado (mg/100mL)]]="","",M263*(J263/G263))</f>
        <v/>
      </c>
      <c r="O263" s="175"/>
      <c r="P263" s="175"/>
      <c r="Q263" s="175"/>
      <c r="R263" s="153"/>
      <c r="S263" s="186"/>
    </row>
    <row r="264" spans="1:19" ht="15" x14ac:dyDescent="0.2">
      <c r="A264" s="151"/>
      <c r="B264" s="152"/>
      <c r="C264" s="153"/>
      <c r="D264" s="152"/>
      <c r="E264" s="154"/>
      <c r="F264" s="155"/>
      <c r="G264" s="165"/>
      <c r="H264" s="174"/>
      <c r="I264" s="175">
        <f t="shared" si="8"/>
        <v>0</v>
      </c>
      <c r="J264" s="175"/>
      <c r="K26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dilución(mL)]])),"",H264*I264/1000)</f>
        <v/>
      </c>
      <c r="L264" s="176"/>
      <c r="M264" s="182" t="str">
        <f>IF(Tabla1[[#This Row],[Concentracion con el Factor de Dilucion (mg/mL)]]="","",K264*100)</f>
        <v/>
      </c>
      <c r="N264" s="182" t="str">
        <f>IF(Tabla1[[#This Row],[Resultado (mg/100mL)]]="","",M264*(J264/G264))</f>
        <v/>
      </c>
      <c r="O264" s="175"/>
      <c r="P264" s="175"/>
      <c r="Q264" s="175"/>
      <c r="R264" s="153"/>
      <c r="S264" s="186"/>
    </row>
    <row r="265" spans="1:19" ht="15" x14ac:dyDescent="0.2">
      <c r="A265" s="151"/>
      <c r="B265" s="152"/>
      <c r="C265" s="153"/>
      <c r="D265" s="152"/>
      <c r="E265" s="154"/>
      <c r="F265" s="155"/>
      <c r="G265" s="165"/>
      <c r="H265" s="174"/>
      <c r="I265" s="175">
        <f t="shared" si="8"/>
        <v>0</v>
      </c>
      <c r="J265" s="175"/>
      <c r="K26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dilución(mL)]])),"",H265*I265/1000)</f>
        <v/>
      </c>
      <c r="L265" s="176"/>
      <c r="M265" s="182" t="str">
        <f>IF(Tabla1[[#This Row],[Concentracion con el Factor de Dilucion (mg/mL)]]="","",K265*100)</f>
        <v/>
      </c>
      <c r="N265" s="182" t="str">
        <f>IF(Tabla1[[#This Row],[Resultado (mg/100mL)]]="","",M265*(J265/G265))</f>
        <v/>
      </c>
      <c r="O265" s="175"/>
      <c r="P265" s="175"/>
      <c r="Q265" s="175"/>
      <c r="R265" s="153"/>
      <c r="S265" s="186"/>
    </row>
    <row r="266" spans="1:19" ht="15" x14ac:dyDescent="0.2">
      <c r="A266" s="151"/>
      <c r="B266" s="152"/>
      <c r="C266" s="153"/>
      <c r="D266" s="152"/>
      <c r="E266" s="154"/>
      <c r="F266" s="155"/>
      <c r="G266" s="165"/>
      <c r="H266" s="174"/>
      <c r="I266" s="175">
        <f t="shared" si="8"/>
        <v>0</v>
      </c>
      <c r="J266" s="175"/>
      <c r="K26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dilución(mL)]])),"",H266*I266/1000)</f>
        <v/>
      </c>
      <c r="L266" s="176"/>
      <c r="M266" s="182" t="str">
        <f>IF(Tabla1[[#This Row],[Concentracion con el Factor de Dilucion (mg/mL)]]="","",K266*100)</f>
        <v/>
      </c>
      <c r="N266" s="182" t="str">
        <f>IF(Tabla1[[#This Row],[Resultado (mg/100mL)]]="","",M266*(J266/G266))</f>
        <v/>
      </c>
      <c r="O266" s="175"/>
      <c r="P266" s="175"/>
      <c r="Q266" s="175"/>
      <c r="R266" s="153"/>
      <c r="S266" s="186"/>
    </row>
    <row r="267" spans="1:19" ht="15" x14ac:dyDescent="0.2">
      <c r="A267" s="151"/>
      <c r="B267" s="152"/>
      <c r="C267" s="153"/>
      <c r="D267" s="152"/>
      <c r="E267" s="154"/>
      <c r="F267" s="155"/>
      <c r="G267" s="165"/>
      <c r="H267" s="174"/>
      <c r="I267" s="175">
        <f t="shared" si="8"/>
        <v>0</v>
      </c>
      <c r="J267" s="175"/>
      <c r="K26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dilución(mL)]])),"",H267*I267/1000)</f>
        <v/>
      </c>
      <c r="L267" s="176"/>
      <c r="M267" s="182" t="str">
        <f>IF(Tabla1[[#This Row],[Concentracion con el Factor de Dilucion (mg/mL)]]="","",K267*100)</f>
        <v/>
      </c>
      <c r="N267" s="182" t="str">
        <f>IF(Tabla1[[#This Row],[Resultado (mg/100mL)]]="","",M267*(J267/G267))</f>
        <v/>
      </c>
      <c r="O267" s="175"/>
      <c r="P267" s="175"/>
      <c r="Q267" s="175"/>
      <c r="R267" s="153"/>
      <c r="S267" s="186"/>
    </row>
    <row r="268" spans="1:19" ht="15" x14ac:dyDescent="0.2">
      <c r="A268" s="151"/>
      <c r="B268" s="152"/>
      <c r="C268" s="153"/>
      <c r="D268" s="152"/>
      <c r="E268" s="154"/>
      <c r="F268" s="155"/>
      <c r="G268" s="165"/>
      <c r="H268" s="174"/>
      <c r="I268" s="175">
        <f t="shared" si="8"/>
        <v>0</v>
      </c>
      <c r="J268" s="175"/>
      <c r="K26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dilución(mL)]])),"",H268*I268/1000)</f>
        <v/>
      </c>
      <c r="L268" s="176"/>
      <c r="M268" s="182" t="str">
        <f>IF(Tabla1[[#This Row],[Concentracion con el Factor de Dilucion (mg/mL)]]="","",K268*100)</f>
        <v/>
      </c>
      <c r="N268" s="182" t="str">
        <f>IF(Tabla1[[#This Row],[Resultado (mg/100mL)]]="","",M268*(J268/G268))</f>
        <v/>
      </c>
      <c r="O268" s="175"/>
      <c r="P268" s="175"/>
      <c r="Q268" s="175"/>
      <c r="R268" s="153"/>
      <c r="S268" s="186"/>
    </row>
    <row r="269" spans="1:19" ht="15" x14ac:dyDescent="0.2">
      <c r="A269" s="151"/>
      <c r="B269" s="152"/>
      <c r="C269" s="153"/>
      <c r="D269" s="152"/>
      <c r="E269" s="154"/>
      <c r="F269" s="155"/>
      <c r="G269" s="165"/>
      <c r="H269" s="174"/>
      <c r="I269" s="175">
        <f t="shared" si="8"/>
        <v>0</v>
      </c>
      <c r="J269" s="175"/>
      <c r="K26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dilución(mL)]])),"",H269*I269/1000)</f>
        <v/>
      </c>
      <c r="L269" s="176"/>
      <c r="M269" s="182" t="str">
        <f>IF(Tabla1[[#This Row],[Concentracion con el Factor de Dilucion (mg/mL)]]="","",K269*100)</f>
        <v/>
      </c>
      <c r="N269" s="182" t="str">
        <f>IF(Tabla1[[#This Row],[Resultado (mg/100mL)]]="","",M269*(J269/G269))</f>
        <v/>
      </c>
      <c r="O269" s="175"/>
      <c r="P269" s="175"/>
      <c r="Q269" s="175"/>
      <c r="R269" s="153"/>
      <c r="S269" s="186"/>
    </row>
    <row r="270" spans="1:19" ht="15" x14ac:dyDescent="0.2">
      <c r="A270" s="151"/>
      <c r="B270" s="152"/>
      <c r="C270" s="153"/>
      <c r="D270" s="152"/>
      <c r="E270" s="154"/>
      <c r="F270" s="155"/>
      <c r="G270" s="165"/>
      <c r="H270" s="174"/>
      <c r="I270" s="175">
        <f t="shared" si="8"/>
        <v>0</v>
      </c>
      <c r="J270" s="175"/>
      <c r="K27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dilución(mL)]])),"",H270*I270/1000)</f>
        <v/>
      </c>
      <c r="L270" s="176"/>
      <c r="M270" s="182" t="str">
        <f>IF(Tabla1[[#This Row],[Concentracion con el Factor de Dilucion (mg/mL)]]="","",K270*100)</f>
        <v/>
      </c>
      <c r="N270" s="182" t="str">
        <f>IF(Tabla1[[#This Row],[Resultado (mg/100mL)]]="","",M270*(J270/G270))</f>
        <v/>
      </c>
      <c r="O270" s="175"/>
      <c r="P270" s="175"/>
      <c r="Q270" s="175"/>
      <c r="R270" s="153"/>
      <c r="S270" s="186"/>
    </row>
    <row r="271" spans="1:19" ht="15" x14ac:dyDescent="0.2">
      <c r="A271" s="151"/>
      <c r="B271" s="152"/>
      <c r="C271" s="153"/>
      <c r="D271" s="152"/>
      <c r="E271" s="154"/>
      <c r="F271" s="155"/>
      <c r="G271" s="165"/>
      <c r="H271" s="174"/>
      <c r="I271" s="175">
        <f t="shared" si="8"/>
        <v>0</v>
      </c>
      <c r="J271" s="175"/>
      <c r="K27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dilución(mL)]])),"",H271*I271/1000)</f>
        <v/>
      </c>
      <c r="L271" s="176"/>
      <c r="M271" s="182" t="str">
        <f>IF(Tabla1[[#This Row],[Concentracion con el Factor de Dilucion (mg/mL)]]="","",K271*100)</f>
        <v/>
      </c>
      <c r="N271" s="182" t="str">
        <f>IF(Tabla1[[#This Row],[Resultado (mg/100mL)]]="","",M271*(J271/G271))</f>
        <v/>
      </c>
      <c r="O271" s="175"/>
      <c r="P271" s="175"/>
      <c r="Q271" s="175"/>
      <c r="R271" s="153"/>
      <c r="S271" s="186"/>
    </row>
    <row r="272" spans="1:19" ht="15" x14ac:dyDescent="0.2">
      <c r="A272" s="151"/>
      <c r="B272" s="152"/>
      <c r="C272" s="153"/>
      <c r="D272" s="152"/>
      <c r="E272" s="154"/>
      <c r="F272" s="155"/>
      <c r="G272" s="165"/>
      <c r="H272" s="174"/>
      <c r="I272" s="175">
        <f t="shared" si="8"/>
        <v>0</v>
      </c>
      <c r="J272" s="175"/>
      <c r="K27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dilución(mL)]])),"",H272*I272/1000)</f>
        <v/>
      </c>
      <c r="L272" s="176"/>
      <c r="M272" s="182" t="str">
        <f>IF(Tabla1[[#This Row],[Concentracion con el Factor de Dilucion (mg/mL)]]="","",K272*100)</f>
        <v/>
      </c>
      <c r="N272" s="182" t="str">
        <f>IF(Tabla1[[#This Row],[Resultado (mg/100mL)]]="","",M272*(J272/G272))</f>
        <v/>
      </c>
      <c r="O272" s="175"/>
      <c r="P272" s="175"/>
      <c r="Q272" s="175"/>
      <c r="R272" s="153"/>
      <c r="S272" s="186"/>
    </row>
    <row r="273" spans="1:19" ht="15" x14ac:dyDescent="0.2">
      <c r="A273" s="151"/>
      <c r="B273" s="152"/>
      <c r="C273" s="153"/>
      <c r="D273" s="152"/>
      <c r="E273" s="154"/>
      <c r="F273" s="155"/>
      <c r="G273" s="165"/>
      <c r="H273" s="174"/>
      <c r="I273" s="175">
        <f t="shared" si="8"/>
        <v>0</v>
      </c>
      <c r="J273" s="175"/>
      <c r="K27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dilución(mL)]])),"",H273*I273/1000)</f>
        <v/>
      </c>
      <c r="L273" s="176"/>
      <c r="M273" s="182" t="str">
        <f>IF(Tabla1[[#This Row],[Concentracion con el Factor de Dilucion (mg/mL)]]="","",K273*100)</f>
        <v/>
      </c>
      <c r="N273" s="182" t="str">
        <f>IF(Tabla1[[#This Row],[Resultado (mg/100mL)]]="","",M273*(J273/G273))</f>
        <v/>
      </c>
      <c r="O273" s="175"/>
      <c r="P273" s="175"/>
      <c r="Q273" s="175"/>
      <c r="R273" s="153"/>
      <c r="S273" s="186"/>
    </row>
    <row r="274" spans="1:19" ht="15" x14ac:dyDescent="0.2">
      <c r="A274" s="151"/>
      <c r="B274" s="152"/>
      <c r="C274" s="153"/>
      <c r="D274" s="152"/>
      <c r="E274" s="154"/>
      <c r="F274" s="155"/>
      <c r="G274" s="165"/>
      <c r="H274" s="174"/>
      <c r="I274" s="175">
        <f t="shared" si="8"/>
        <v>0</v>
      </c>
      <c r="J274" s="175"/>
      <c r="K27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dilución(mL)]])),"",H274*I274/1000)</f>
        <v/>
      </c>
      <c r="L274" s="176"/>
      <c r="M274" s="182" t="str">
        <f>IF(Tabla1[[#This Row],[Concentracion con el Factor de Dilucion (mg/mL)]]="","",K274*100)</f>
        <v/>
      </c>
      <c r="N274" s="182" t="str">
        <f>IF(Tabla1[[#This Row],[Resultado (mg/100mL)]]="","",M274*(J274/G274))</f>
        <v/>
      </c>
      <c r="O274" s="175"/>
      <c r="P274" s="175"/>
      <c r="Q274" s="175"/>
      <c r="R274" s="153"/>
      <c r="S274" s="186"/>
    </row>
    <row r="275" spans="1:19" ht="15" x14ac:dyDescent="0.2">
      <c r="A275" s="151"/>
      <c r="B275" s="152"/>
      <c r="C275" s="153"/>
      <c r="D275" s="152"/>
      <c r="E275" s="154"/>
      <c r="F275" s="155"/>
      <c r="G275" s="165"/>
      <c r="H275" s="174"/>
      <c r="I275" s="175">
        <f t="shared" si="8"/>
        <v>0</v>
      </c>
      <c r="J275" s="175"/>
      <c r="K27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dilución(mL)]])),"",H275*I275/1000)</f>
        <v/>
      </c>
      <c r="L275" s="176"/>
      <c r="M275" s="182" t="str">
        <f>IF(Tabla1[[#This Row],[Concentracion con el Factor de Dilucion (mg/mL)]]="","",K275*100)</f>
        <v/>
      </c>
      <c r="N275" s="182" t="str">
        <f>IF(Tabla1[[#This Row],[Resultado (mg/100mL)]]="","",M275*(J275/G275))</f>
        <v/>
      </c>
      <c r="O275" s="175"/>
      <c r="P275" s="175"/>
      <c r="Q275" s="175"/>
      <c r="R275" s="153"/>
      <c r="S275" s="186"/>
    </row>
    <row r="276" spans="1:19" ht="15" x14ac:dyDescent="0.2">
      <c r="A276" s="151"/>
      <c r="B276" s="152"/>
      <c r="C276" s="153"/>
      <c r="D276" s="152"/>
      <c r="E276" s="154"/>
      <c r="F276" s="155"/>
      <c r="G276" s="165"/>
      <c r="H276" s="174"/>
      <c r="I276" s="175">
        <f t="shared" si="8"/>
        <v>0</v>
      </c>
      <c r="J276" s="175"/>
      <c r="K27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dilución(mL)]])),"",H276*I276/1000)</f>
        <v/>
      </c>
      <c r="L276" s="176"/>
      <c r="M276" s="182" t="str">
        <f>IF(Tabla1[[#This Row],[Concentracion con el Factor de Dilucion (mg/mL)]]="","",K276*100)</f>
        <v/>
      </c>
      <c r="N276" s="182" t="str">
        <f>IF(Tabla1[[#This Row],[Resultado (mg/100mL)]]="","",M276*(J276/G276))</f>
        <v/>
      </c>
      <c r="O276" s="175"/>
      <c r="P276" s="175"/>
      <c r="Q276" s="175"/>
      <c r="R276" s="153"/>
      <c r="S276" s="186"/>
    </row>
    <row r="277" spans="1:19" ht="15" x14ac:dyDescent="0.2">
      <c r="A277" s="151"/>
      <c r="B277" s="152"/>
      <c r="C277" s="153"/>
      <c r="D277" s="152"/>
      <c r="E277" s="154"/>
      <c r="F277" s="155"/>
      <c r="G277" s="165"/>
      <c r="H277" s="174"/>
      <c r="I277" s="175">
        <f t="shared" si="8"/>
        <v>0</v>
      </c>
      <c r="J277" s="175"/>
      <c r="K27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dilución(mL)]])),"",H277*I277/1000)</f>
        <v/>
      </c>
      <c r="L277" s="176"/>
      <c r="M277" s="182" t="str">
        <f>IF(Tabla1[[#This Row],[Concentracion con el Factor de Dilucion (mg/mL)]]="","",K277*100)</f>
        <v/>
      </c>
      <c r="N277" s="182" t="str">
        <f>IF(Tabla1[[#This Row],[Resultado (mg/100mL)]]="","",M277*(J277/G277))</f>
        <v/>
      </c>
      <c r="O277" s="175"/>
      <c r="P277" s="175"/>
      <c r="Q277" s="175"/>
      <c r="R277" s="153"/>
      <c r="S277" s="186"/>
    </row>
    <row r="278" spans="1:19" ht="15" x14ac:dyDescent="0.2">
      <c r="A278" s="151"/>
      <c r="B278" s="152"/>
      <c r="C278" s="153"/>
      <c r="D278" s="152"/>
      <c r="E278" s="154"/>
      <c r="F278" s="155"/>
      <c r="G278" s="165"/>
      <c r="H278" s="174"/>
      <c r="I278" s="175">
        <f t="shared" si="8"/>
        <v>0</v>
      </c>
      <c r="J278" s="175"/>
      <c r="K27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dilución(mL)]])),"",H278*I278/1000)</f>
        <v/>
      </c>
      <c r="L278" s="176"/>
      <c r="M278" s="182" t="str">
        <f>IF(Tabla1[[#This Row],[Concentracion con el Factor de Dilucion (mg/mL)]]="","",K278*100)</f>
        <v/>
      </c>
      <c r="N278" s="182" t="str">
        <f>IF(Tabla1[[#This Row],[Resultado (mg/100mL)]]="","",M278*(J278/G278))</f>
        <v/>
      </c>
      <c r="O278" s="175"/>
      <c r="P278" s="175"/>
      <c r="Q278" s="175"/>
      <c r="R278" s="153"/>
      <c r="S278" s="186"/>
    </row>
    <row r="279" spans="1:19" ht="15" x14ac:dyDescent="0.2">
      <c r="A279" s="151"/>
      <c r="B279" s="152"/>
      <c r="C279" s="153"/>
      <c r="D279" s="152"/>
      <c r="E279" s="154"/>
      <c r="F279" s="155"/>
      <c r="G279" s="165"/>
      <c r="H279" s="174"/>
      <c r="I279" s="175">
        <f t="shared" si="8"/>
        <v>0</v>
      </c>
      <c r="J279" s="175"/>
      <c r="K27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dilución(mL)]])),"",H279*I279/1000)</f>
        <v/>
      </c>
      <c r="L279" s="176"/>
      <c r="M279" s="182" t="str">
        <f>IF(Tabla1[[#This Row],[Concentracion con el Factor de Dilucion (mg/mL)]]="","",K279*100)</f>
        <v/>
      </c>
      <c r="N279" s="182" t="str">
        <f>IF(Tabla1[[#This Row],[Resultado (mg/100mL)]]="","",M279*(J279/G279))</f>
        <v/>
      </c>
      <c r="O279" s="175"/>
      <c r="P279" s="175"/>
      <c r="Q279" s="175"/>
      <c r="R279" s="153"/>
      <c r="S279" s="186"/>
    </row>
    <row r="280" spans="1:19" ht="15" x14ac:dyDescent="0.2">
      <c r="A280" s="151"/>
      <c r="B280" s="152"/>
      <c r="C280" s="153"/>
      <c r="D280" s="152"/>
      <c r="E280" s="154"/>
      <c r="F280" s="155"/>
      <c r="G280" s="165"/>
      <c r="H280" s="174"/>
      <c r="I280" s="175">
        <f t="shared" si="8"/>
        <v>0</v>
      </c>
      <c r="J280" s="175"/>
      <c r="K28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dilución(mL)]])),"",H280*I280/1000)</f>
        <v/>
      </c>
      <c r="L280" s="176"/>
      <c r="M280" s="182" t="str">
        <f>IF(Tabla1[[#This Row],[Concentracion con el Factor de Dilucion (mg/mL)]]="","",K280*100)</f>
        <v/>
      </c>
      <c r="N280" s="182" t="str">
        <f>IF(Tabla1[[#This Row],[Resultado (mg/100mL)]]="","",M280*(J280/G280))</f>
        <v/>
      </c>
      <c r="O280" s="175"/>
      <c r="P280" s="175"/>
      <c r="Q280" s="175"/>
      <c r="R280" s="153"/>
      <c r="S280" s="186"/>
    </row>
    <row r="281" spans="1:19" ht="15" x14ac:dyDescent="0.2">
      <c r="A281" s="151"/>
      <c r="B281" s="152"/>
      <c r="C281" s="153"/>
      <c r="D281" s="152"/>
      <c r="E281" s="154"/>
      <c r="F281" s="155"/>
      <c r="G281" s="165"/>
      <c r="H281" s="174"/>
      <c r="I281" s="175">
        <f t="shared" si="8"/>
        <v>0</v>
      </c>
      <c r="J281" s="175"/>
      <c r="K28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dilución(mL)]])),"",H281*I281/1000)</f>
        <v/>
      </c>
      <c r="L281" s="176"/>
      <c r="M281" s="182" t="str">
        <f>IF(Tabla1[[#This Row],[Concentracion con el Factor de Dilucion (mg/mL)]]="","",K281*100)</f>
        <v/>
      </c>
      <c r="N281" s="182" t="str">
        <f>IF(Tabla1[[#This Row],[Resultado (mg/100mL)]]="","",M281*(J281/G281))</f>
        <v/>
      </c>
      <c r="O281" s="175"/>
      <c r="P281" s="175"/>
      <c r="Q281" s="175"/>
      <c r="R281" s="153"/>
      <c r="S281" s="186"/>
    </row>
    <row r="282" spans="1:19" ht="15" x14ac:dyDescent="0.2">
      <c r="A282" s="151"/>
      <c r="B282" s="152"/>
      <c r="C282" s="153"/>
      <c r="D282" s="152"/>
      <c r="E282" s="154"/>
      <c r="F282" s="155"/>
      <c r="G282" s="165"/>
      <c r="H282" s="174"/>
      <c r="I282" s="175">
        <f t="shared" si="8"/>
        <v>0</v>
      </c>
      <c r="J282" s="175"/>
      <c r="K28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dilución(mL)]])),"",H282*I282/1000)</f>
        <v/>
      </c>
      <c r="L282" s="176"/>
      <c r="M282" s="182" t="str">
        <f>IF(Tabla1[[#This Row],[Concentracion con el Factor de Dilucion (mg/mL)]]="","",K282*100)</f>
        <v/>
      </c>
      <c r="N282" s="182" t="str">
        <f>IF(Tabla1[[#This Row],[Resultado (mg/100mL)]]="","",M282*(J282/G282))</f>
        <v/>
      </c>
      <c r="O282" s="175"/>
      <c r="P282" s="175"/>
      <c r="Q282" s="175"/>
      <c r="R282" s="153"/>
      <c r="S282" s="186"/>
    </row>
    <row r="283" spans="1:19" ht="15" x14ac:dyDescent="0.2">
      <c r="A283" s="151"/>
      <c r="B283" s="152"/>
      <c r="C283" s="153"/>
      <c r="D283" s="152"/>
      <c r="E283" s="154"/>
      <c r="F283" s="155"/>
      <c r="G283" s="165"/>
      <c r="H283" s="174"/>
      <c r="I283" s="175">
        <f t="shared" si="8"/>
        <v>0</v>
      </c>
      <c r="J283" s="175"/>
      <c r="K28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dilución(mL)]])),"",H283*I283/1000)</f>
        <v/>
      </c>
      <c r="L283" s="176"/>
      <c r="M283" s="182" t="str">
        <f>IF(Tabla1[[#This Row],[Concentracion con el Factor de Dilucion (mg/mL)]]="","",K283*100)</f>
        <v/>
      </c>
      <c r="N283" s="182" t="str">
        <f>IF(Tabla1[[#This Row],[Resultado (mg/100mL)]]="","",M283*(J283/G283))</f>
        <v/>
      </c>
      <c r="O283" s="175"/>
      <c r="P283" s="175"/>
      <c r="Q283" s="175"/>
      <c r="R283" s="153"/>
      <c r="S283" s="186"/>
    </row>
    <row r="284" spans="1:19" ht="15" x14ac:dyDescent="0.2">
      <c r="A284" s="151"/>
      <c r="B284" s="152"/>
      <c r="C284" s="153"/>
      <c r="D284" s="152"/>
      <c r="E284" s="154"/>
      <c r="F284" s="155"/>
      <c r="G284" s="165"/>
      <c r="H284" s="174"/>
      <c r="I284" s="175">
        <f t="shared" si="8"/>
        <v>0</v>
      </c>
      <c r="J284" s="175"/>
      <c r="K28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dilución(mL)]])),"",H284*I284/1000)</f>
        <v/>
      </c>
      <c r="L284" s="176"/>
      <c r="M284" s="182" t="str">
        <f>IF(Tabla1[[#This Row],[Concentracion con el Factor de Dilucion (mg/mL)]]="","",K284*100)</f>
        <v/>
      </c>
      <c r="N284" s="182" t="str">
        <f>IF(Tabla1[[#This Row],[Resultado (mg/100mL)]]="","",M284*(J284/G284))</f>
        <v/>
      </c>
      <c r="O284" s="175"/>
      <c r="P284" s="175"/>
      <c r="Q284" s="175"/>
      <c r="R284" s="153"/>
      <c r="S284" s="186"/>
    </row>
    <row r="285" spans="1:19" ht="15" x14ac:dyDescent="0.2">
      <c r="A285" s="151"/>
      <c r="B285" s="152"/>
      <c r="C285" s="153"/>
      <c r="D285" s="152"/>
      <c r="E285" s="154"/>
      <c r="F285" s="155"/>
      <c r="G285" s="165"/>
      <c r="H285" s="174"/>
      <c r="I285" s="175">
        <f t="shared" si="8"/>
        <v>0</v>
      </c>
      <c r="J285" s="175"/>
      <c r="K28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dilución(mL)]])),"",H285*I285/1000)</f>
        <v/>
      </c>
      <c r="L285" s="176"/>
      <c r="M285" s="182" t="str">
        <f>IF(Tabla1[[#This Row],[Concentracion con el Factor de Dilucion (mg/mL)]]="","",K285*100)</f>
        <v/>
      </c>
      <c r="N285" s="182" t="str">
        <f>IF(Tabla1[[#This Row],[Resultado (mg/100mL)]]="","",M285*(J285/G285))</f>
        <v/>
      </c>
      <c r="O285" s="175"/>
      <c r="P285" s="175"/>
      <c r="Q285" s="175"/>
      <c r="R285" s="153"/>
      <c r="S285" s="186"/>
    </row>
    <row r="286" spans="1:19" ht="15" x14ac:dyDescent="0.2">
      <c r="A286" s="151"/>
      <c r="B286" s="152"/>
      <c r="C286" s="153"/>
      <c r="D286" s="152"/>
      <c r="E286" s="154"/>
      <c r="F286" s="155"/>
      <c r="G286" s="165"/>
      <c r="H286" s="174"/>
      <c r="I286" s="175">
        <f t="shared" si="8"/>
        <v>0</v>
      </c>
      <c r="J286" s="175"/>
      <c r="K28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dilución(mL)]])),"",H286*I286/1000)</f>
        <v/>
      </c>
      <c r="L286" s="176"/>
      <c r="M286" s="182" t="str">
        <f>IF(Tabla1[[#This Row],[Concentracion con el Factor de Dilucion (mg/mL)]]="","",K286*100)</f>
        <v/>
      </c>
      <c r="N286" s="182" t="str">
        <f>IF(Tabla1[[#This Row],[Resultado (mg/100mL)]]="","",M286*(J286/G286))</f>
        <v/>
      </c>
      <c r="O286" s="175"/>
      <c r="P286" s="175"/>
      <c r="Q286" s="175"/>
      <c r="R286" s="153"/>
      <c r="S286" s="186"/>
    </row>
    <row r="287" spans="1:19" ht="15" x14ac:dyDescent="0.2">
      <c r="A287" s="151"/>
      <c r="B287" s="152"/>
      <c r="C287" s="153"/>
      <c r="D287" s="152"/>
      <c r="E287" s="154"/>
      <c r="F287" s="155"/>
      <c r="G287" s="165"/>
      <c r="H287" s="174"/>
      <c r="I287" s="175">
        <f t="shared" si="8"/>
        <v>0</v>
      </c>
      <c r="J287" s="175"/>
      <c r="K28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dilución(mL)]])),"",H287*I287/1000)</f>
        <v/>
      </c>
      <c r="L287" s="176"/>
      <c r="M287" s="182" t="str">
        <f>IF(Tabla1[[#This Row],[Concentracion con el Factor de Dilucion (mg/mL)]]="","",K287*100)</f>
        <v/>
      </c>
      <c r="N287" s="182" t="str">
        <f>IF(Tabla1[[#This Row],[Resultado (mg/100mL)]]="","",M287*(J287/G287))</f>
        <v/>
      </c>
      <c r="O287" s="175"/>
      <c r="P287" s="175"/>
      <c r="Q287" s="175"/>
      <c r="R287" s="153"/>
      <c r="S287" s="186"/>
    </row>
    <row r="288" spans="1:19" ht="15" x14ac:dyDescent="0.2">
      <c r="A288" s="151"/>
      <c r="B288" s="152"/>
      <c r="C288" s="153"/>
      <c r="D288" s="152"/>
      <c r="E288" s="154"/>
      <c r="F288" s="155"/>
      <c r="G288" s="165"/>
      <c r="H288" s="174"/>
      <c r="I288" s="175">
        <f t="shared" si="8"/>
        <v>0</v>
      </c>
      <c r="J288" s="175"/>
      <c r="K28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dilución(mL)]])),"",H288*I288/1000)</f>
        <v/>
      </c>
      <c r="L288" s="176"/>
      <c r="M288" s="182" t="str">
        <f>IF(Tabla1[[#This Row],[Concentracion con el Factor de Dilucion (mg/mL)]]="","",K288*100)</f>
        <v/>
      </c>
      <c r="N288" s="182" t="str">
        <f>IF(Tabla1[[#This Row],[Resultado (mg/100mL)]]="","",M288*(J288/G288))</f>
        <v/>
      </c>
      <c r="O288" s="175"/>
      <c r="P288" s="175"/>
      <c r="Q288" s="175"/>
      <c r="R288" s="153"/>
      <c r="S288" s="186"/>
    </row>
    <row r="289" spans="1:19" ht="15" x14ac:dyDescent="0.2">
      <c r="A289" s="151"/>
      <c r="B289" s="152"/>
      <c r="C289" s="153"/>
      <c r="D289" s="152"/>
      <c r="E289" s="154"/>
      <c r="F289" s="155"/>
      <c r="G289" s="165"/>
      <c r="H289" s="174"/>
      <c r="I289" s="175">
        <f t="shared" si="8"/>
        <v>0</v>
      </c>
      <c r="J289" s="175"/>
      <c r="K28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dilución(mL)]])),"",H289*I289/1000)</f>
        <v/>
      </c>
      <c r="L289" s="176"/>
      <c r="M289" s="182" t="str">
        <f>IF(Tabla1[[#This Row],[Concentracion con el Factor de Dilucion (mg/mL)]]="","",K289*100)</f>
        <v/>
      </c>
      <c r="N289" s="182" t="str">
        <f>IF(Tabla1[[#This Row],[Resultado (mg/100mL)]]="","",M289*(J289/G289))</f>
        <v/>
      </c>
      <c r="O289" s="175"/>
      <c r="P289" s="175"/>
      <c r="Q289" s="175"/>
      <c r="R289" s="153"/>
      <c r="S289" s="186"/>
    </row>
    <row r="290" spans="1:19" ht="15" x14ac:dyDescent="0.2">
      <c r="A290" s="151"/>
      <c r="B290" s="152"/>
      <c r="C290" s="153"/>
      <c r="D290" s="152"/>
      <c r="E290" s="154"/>
      <c r="F290" s="155"/>
      <c r="G290" s="165"/>
      <c r="H290" s="174"/>
      <c r="I290" s="175">
        <f t="shared" si="8"/>
        <v>0</v>
      </c>
      <c r="J290" s="175"/>
      <c r="K29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dilución(mL)]])),"",H290*I290/1000)</f>
        <v/>
      </c>
      <c r="L290" s="176"/>
      <c r="M290" s="182" t="str">
        <f>IF(Tabla1[[#This Row],[Concentracion con el Factor de Dilucion (mg/mL)]]="","",K290*100)</f>
        <v/>
      </c>
      <c r="N290" s="182" t="str">
        <f>IF(Tabla1[[#This Row],[Resultado (mg/100mL)]]="","",M290*(J290/G290))</f>
        <v/>
      </c>
      <c r="O290" s="175"/>
      <c r="P290" s="175"/>
      <c r="Q290" s="175"/>
      <c r="R290" s="153"/>
      <c r="S290" s="186"/>
    </row>
    <row r="291" spans="1:19" ht="15" x14ac:dyDescent="0.2">
      <c r="A291" s="151"/>
      <c r="B291" s="152"/>
      <c r="C291" s="153"/>
      <c r="D291" s="152"/>
      <c r="E291" s="154"/>
      <c r="F291" s="155"/>
      <c r="G291" s="165"/>
      <c r="H291" s="174"/>
      <c r="I291" s="175">
        <f t="shared" si="8"/>
        <v>0</v>
      </c>
      <c r="J291" s="175"/>
      <c r="K291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dilución(mL)]])),"",H291*I291/1000)</f>
        <v/>
      </c>
      <c r="L291" s="176"/>
      <c r="M291" s="182" t="str">
        <f>IF(Tabla1[[#This Row],[Concentracion con el Factor de Dilucion (mg/mL)]]="","",K291*100)</f>
        <v/>
      </c>
      <c r="N291" s="182" t="str">
        <f>IF(Tabla1[[#This Row],[Resultado (mg/100mL)]]="","",M291*(J291/G291))</f>
        <v/>
      </c>
      <c r="O291" s="175"/>
      <c r="P291" s="175"/>
      <c r="Q291" s="175"/>
      <c r="R291" s="153"/>
      <c r="S291" s="186"/>
    </row>
    <row r="292" spans="1:19" ht="15" x14ac:dyDescent="0.2">
      <c r="A292" s="151"/>
      <c r="B292" s="152"/>
      <c r="C292" s="153"/>
      <c r="D292" s="152"/>
      <c r="E292" s="154"/>
      <c r="F292" s="155"/>
      <c r="G292" s="165"/>
      <c r="H292" s="174"/>
      <c r="I292" s="175">
        <f t="shared" si="8"/>
        <v>0</v>
      </c>
      <c r="J292" s="175"/>
      <c r="K292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dilución(mL)]])),"",H292*I292/1000)</f>
        <v/>
      </c>
      <c r="L292" s="176"/>
      <c r="M292" s="182" t="str">
        <f>IF(Tabla1[[#This Row],[Concentracion con el Factor de Dilucion (mg/mL)]]="","",K292*100)</f>
        <v/>
      </c>
      <c r="N292" s="182" t="str">
        <f>IF(Tabla1[[#This Row],[Resultado (mg/100mL)]]="","",M292*(J292/G292))</f>
        <v/>
      </c>
      <c r="O292" s="175"/>
      <c r="P292" s="175"/>
      <c r="Q292" s="175"/>
      <c r="R292" s="153"/>
      <c r="S292" s="186"/>
    </row>
    <row r="293" spans="1:19" ht="15" x14ac:dyDescent="0.2">
      <c r="A293" s="151"/>
      <c r="B293" s="152"/>
      <c r="C293" s="153"/>
      <c r="D293" s="152"/>
      <c r="E293" s="154"/>
      <c r="F293" s="155"/>
      <c r="G293" s="165"/>
      <c r="H293" s="174"/>
      <c r="I293" s="175">
        <f t="shared" si="8"/>
        <v>0</v>
      </c>
      <c r="J293" s="175"/>
      <c r="K293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dilución(mL)]])),"",H293*I293/1000)</f>
        <v/>
      </c>
      <c r="L293" s="176"/>
      <c r="M293" s="182" t="str">
        <f>IF(Tabla1[[#This Row],[Concentracion con el Factor de Dilucion (mg/mL)]]="","",K293*100)</f>
        <v/>
      </c>
      <c r="N293" s="182" t="str">
        <f>IF(Tabla1[[#This Row],[Resultado (mg/100mL)]]="","",M293*(J293/G293))</f>
        <v/>
      </c>
      <c r="O293" s="175"/>
      <c r="P293" s="175"/>
      <c r="Q293" s="175"/>
      <c r="R293" s="153"/>
      <c r="S293" s="186"/>
    </row>
    <row r="294" spans="1:19" ht="15" x14ac:dyDescent="0.2">
      <c r="A294" s="151"/>
      <c r="B294" s="152"/>
      <c r="C294" s="153"/>
      <c r="D294" s="152"/>
      <c r="E294" s="154"/>
      <c r="F294" s="155"/>
      <c r="G294" s="165"/>
      <c r="H294" s="174"/>
      <c r="I294" s="175">
        <f t="shared" si="8"/>
        <v>0</v>
      </c>
      <c r="J294" s="175"/>
      <c r="K294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dilución(mL)]])),"",H294*I294/1000)</f>
        <v/>
      </c>
      <c r="L294" s="176"/>
      <c r="M294" s="182" t="str">
        <f>IF(Tabla1[[#This Row],[Concentracion con el Factor de Dilucion (mg/mL)]]="","",K294*100)</f>
        <v/>
      </c>
      <c r="N294" s="182" t="str">
        <f>IF(Tabla1[[#This Row],[Resultado (mg/100mL)]]="","",M294*(J294/G294))</f>
        <v/>
      </c>
      <c r="O294" s="175"/>
      <c r="P294" s="175"/>
      <c r="Q294" s="175"/>
      <c r="R294" s="153"/>
      <c r="S294" s="186"/>
    </row>
    <row r="295" spans="1:19" ht="15" x14ac:dyDescent="0.2">
      <c r="A295" s="151"/>
      <c r="B295" s="152"/>
      <c r="C295" s="153"/>
      <c r="D295" s="152"/>
      <c r="E295" s="154"/>
      <c r="F295" s="155"/>
      <c r="G295" s="165"/>
      <c r="H295" s="174"/>
      <c r="I295" s="175">
        <f t="shared" ref="I295:I301" si="9">(1/0.4)*(L295/5)</f>
        <v>0</v>
      </c>
      <c r="J295" s="175"/>
      <c r="K295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dilución(mL)]])),"",H295*I295/1000)</f>
        <v/>
      </c>
      <c r="L295" s="176"/>
      <c r="M295" s="182" t="str">
        <f>IF(Tabla1[[#This Row],[Concentracion con el Factor de Dilucion (mg/mL)]]="","",K295*100)</f>
        <v/>
      </c>
      <c r="N295" s="182" t="str">
        <f>IF(Tabla1[[#This Row],[Resultado (mg/100mL)]]="","",M295*(J295/G295))</f>
        <v/>
      </c>
      <c r="O295" s="175"/>
      <c r="P295" s="175"/>
      <c r="Q295" s="175"/>
      <c r="R295" s="153"/>
      <c r="S295" s="186"/>
    </row>
    <row r="296" spans="1:19" ht="15" x14ac:dyDescent="0.2">
      <c r="A296" s="151"/>
      <c r="B296" s="152"/>
      <c r="C296" s="153"/>
      <c r="D296" s="152"/>
      <c r="E296" s="154"/>
      <c r="F296" s="155"/>
      <c r="G296" s="165"/>
      <c r="H296" s="174"/>
      <c r="I296" s="175">
        <f t="shared" si="9"/>
        <v>0</v>
      </c>
      <c r="J296" s="175"/>
      <c r="K296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dilución(mL)]])),"",H296*I296/1000)</f>
        <v/>
      </c>
      <c r="L296" s="176"/>
      <c r="M296" s="182" t="str">
        <f>IF(Tabla1[[#This Row],[Concentracion con el Factor de Dilucion (mg/mL)]]="","",K296*100)</f>
        <v/>
      </c>
      <c r="N296" s="182" t="str">
        <f>IF(Tabla1[[#This Row],[Resultado (mg/100mL)]]="","",M296*(J296/G296))</f>
        <v/>
      </c>
      <c r="O296" s="175"/>
      <c r="P296" s="175"/>
      <c r="Q296" s="175"/>
      <c r="R296" s="153"/>
      <c r="S296" s="186"/>
    </row>
    <row r="297" spans="1:19" ht="15" x14ac:dyDescent="0.2">
      <c r="A297" s="151"/>
      <c r="B297" s="152"/>
      <c r="C297" s="153"/>
      <c r="D297" s="152"/>
      <c r="E297" s="154"/>
      <c r="F297" s="155"/>
      <c r="G297" s="165"/>
      <c r="H297" s="174"/>
      <c r="I297" s="175">
        <f t="shared" si="9"/>
        <v>0</v>
      </c>
      <c r="J297" s="175"/>
      <c r="K297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dilución(mL)]])),"",H297*I297/1000)</f>
        <v/>
      </c>
      <c r="L297" s="176"/>
      <c r="M297" s="182" t="str">
        <f>IF(Tabla1[[#This Row],[Concentracion con el Factor de Dilucion (mg/mL)]]="","",K297*100)</f>
        <v/>
      </c>
      <c r="N297" s="182" t="str">
        <f>IF(Tabla1[[#This Row],[Resultado (mg/100mL)]]="","",M297*(J297/G297))</f>
        <v/>
      </c>
      <c r="O297" s="175"/>
      <c r="P297" s="175"/>
      <c r="Q297" s="175"/>
      <c r="R297" s="153"/>
      <c r="S297" s="186"/>
    </row>
    <row r="298" spans="1:19" ht="15" x14ac:dyDescent="0.2">
      <c r="A298" s="151"/>
      <c r="B298" s="152"/>
      <c r="C298" s="153"/>
      <c r="D298" s="152"/>
      <c r="E298" s="154"/>
      <c r="F298" s="155"/>
      <c r="G298" s="165"/>
      <c r="H298" s="174"/>
      <c r="I298" s="175">
        <f t="shared" si="9"/>
        <v>0</v>
      </c>
      <c r="J298" s="175"/>
      <c r="K298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dilución(mL)]])),"",H298*I298/1000)</f>
        <v/>
      </c>
      <c r="L298" s="176"/>
      <c r="M298" s="182" t="str">
        <f>IF(Tabla1[[#This Row],[Concentracion con el Factor de Dilucion (mg/mL)]]="","",K298*100)</f>
        <v/>
      </c>
      <c r="N298" s="182" t="str">
        <f>IF(Tabla1[[#This Row],[Resultado (mg/100mL)]]="","",M298*(J298/G298))</f>
        <v/>
      </c>
      <c r="O298" s="175"/>
      <c r="P298" s="175"/>
      <c r="Q298" s="175"/>
      <c r="R298" s="153"/>
      <c r="S298" s="186"/>
    </row>
    <row r="299" spans="1:19" ht="15" x14ac:dyDescent="0.2">
      <c r="A299" s="151"/>
      <c r="B299" s="152"/>
      <c r="C299" s="153"/>
      <c r="D299" s="152"/>
      <c r="E299" s="154"/>
      <c r="F299" s="155"/>
      <c r="G299" s="165"/>
      <c r="H299" s="174"/>
      <c r="I299" s="175">
        <f t="shared" si="9"/>
        <v>0</v>
      </c>
      <c r="J299" s="175"/>
      <c r="K299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dilución(mL)]])),"",H299*I299/1000)</f>
        <v/>
      </c>
      <c r="L299" s="176"/>
      <c r="M299" s="182" t="str">
        <f>IF(Tabla1[[#This Row],[Concentracion con el Factor de Dilucion (mg/mL)]]="","",K299*100)</f>
        <v/>
      </c>
      <c r="N299" s="182" t="str">
        <f>IF(Tabla1[[#This Row],[Resultado (mg/100mL)]]="","",M299*(J299/G299))</f>
        <v/>
      </c>
      <c r="O299" s="175"/>
      <c r="P299" s="175"/>
      <c r="Q299" s="175"/>
      <c r="R299" s="153"/>
      <c r="S299" s="186"/>
    </row>
    <row r="300" spans="1:19" ht="15" x14ac:dyDescent="0.2">
      <c r="A300" s="151"/>
      <c r="B300" s="152"/>
      <c r="C300" s="153"/>
      <c r="D300" s="152"/>
      <c r="E300" s="154"/>
      <c r="F300" s="155"/>
      <c r="G300" s="165"/>
      <c r="H300" s="174"/>
      <c r="I300" s="175">
        <f t="shared" si="9"/>
        <v>0</v>
      </c>
      <c r="J300" s="175"/>
      <c r="K300" s="180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dilución(mL)]])),"",H300*I300/1000)</f>
        <v/>
      </c>
      <c r="L300" s="176"/>
      <c r="M300" s="182" t="str">
        <f>IF(Tabla1[[#This Row],[Concentracion con el Factor de Dilucion (mg/mL)]]="","",K300*100)</f>
        <v/>
      </c>
      <c r="N300" s="182" t="str">
        <f>IF(Tabla1[[#This Row],[Resultado (mg/100mL)]]="","",M300*(J300/G300))</f>
        <v/>
      </c>
      <c r="O300" s="175"/>
      <c r="P300" s="175"/>
      <c r="Q300" s="175"/>
      <c r="R300" s="153"/>
      <c r="S300" s="186"/>
    </row>
    <row r="301" spans="1:19" ht="15" x14ac:dyDescent="0.2">
      <c r="A301" s="156"/>
      <c r="B301" s="157"/>
      <c r="C301" s="158"/>
      <c r="D301" s="157"/>
      <c r="E301" s="159"/>
      <c r="F301" s="160"/>
      <c r="G301" s="166"/>
      <c r="H301" s="177"/>
      <c r="I301" s="178">
        <f t="shared" si="9"/>
        <v>0</v>
      </c>
      <c r="J301" s="178"/>
      <c r="K301" s="181" t="str">
        <f>IF(OR(ISBLANK(Tabla1[[#This Row],[FECHA DE ANALISIS]]),ISBLANK(Tabla1[[#This Row],[ID MUESTRA]]),ISBLANK(Tabla1[[#This Row],[NOMBRE DE LA MUESTRA]]),ISBLANK(Tabla1[[#This Row],[TIPO DE MUESTRA]]),ISBLANK(Tabla1[[#This Row],[ANALITO]]),ISBLANK(Tabla1[[#This Row],[Peso muestra (g)]]),ISBLANK(Tabla1[[#This Row],[Concentración (ug/ml)]]),ISBLANK(Tabla1[[#This Row],[Factor de dilución ]]),ISBLANK(Tabla1[[#This Row],[Volumen de dilución(mL)]])),"",H301*I301/1000)</f>
        <v/>
      </c>
      <c r="L301" s="179"/>
      <c r="M301" s="183" t="str">
        <f>IF(Tabla1[[#This Row],[Concentracion con el Factor de Dilucion (mg/mL)]]="","",K301*100)</f>
        <v/>
      </c>
      <c r="N301" s="183" t="str">
        <f>IF(Tabla1[[#This Row],[Resultado (mg/100mL)]]="","",M301*(J301/G301))</f>
        <v/>
      </c>
      <c r="O301" s="178"/>
      <c r="P301" s="178"/>
      <c r="Q301" s="178"/>
      <c r="R301" s="158"/>
      <c r="S301" s="187"/>
    </row>
    <row r="413" spans="22:22" x14ac:dyDescent="0.2">
      <c r="V413" s="81"/>
    </row>
    <row r="522" ht="15.75" customHeight="1" x14ac:dyDescent="0.2"/>
    <row r="999" ht="15.75" customHeight="1" x14ac:dyDescent="0.2"/>
    <row r="1016" spans="20:43" ht="15" thickBot="1" x14ac:dyDescent="0.25"/>
    <row r="1017" spans="20:43" x14ac:dyDescent="0.2">
      <c r="T1017" s="13"/>
    </row>
    <row r="1018" spans="20:43" x14ac:dyDescent="0.2">
      <c r="T1018" s="14"/>
    </row>
    <row r="1019" spans="20:43" x14ac:dyDescent="0.2">
      <c r="T1019" s="5">
        <f>AE19</f>
        <v>0</v>
      </c>
    </row>
    <row r="1020" spans="20:43" ht="15" customHeight="1" x14ac:dyDescent="0.2">
      <c r="T1020" s="82" t="str">
        <f>IF(ISNUMBER(#REF!)=TRUE,#REF!*#REF!,"")</f>
        <v/>
      </c>
      <c r="AP1020" s="6"/>
      <c r="AQ1020" s="6"/>
    </row>
    <row r="1021" spans="20:43" ht="15" customHeight="1" x14ac:dyDescent="0.2">
      <c r="T1021" s="83"/>
      <c r="AP1021" s="7"/>
      <c r="AQ1021" s="7"/>
    </row>
    <row r="1022" spans="20:43" ht="15" customHeight="1" x14ac:dyDescent="0.2">
      <c r="T1022" s="15"/>
    </row>
    <row r="1023" spans="20:43" x14ac:dyDescent="0.2">
      <c r="T1023" s="5" t="s">
        <v>4</v>
      </c>
    </row>
    <row r="1024" spans="20:43" ht="15" customHeight="1" x14ac:dyDescent="0.2">
      <c r="T1024" s="84" t="str">
        <f>IF(AND(ISNUMBER(#REF!),ISNUMBER(#REF!))=TRUE,ABS(#REF!-#REF!/#REF!),"")</f>
        <v/>
      </c>
      <c r="AP1024" s="85"/>
      <c r="AQ1024" s="85"/>
    </row>
    <row r="1025" spans="20:43" ht="15" customHeight="1" x14ac:dyDescent="0.2">
      <c r="T1025" s="84" t="str">
        <f>IF(AND(ISNUMBER(#REF!),ISNUMBER(#REF!))=TRUE,ABS(#REF!-#REF!/#REF!),"")</f>
        <v/>
      </c>
      <c r="AP1025" s="6"/>
      <c r="AQ1025" s="6"/>
    </row>
    <row r="1026" spans="20:43" ht="15" hidden="1" customHeight="1" x14ac:dyDescent="0.2"/>
    <row r="1027" spans="20:43" hidden="1" x14ac:dyDescent="0.2"/>
    <row r="1028" spans="20:43" hidden="1" x14ac:dyDescent="0.2"/>
    <row r="1029" spans="20:43" ht="15" hidden="1" customHeight="1" x14ac:dyDescent="0.2">
      <c r="AO1029" s="86"/>
      <c r="AP1029" s="87"/>
    </row>
    <row r="1030" spans="20:43" ht="15" hidden="1" customHeight="1" x14ac:dyDescent="0.2">
      <c r="AO1030" s="4"/>
      <c r="AP1030" s="6"/>
    </row>
    <row r="1031" spans="20:43" ht="15" hidden="1" customHeight="1" x14ac:dyDescent="0.2"/>
    <row r="1032" spans="20:43" hidden="1" x14ac:dyDescent="0.2"/>
    <row r="1033" spans="20:43" hidden="1" x14ac:dyDescent="0.2"/>
    <row r="1034" spans="20:43" ht="15" hidden="1" customHeight="1" x14ac:dyDescent="0.2">
      <c r="AO1034" s="86"/>
      <c r="AP1034" s="87"/>
    </row>
    <row r="1035" spans="20:43" ht="15" hidden="1" customHeight="1" x14ac:dyDescent="0.2">
      <c r="AO1035" s="8"/>
      <c r="AP1035" s="7"/>
    </row>
    <row r="1036" spans="20:43" ht="15" hidden="1" customHeight="1" x14ac:dyDescent="0.2"/>
    <row r="1037" spans="20:43" hidden="1" x14ac:dyDescent="0.2"/>
    <row r="1038" spans="20:43" hidden="1" x14ac:dyDescent="0.2"/>
    <row r="1039" spans="20:43" ht="15" hidden="1" customHeight="1" x14ac:dyDescent="0.2"/>
    <row r="1040" spans="20:43" ht="15" hidden="1" customHeight="1" x14ac:dyDescent="0.2"/>
    <row r="1041" ht="15.75" hidden="1" customHeight="1" thickBot="1" x14ac:dyDescent="0.25"/>
    <row r="1042" ht="15" hidden="1" customHeight="1" x14ac:dyDescent="0.2"/>
    <row r="1043" ht="15" hidden="1" customHeight="1" x14ac:dyDescent="0.2"/>
    <row r="1044" ht="27.75" hidden="1" customHeight="1" x14ac:dyDescent="0.2"/>
    <row r="1045" hidden="1" x14ac:dyDescent="0.2"/>
  </sheetData>
  <mergeCells count="11">
    <mergeCell ref="A1:B3"/>
    <mergeCell ref="C1:N2"/>
    <mergeCell ref="C3:N3"/>
    <mergeCell ref="A4:P4"/>
    <mergeCell ref="E5:F5"/>
    <mergeCell ref="M5:N5"/>
    <mergeCell ref="A19:G19"/>
    <mergeCell ref="H19:O19"/>
    <mergeCell ref="A18:N18"/>
    <mergeCell ref="B6:C6"/>
    <mergeCell ref="E6:F6"/>
  </mergeCells>
  <dataValidations count="6">
    <dataValidation type="textLength" allowBlank="1" showInputMessage="1" showErrorMessage="1" sqref="B21:B301" xr:uid="{F9BBF8C2-C5A7-446C-AF3C-85FD9B79DB17}">
      <formula1>3</formula1>
      <formula2>9</formula2>
    </dataValidation>
    <dataValidation type="date" operator="greaterThan" allowBlank="1" showInputMessage="1" showErrorMessage="1" sqref="A21:A301" xr:uid="{78D1D726-01EB-4B19-BA1F-A976CC86B873}">
      <formula1>43101</formula1>
    </dataValidation>
    <dataValidation type="list" allowBlank="1" showInputMessage="1" showErrorMessage="1" sqref="C21:C301" xr:uid="{396223C1-7856-4C27-A3A6-6D64F041120A}">
      <formula1>NOMBREMUESTRA</formula1>
    </dataValidation>
    <dataValidation type="list" allowBlank="1" showInputMessage="1" showErrorMessage="1" sqref="D21:D301" xr:uid="{5B2CACD2-4969-46AE-B175-FB5AC7634B61}">
      <formula1>TIPOMUESTRA</formula1>
    </dataValidation>
    <dataValidation type="list" allowBlank="1" showInputMessage="1" showErrorMessage="1" sqref="E21:E301" xr:uid="{ACCD3DA3-4B32-4475-B784-D566307FB2A3}">
      <formula1>NOMBREANALITO</formula1>
    </dataValidation>
    <dataValidation type="list" allowBlank="1" showInputMessage="1" showErrorMessage="1" sqref="P21:P301" xr:uid="{AA81374A-9304-4A35-B05E-7003D6DFD0A2}">
      <formula1>NOMBREESTADO</formula1>
    </dataValidation>
  </dataValidations>
  <pageMargins left="0.7" right="0.7" top="0.75" bottom="0.75" header="0.3" footer="0.3"/>
  <pageSetup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1000000}">
          <x14:formula1>
            <xm:f>Parametros!$C$2:$C$7</xm:f>
          </x14:formula1>
          <xm:sqref>F21:F301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topLeftCell="C1" workbookViewId="0">
      <selection activeCell="I1" sqref="I1:K30"/>
    </sheetView>
  </sheetViews>
  <sheetFormatPr baseColWidth="10" defaultRowHeight="15" x14ac:dyDescent="0.25"/>
  <cols>
    <col min="1" max="1" width="22.5703125" customWidth="1"/>
    <col min="3" max="3" width="22.42578125" bestFit="1" customWidth="1"/>
    <col min="5" max="5" width="18.85546875" customWidth="1"/>
    <col min="7" max="7" width="18.42578125" customWidth="1"/>
  </cols>
  <sheetData>
    <row r="1" spans="1:7" x14ac:dyDescent="0.25">
      <c r="A1" t="s">
        <v>514</v>
      </c>
      <c r="C1" t="s">
        <v>416</v>
      </c>
      <c r="E1" t="s">
        <v>515</v>
      </c>
      <c r="G1" t="s">
        <v>118</v>
      </c>
    </row>
    <row r="2" spans="1:7" x14ac:dyDescent="0.25">
      <c r="A2" t="s">
        <v>503</v>
      </c>
      <c r="C2" t="s">
        <v>417</v>
      </c>
      <c r="E2" t="s">
        <v>137</v>
      </c>
      <c r="G2" t="s">
        <v>120</v>
      </c>
    </row>
    <row r="3" spans="1:7" x14ac:dyDescent="0.25">
      <c r="A3" t="s">
        <v>502</v>
      </c>
      <c r="C3" t="s">
        <v>418</v>
      </c>
      <c r="E3" t="s">
        <v>516</v>
      </c>
      <c r="G3" t="s">
        <v>507</v>
      </c>
    </row>
    <row r="4" spans="1:7" x14ac:dyDescent="0.25">
      <c r="A4" t="s">
        <v>505</v>
      </c>
      <c r="C4" t="s">
        <v>419</v>
      </c>
      <c r="G4" t="s">
        <v>119</v>
      </c>
    </row>
    <row r="5" spans="1:7" x14ac:dyDescent="0.25">
      <c r="A5" t="s">
        <v>501</v>
      </c>
      <c r="C5" t="s">
        <v>420</v>
      </c>
    </row>
    <row r="6" spans="1:7" x14ac:dyDescent="0.25">
      <c r="A6" t="s">
        <v>500</v>
      </c>
      <c r="C6" t="s">
        <v>421</v>
      </c>
    </row>
    <row r="7" spans="1:7" x14ac:dyDescent="0.25">
      <c r="A7" t="s">
        <v>504</v>
      </c>
      <c r="C7" t="s">
        <v>422</v>
      </c>
    </row>
    <row r="8" spans="1:7" x14ac:dyDescent="0.25">
      <c r="A8" t="s">
        <v>506</v>
      </c>
    </row>
  </sheetData>
  <sortState xmlns:xlrd2="http://schemas.microsoft.com/office/spreadsheetml/2017/richdata2" ref="G2:G4">
    <sortCondition ref="G2"/>
  </sortState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8"/>
  <sheetViews>
    <sheetView workbookViewId="0">
      <selection sqref="A1:H47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27.5703125" bestFit="1" customWidth="1"/>
    <col min="5" max="5" width="13.42578125" bestFit="1" customWidth="1"/>
    <col min="6" max="6" width="15.5703125" bestFit="1" customWidth="1"/>
    <col min="7" max="7" width="12" bestFit="1" customWidth="1"/>
    <col min="8" max="8" width="25" bestFit="1" customWidth="1"/>
    <col min="9" max="9" width="9.7109375" bestFit="1" customWidth="1"/>
    <col min="10" max="10" width="18.140625" bestFit="1" customWidth="1"/>
    <col min="11" max="11" width="19.85546875" bestFit="1" customWidth="1"/>
  </cols>
  <sheetData>
    <row r="1" spans="1:11" x14ac:dyDescent="0.25">
      <c r="A1" s="11" t="s">
        <v>2</v>
      </c>
      <c r="B1" s="11" t="s">
        <v>118</v>
      </c>
      <c r="C1" s="11" t="s">
        <v>8</v>
      </c>
      <c r="D1" s="11" t="s">
        <v>14</v>
      </c>
      <c r="E1" s="11" t="s">
        <v>181</v>
      </c>
      <c r="F1" s="11" t="s">
        <v>7</v>
      </c>
      <c r="G1" s="11" t="s">
        <v>1</v>
      </c>
      <c r="H1" s="11" t="s">
        <v>136</v>
      </c>
      <c r="I1" s="11" t="s">
        <v>266</v>
      </c>
      <c r="J1" s="11" t="s">
        <v>16</v>
      </c>
      <c r="K1" s="11" t="s">
        <v>276</v>
      </c>
    </row>
    <row r="2" spans="1:11" x14ac:dyDescent="0.25">
      <c r="A2" s="12">
        <v>43160</v>
      </c>
      <c r="B2" s="11" t="s">
        <v>120</v>
      </c>
      <c r="C2" s="11" t="s">
        <v>110</v>
      </c>
      <c r="D2" s="11" t="s">
        <v>37</v>
      </c>
      <c r="E2" s="11"/>
      <c r="F2" s="11">
        <v>1.0458117538840659E-2</v>
      </c>
      <c r="G2" s="11" t="s">
        <v>182</v>
      </c>
      <c r="H2" s="11" t="s">
        <v>137</v>
      </c>
      <c r="I2" s="11" t="s">
        <v>259</v>
      </c>
      <c r="J2" s="11"/>
      <c r="K2" s="11"/>
    </row>
    <row r="3" spans="1:11" x14ac:dyDescent="0.25">
      <c r="A3" s="12">
        <v>43166</v>
      </c>
      <c r="B3" s="11" t="s">
        <v>120</v>
      </c>
      <c r="C3" s="11" t="s">
        <v>122</v>
      </c>
      <c r="D3" s="11" t="s">
        <v>29</v>
      </c>
      <c r="E3" s="11"/>
      <c r="F3" s="11"/>
      <c r="G3" s="11" t="s">
        <v>182</v>
      </c>
      <c r="H3" s="11" t="s">
        <v>137</v>
      </c>
      <c r="I3" s="11" t="s">
        <v>259</v>
      </c>
      <c r="J3" s="11"/>
      <c r="K3" s="11"/>
    </row>
    <row r="4" spans="1:11" x14ac:dyDescent="0.25">
      <c r="A4" s="12">
        <v>43166</v>
      </c>
      <c r="B4" s="11" t="s">
        <v>120</v>
      </c>
      <c r="C4" s="11" t="s">
        <v>123</v>
      </c>
      <c r="D4" s="11" t="s">
        <v>29</v>
      </c>
      <c r="E4" s="11"/>
      <c r="F4" s="11">
        <v>0.19351290819285172</v>
      </c>
      <c r="G4" s="11" t="s">
        <v>182</v>
      </c>
      <c r="H4" s="11" t="s">
        <v>137</v>
      </c>
      <c r="I4" s="11" t="s">
        <v>259</v>
      </c>
      <c r="J4" s="11"/>
      <c r="K4" s="11"/>
    </row>
    <row r="5" spans="1:11" x14ac:dyDescent="0.25">
      <c r="A5" s="12">
        <v>43179</v>
      </c>
      <c r="B5" s="11" t="s">
        <v>120</v>
      </c>
      <c r="C5" s="11" t="s">
        <v>127</v>
      </c>
      <c r="D5" s="11" t="s">
        <v>29</v>
      </c>
      <c r="E5" s="11"/>
      <c r="F5" s="11">
        <v>0.34825865672089523</v>
      </c>
      <c r="G5" s="11" t="s">
        <v>182</v>
      </c>
      <c r="H5" s="11" t="s">
        <v>137</v>
      </c>
      <c r="I5" s="11" t="s">
        <v>259</v>
      </c>
      <c r="J5" s="11"/>
      <c r="K5" s="11"/>
    </row>
    <row r="6" spans="1:11" x14ac:dyDescent="0.25">
      <c r="A6" s="12">
        <v>43179</v>
      </c>
      <c r="B6" s="11" t="s">
        <v>120</v>
      </c>
      <c r="C6" s="11" t="s">
        <v>128</v>
      </c>
      <c r="D6" s="11" t="s">
        <v>29</v>
      </c>
      <c r="E6" s="11"/>
      <c r="F6" s="11">
        <v>0.21575842415758228</v>
      </c>
      <c r="G6" s="11" t="s">
        <v>182</v>
      </c>
      <c r="H6" s="11" t="s">
        <v>137</v>
      </c>
      <c r="I6" s="11" t="s">
        <v>259</v>
      </c>
      <c r="J6" s="11"/>
      <c r="K6" s="11"/>
    </row>
    <row r="7" spans="1:11" x14ac:dyDescent="0.25">
      <c r="A7" s="12">
        <v>43180</v>
      </c>
      <c r="B7" s="11" t="s">
        <v>120</v>
      </c>
      <c r="C7" s="11" t="s">
        <v>129</v>
      </c>
      <c r="D7" s="11" t="s">
        <v>29</v>
      </c>
      <c r="E7" s="11"/>
      <c r="F7" s="11">
        <v>0.18799999999999956</v>
      </c>
      <c r="G7" s="11" t="s">
        <v>182</v>
      </c>
      <c r="H7" s="11" t="s">
        <v>137</v>
      </c>
      <c r="I7" s="11" t="s">
        <v>259</v>
      </c>
      <c r="J7" s="11"/>
      <c r="K7" s="11"/>
    </row>
    <row r="8" spans="1:11" x14ac:dyDescent="0.25">
      <c r="A8" s="12">
        <v>43180</v>
      </c>
      <c r="B8" s="11" t="s">
        <v>120</v>
      </c>
      <c r="C8" s="11" t="s">
        <v>130</v>
      </c>
      <c r="D8" s="11" t="s">
        <v>29</v>
      </c>
      <c r="E8" s="11"/>
      <c r="F8" s="11">
        <v>0.18984860908345375</v>
      </c>
      <c r="G8" s="11" t="s">
        <v>182</v>
      </c>
      <c r="H8" s="11" t="s">
        <v>137</v>
      </c>
      <c r="I8" s="11" t="s">
        <v>259</v>
      </c>
      <c r="J8" s="11"/>
      <c r="K8" s="11"/>
    </row>
    <row r="9" spans="1:11" x14ac:dyDescent="0.25">
      <c r="A9" s="12">
        <v>43181</v>
      </c>
      <c r="B9" s="11" t="s">
        <v>120</v>
      </c>
      <c r="C9" s="11" t="s">
        <v>124</v>
      </c>
      <c r="D9" s="11" t="s">
        <v>29</v>
      </c>
      <c r="E9" s="11"/>
      <c r="F9" s="11"/>
      <c r="G9" s="11" t="s">
        <v>182</v>
      </c>
      <c r="H9" s="11" t="s">
        <v>137</v>
      </c>
      <c r="I9" s="11" t="s">
        <v>259</v>
      </c>
      <c r="J9" s="11"/>
      <c r="K9" s="11"/>
    </row>
    <row r="10" spans="1:11" x14ac:dyDescent="0.25">
      <c r="A10" s="12">
        <v>43185</v>
      </c>
      <c r="B10" s="11" t="s">
        <v>120</v>
      </c>
      <c r="C10" s="11" t="s">
        <v>65</v>
      </c>
      <c r="D10" s="11" t="s">
        <v>27</v>
      </c>
      <c r="E10" s="11"/>
      <c r="F10" s="11"/>
      <c r="G10" s="11" t="s">
        <v>182</v>
      </c>
      <c r="H10" s="11" t="s">
        <v>137</v>
      </c>
      <c r="I10" s="11" t="s">
        <v>259</v>
      </c>
      <c r="J10" s="11"/>
      <c r="K10" s="11"/>
    </row>
    <row r="11" spans="1:11" x14ac:dyDescent="0.25">
      <c r="A11" s="12">
        <v>43185</v>
      </c>
      <c r="B11" s="11" t="s">
        <v>120</v>
      </c>
      <c r="C11" s="11" t="s">
        <v>66</v>
      </c>
      <c r="D11" s="11" t="s">
        <v>27</v>
      </c>
      <c r="E11" s="11"/>
      <c r="F11" s="11"/>
      <c r="G11" s="11" t="s">
        <v>182</v>
      </c>
      <c r="H11" s="11" t="s">
        <v>137</v>
      </c>
      <c r="I11" s="11" t="s">
        <v>259</v>
      </c>
      <c r="J11" s="11"/>
      <c r="K11" s="11"/>
    </row>
    <row r="12" spans="1:11" x14ac:dyDescent="0.25">
      <c r="A12" s="12">
        <v>43192</v>
      </c>
      <c r="B12" s="11" t="s">
        <v>120</v>
      </c>
      <c r="C12" s="11" t="s">
        <v>111</v>
      </c>
      <c r="D12" s="11" t="s">
        <v>37</v>
      </c>
      <c r="E12" s="11"/>
      <c r="F12" s="11">
        <v>3.2796720327976027E-3</v>
      </c>
      <c r="G12" s="11" t="s">
        <v>182</v>
      </c>
      <c r="H12" s="11" t="s">
        <v>137</v>
      </c>
      <c r="I12" s="11" t="s">
        <v>259</v>
      </c>
      <c r="J12" s="11"/>
      <c r="K12" s="11"/>
    </row>
    <row r="13" spans="1:11" x14ac:dyDescent="0.25">
      <c r="A13" s="12">
        <v>43196</v>
      </c>
      <c r="B13" s="11" t="s">
        <v>120</v>
      </c>
      <c r="C13" s="11" t="s">
        <v>60</v>
      </c>
      <c r="D13" s="11" t="s">
        <v>25</v>
      </c>
      <c r="E13" s="11"/>
      <c r="F13" s="11">
        <v>4.9796016318696394E-2</v>
      </c>
      <c r="G13" s="11" t="s">
        <v>182</v>
      </c>
      <c r="H13" s="11" t="s">
        <v>137</v>
      </c>
      <c r="I13" s="11" t="s">
        <v>259</v>
      </c>
      <c r="J13" s="11"/>
      <c r="K13" s="11"/>
    </row>
    <row r="14" spans="1:11" x14ac:dyDescent="0.25">
      <c r="A14" s="12">
        <v>43200</v>
      </c>
      <c r="B14" s="11" t="s">
        <v>120</v>
      </c>
      <c r="C14" s="11" t="s">
        <v>114</v>
      </c>
      <c r="D14" s="11" t="s">
        <v>40</v>
      </c>
      <c r="E14" s="11"/>
      <c r="F14" s="11">
        <v>0.1048432250839859</v>
      </c>
      <c r="G14" s="11" t="s">
        <v>182</v>
      </c>
      <c r="H14" s="11" t="s">
        <v>137</v>
      </c>
      <c r="I14" s="11" t="s">
        <v>259</v>
      </c>
      <c r="J14" s="11"/>
      <c r="K14" s="11"/>
    </row>
    <row r="15" spans="1:11" x14ac:dyDescent="0.25">
      <c r="A15" s="12">
        <v>43208</v>
      </c>
      <c r="B15" s="11" t="s">
        <v>120</v>
      </c>
      <c r="C15" s="11" t="s">
        <v>101</v>
      </c>
      <c r="D15" s="11" t="s">
        <v>36</v>
      </c>
      <c r="E15" s="11"/>
      <c r="F15" s="11">
        <v>0.38937478134839304</v>
      </c>
      <c r="G15" s="11" t="s">
        <v>182</v>
      </c>
      <c r="H15" s="11" t="s">
        <v>137</v>
      </c>
      <c r="I15" s="11" t="s">
        <v>259</v>
      </c>
      <c r="J15" s="11"/>
      <c r="K15" s="11"/>
    </row>
    <row r="16" spans="1:11" x14ac:dyDescent="0.25">
      <c r="A16" s="12">
        <v>43208</v>
      </c>
      <c r="B16" s="11" t="s">
        <v>120</v>
      </c>
      <c r="C16" s="11" t="s">
        <v>102</v>
      </c>
      <c r="D16" s="11" t="s">
        <v>36</v>
      </c>
      <c r="E16" s="11"/>
      <c r="F16" s="11">
        <v>0.35514018691588756</v>
      </c>
      <c r="G16" s="11" t="s">
        <v>182</v>
      </c>
      <c r="H16" s="11" t="s">
        <v>137</v>
      </c>
      <c r="I16" s="11" t="s">
        <v>259</v>
      </c>
      <c r="J16" s="11"/>
      <c r="K16" s="11"/>
    </row>
    <row r="17" spans="1:11" x14ac:dyDescent="0.25">
      <c r="A17" s="12">
        <v>43209</v>
      </c>
      <c r="B17" s="11" t="s">
        <v>120</v>
      </c>
      <c r="C17" s="11" t="s">
        <v>103</v>
      </c>
      <c r="D17" s="11" t="s">
        <v>36</v>
      </c>
      <c r="E17" s="11"/>
      <c r="F17" s="11">
        <v>0.43365485531510778</v>
      </c>
      <c r="G17" s="11" t="s">
        <v>182</v>
      </c>
      <c r="H17" s="11" t="s">
        <v>137</v>
      </c>
      <c r="I17" s="11" t="s">
        <v>259</v>
      </c>
      <c r="J17" s="11"/>
      <c r="K17" s="11"/>
    </row>
    <row r="18" spans="1:11" x14ac:dyDescent="0.25">
      <c r="A18" s="12">
        <v>43214</v>
      </c>
      <c r="B18" s="11" t="s">
        <v>120</v>
      </c>
      <c r="C18" s="11" t="s">
        <v>105</v>
      </c>
      <c r="D18" s="11" t="s">
        <v>36</v>
      </c>
      <c r="E18" s="11"/>
      <c r="F18" s="11">
        <v>0.35873856764455836</v>
      </c>
      <c r="G18" s="11" t="s">
        <v>182</v>
      </c>
      <c r="H18" s="11" t="s">
        <v>137</v>
      </c>
      <c r="I18" s="11" t="s">
        <v>259</v>
      </c>
      <c r="J18" s="11"/>
      <c r="K18" s="11"/>
    </row>
    <row r="19" spans="1:11" x14ac:dyDescent="0.25">
      <c r="A19" s="12">
        <v>43222</v>
      </c>
      <c r="B19" s="11" t="s">
        <v>120</v>
      </c>
      <c r="C19" s="11" t="s">
        <v>96</v>
      </c>
      <c r="D19" s="11" t="s">
        <v>32</v>
      </c>
      <c r="E19" s="11"/>
      <c r="F19" s="11">
        <v>7.2578548429030665E-2</v>
      </c>
      <c r="G19" s="11" t="s">
        <v>182</v>
      </c>
      <c r="H19" s="11" t="s">
        <v>137</v>
      </c>
      <c r="I19" s="11" t="s">
        <v>259</v>
      </c>
      <c r="J19" s="11"/>
      <c r="K19" s="11"/>
    </row>
    <row r="20" spans="1:11" x14ac:dyDescent="0.25">
      <c r="A20" s="12">
        <v>43223</v>
      </c>
      <c r="B20" s="11" t="s">
        <v>120</v>
      </c>
      <c r="C20" s="11" t="s">
        <v>69</v>
      </c>
      <c r="D20" s="11" t="s">
        <v>28</v>
      </c>
      <c r="E20" s="11"/>
      <c r="F20" s="11">
        <v>0.29021940126943241</v>
      </c>
      <c r="G20" s="11" t="s">
        <v>182</v>
      </c>
      <c r="H20" s="11" t="s">
        <v>137</v>
      </c>
      <c r="I20" s="11" t="s">
        <v>259</v>
      </c>
      <c r="J20" s="11"/>
      <c r="K20" s="11"/>
    </row>
    <row r="21" spans="1:11" x14ac:dyDescent="0.25">
      <c r="A21" s="12">
        <v>43223</v>
      </c>
      <c r="B21" s="11" t="s">
        <v>120</v>
      </c>
      <c r="C21" s="11" t="s">
        <v>70</v>
      </c>
      <c r="D21" s="11" t="s">
        <v>28</v>
      </c>
      <c r="E21" s="11"/>
      <c r="F21" s="11">
        <v>4.4182327069175902E-2</v>
      </c>
      <c r="G21" s="11" t="s">
        <v>182</v>
      </c>
      <c r="H21" s="11" t="s">
        <v>137</v>
      </c>
      <c r="I21" s="11" t="s">
        <v>259</v>
      </c>
      <c r="J21" s="11"/>
      <c r="K21" s="11"/>
    </row>
    <row r="22" spans="1:11" x14ac:dyDescent="0.25">
      <c r="A22" s="12">
        <v>43224</v>
      </c>
      <c r="B22" s="11" t="s">
        <v>120</v>
      </c>
      <c r="C22" s="11" t="s">
        <v>52</v>
      </c>
      <c r="D22" s="11" t="s">
        <v>24</v>
      </c>
      <c r="E22" s="11"/>
      <c r="F22" s="11">
        <v>2.8394888919996426E-2</v>
      </c>
      <c r="G22" s="11" t="s">
        <v>182</v>
      </c>
      <c r="H22" s="11" t="s">
        <v>137</v>
      </c>
      <c r="I22" s="11" t="s">
        <v>259</v>
      </c>
      <c r="J22" s="11"/>
      <c r="K22" s="11"/>
    </row>
    <row r="23" spans="1:11" x14ac:dyDescent="0.25">
      <c r="A23" s="12">
        <v>43227</v>
      </c>
      <c r="B23" s="11" t="s">
        <v>120</v>
      </c>
      <c r="C23" s="11" t="s">
        <v>97</v>
      </c>
      <c r="D23" s="11" t="s">
        <v>32</v>
      </c>
      <c r="E23" s="11"/>
      <c r="F23" s="11">
        <v>0.82254328517388942</v>
      </c>
      <c r="G23" s="11" t="s">
        <v>182</v>
      </c>
      <c r="H23" s="11" t="s">
        <v>137</v>
      </c>
      <c r="I23" s="11" t="s">
        <v>259</v>
      </c>
      <c r="J23" s="11"/>
      <c r="K23" s="11"/>
    </row>
    <row r="24" spans="1:11" x14ac:dyDescent="0.25">
      <c r="A24" s="12">
        <v>43227</v>
      </c>
      <c r="B24" s="11" t="s">
        <v>120</v>
      </c>
      <c r="C24" s="11" t="s">
        <v>69</v>
      </c>
      <c r="D24" s="11" t="s">
        <v>28</v>
      </c>
      <c r="E24" s="11"/>
      <c r="F24" s="11">
        <v>0.3679611262198062</v>
      </c>
      <c r="G24" s="11" t="s">
        <v>182</v>
      </c>
      <c r="H24" s="11" t="s">
        <v>137</v>
      </c>
      <c r="I24" s="11" t="s">
        <v>259</v>
      </c>
      <c r="J24" s="11"/>
      <c r="K24" s="11"/>
    </row>
    <row r="25" spans="1:11" x14ac:dyDescent="0.25">
      <c r="A25" s="12">
        <v>43227</v>
      </c>
      <c r="B25" s="11" t="s">
        <v>120</v>
      </c>
      <c r="C25" s="11" t="s">
        <v>70</v>
      </c>
      <c r="D25" s="11" t="s">
        <v>28</v>
      </c>
      <c r="E25" s="11"/>
      <c r="F25" s="11">
        <v>5.3832463455118704E-2</v>
      </c>
      <c r="G25" s="11" t="s">
        <v>182</v>
      </c>
      <c r="H25" s="11" t="s">
        <v>137</v>
      </c>
      <c r="I25" s="11" t="s">
        <v>259</v>
      </c>
      <c r="J25" s="11"/>
      <c r="K25" s="11"/>
    </row>
    <row r="26" spans="1:11" x14ac:dyDescent="0.25">
      <c r="A26" s="12">
        <v>43244</v>
      </c>
      <c r="B26" s="11" t="s">
        <v>120</v>
      </c>
      <c r="C26" s="11" t="s">
        <v>72</v>
      </c>
      <c r="D26" s="11" t="s">
        <v>28</v>
      </c>
      <c r="E26" s="11"/>
      <c r="F26" s="11">
        <v>9.0659203358486901E-2</v>
      </c>
      <c r="G26" s="11" t="s">
        <v>182</v>
      </c>
      <c r="H26" s="11" t="s">
        <v>137</v>
      </c>
      <c r="I26" s="11" t="s">
        <v>259</v>
      </c>
      <c r="J26" s="11"/>
      <c r="K26" s="11"/>
    </row>
    <row r="27" spans="1:11" x14ac:dyDescent="0.25">
      <c r="A27" s="12">
        <v>43246</v>
      </c>
      <c r="B27" s="11" t="s">
        <v>120</v>
      </c>
      <c r="C27" s="11" t="s">
        <v>74</v>
      </c>
      <c r="D27" s="11" t="s">
        <v>28</v>
      </c>
      <c r="E27" s="11"/>
      <c r="F27" s="11">
        <v>0.12894375857340445</v>
      </c>
      <c r="G27" s="11" t="s">
        <v>182</v>
      </c>
      <c r="H27" s="11" t="s">
        <v>137</v>
      </c>
      <c r="I27" s="11" t="s">
        <v>259</v>
      </c>
      <c r="J27" s="11"/>
      <c r="K27" s="11"/>
    </row>
    <row r="28" spans="1:11" x14ac:dyDescent="0.25">
      <c r="A28" s="12">
        <v>43256</v>
      </c>
      <c r="B28" s="11" t="s">
        <v>120</v>
      </c>
      <c r="C28" s="11" t="s">
        <v>98</v>
      </c>
      <c r="D28" s="11" t="s">
        <v>32</v>
      </c>
      <c r="E28" s="11"/>
      <c r="F28" s="11">
        <v>1.6144349477678923E-2</v>
      </c>
      <c r="G28" s="11" t="s">
        <v>182</v>
      </c>
      <c r="H28" s="11" t="s">
        <v>137</v>
      </c>
      <c r="I28" s="11" t="s">
        <v>259</v>
      </c>
      <c r="J28" s="11"/>
      <c r="K28" s="11"/>
    </row>
    <row r="29" spans="1:11" x14ac:dyDescent="0.25">
      <c r="A29" s="12">
        <v>43272</v>
      </c>
      <c r="B29" s="11" t="s">
        <v>120</v>
      </c>
      <c r="C29" s="11" t="s">
        <v>53</v>
      </c>
      <c r="D29" s="11" t="s">
        <v>24</v>
      </c>
      <c r="E29" s="11"/>
      <c r="F29" s="11">
        <v>0.10772276435770108</v>
      </c>
      <c r="G29" s="11" t="s">
        <v>182</v>
      </c>
      <c r="H29" s="11" t="s">
        <v>137</v>
      </c>
      <c r="I29" s="11" t="s">
        <v>259</v>
      </c>
      <c r="J29" s="11"/>
      <c r="K29" s="11"/>
    </row>
    <row r="30" spans="1:11" x14ac:dyDescent="0.25">
      <c r="A30" s="12">
        <v>43276</v>
      </c>
      <c r="B30" s="11" t="s">
        <v>120</v>
      </c>
      <c r="C30" s="11" t="s">
        <v>93</v>
      </c>
      <c r="D30" s="11" t="s">
        <v>31</v>
      </c>
      <c r="E30" s="11"/>
      <c r="F30" s="11">
        <v>7.3067119796095467E-2</v>
      </c>
      <c r="G30" s="11" t="s">
        <v>182</v>
      </c>
      <c r="H30" s="11" t="s">
        <v>137</v>
      </c>
      <c r="I30" s="11" t="s">
        <v>259</v>
      </c>
      <c r="J30" s="11"/>
      <c r="K30" s="11"/>
    </row>
    <row r="31" spans="1:11" x14ac:dyDescent="0.25">
      <c r="A31" s="12">
        <v>43276</v>
      </c>
      <c r="B31" s="11" t="s">
        <v>120</v>
      </c>
      <c r="C31" s="11" t="s">
        <v>90</v>
      </c>
      <c r="D31" s="11" t="s">
        <v>29</v>
      </c>
      <c r="E31" s="11"/>
      <c r="F31" s="11"/>
      <c r="G31" s="11" t="s">
        <v>182</v>
      </c>
      <c r="H31" s="11" t="s">
        <v>137</v>
      </c>
      <c r="I31" s="11" t="s">
        <v>259</v>
      </c>
      <c r="J31" s="11"/>
      <c r="K31" s="11"/>
    </row>
    <row r="32" spans="1:11" x14ac:dyDescent="0.25">
      <c r="A32" s="12">
        <v>43276</v>
      </c>
      <c r="B32" s="11" t="s">
        <v>120</v>
      </c>
      <c r="C32" s="11" t="s">
        <v>91</v>
      </c>
      <c r="D32" s="11" t="s">
        <v>29</v>
      </c>
      <c r="E32" s="11"/>
      <c r="F32" s="11">
        <v>2.1599568008646331E-3</v>
      </c>
      <c r="G32" s="11" t="s">
        <v>182</v>
      </c>
      <c r="H32" s="11" t="s">
        <v>137</v>
      </c>
      <c r="I32" s="11" t="s">
        <v>259</v>
      </c>
      <c r="J32" s="11"/>
      <c r="K32" s="11"/>
    </row>
    <row r="33" spans="1:11" x14ac:dyDescent="0.25">
      <c r="A33" s="12">
        <v>43278</v>
      </c>
      <c r="B33" s="11" t="s">
        <v>120</v>
      </c>
      <c r="C33" s="11" t="s">
        <v>67</v>
      </c>
      <c r="D33" s="11" t="s">
        <v>27</v>
      </c>
      <c r="E33" s="11"/>
      <c r="F33" s="11"/>
      <c r="G33" s="11" t="s">
        <v>182</v>
      </c>
      <c r="H33" s="11" t="s">
        <v>137</v>
      </c>
      <c r="I33" s="11" t="s">
        <v>259</v>
      </c>
      <c r="J33" s="11"/>
      <c r="K33" s="11"/>
    </row>
    <row r="34" spans="1:11" x14ac:dyDescent="0.25">
      <c r="A34" s="12">
        <v>43286</v>
      </c>
      <c r="B34" s="11" t="s">
        <v>120</v>
      </c>
      <c r="C34" s="11" t="s">
        <v>56</v>
      </c>
      <c r="D34" s="11" t="s">
        <v>24</v>
      </c>
      <c r="E34" s="11"/>
      <c r="F34" s="11">
        <v>5.7096574205547458E-2</v>
      </c>
      <c r="G34" s="11" t="s">
        <v>182</v>
      </c>
      <c r="H34" s="11" t="s">
        <v>137</v>
      </c>
      <c r="I34" s="11" t="s">
        <v>259</v>
      </c>
      <c r="J34" s="11"/>
      <c r="K34" s="11"/>
    </row>
    <row r="35" spans="1:11" x14ac:dyDescent="0.25">
      <c r="A35" s="12">
        <v>43286</v>
      </c>
      <c r="B35" s="11" t="s">
        <v>120</v>
      </c>
      <c r="C35" s="11" t="s">
        <v>57</v>
      </c>
      <c r="D35" s="11" t="s">
        <v>24</v>
      </c>
      <c r="E35" s="11"/>
      <c r="F35" s="11"/>
      <c r="G35" s="11" t="s">
        <v>182</v>
      </c>
      <c r="H35" s="11" t="s">
        <v>137</v>
      </c>
      <c r="I35" s="11" t="s">
        <v>259</v>
      </c>
      <c r="J35" s="11"/>
      <c r="K35" s="11"/>
    </row>
    <row r="36" spans="1:11" x14ac:dyDescent="0.25">
      <c r="A36" s="12">
        <v>43290</v>
      </c>
      <c r="B36" s="11" t="s">
        <v>120</v>
      </c>
      <c r="C36" s="11" t="s">
        <v>79</v>
      </c>
      <c r="D36" s="11" t="s">
        <v>28</v>
      </c>
      <c r="E36" s="11"/>
      <c r="F36" s="11">
        <v>0.17374787563730876</v>
      </c>
      <c r="G36" s="11" t="s">
        <v>182</v>
      </c>
      <c r="H36" s="11" t="s">
        <v>137</v>
      </c>
      <c r="I36" s="11" t="s">
        <v>259</v>
      </c>
      <c r="J36" s="11"/>
      <c r="K36" s="11"/>
    </row>
    <row r="37" spans="1:11" x14ac:dyDescent="0.25">
      <c r="A37" s="12">
        <v>43290</v>
      </c>
      <c r="B37" s="11" t="s">
        <v>120</v>
      </c>
      <c r="C37" s="11" t="s">
        <v>78</v>
      </c>
      <c r="D37" s="11" t="s">
        <v>28</v>
      </c>
      <c r="E37" s="11"/>
      <c r="F37" s="11">
        <v>0.17374787563730876</v>
      </c>
      <c r="G37" s="11" t="s">
        <v>182</v>
      </c>
      <c r="H37" s="11" t="s">
        <v>137</v>
      </c>
      <c r="I37" s="11" t="s">
        <v>259</v>
      </c>
      <c r="J37" s="11"/>
      <c r="K37" s="11"/>
    </row>
    <row r="38" spans="1:11" x14ac:dyDescent="0.25">
      <c r="A38" s="12">
        <v>43293</v>
      </c>
      <c r="B38" s="11" t="s">
        <v>120</v>
      </c>
      <c r="C38" s="11" t="s">
        <v>95</v>
      </c>
      <c r="D38" s="11" t="s">
        <v>31</v>
      </c>
      <c r="E38" s="11"/>
      <c r="F38" s="11">
        <v>0.67442651146976906</v>
      </c>
      <c r="G38" s="11" t="s">
        <v>182</v>
      </c>
      <c r="H38" s="11" t="s">
        <v>137</v>
      </c>
      <c r="I38" s="11" t="s">
        <v>259</v>
      </c>
      <c r="J38" s="11"/>
      <c r="K38" s="11"/>
    </row>
    <row r="39" spans="1:11" x14ac:dyDescent="0.25">
      <c r="A39" s="12">
        <v>43295</v>
      </c>
      <c r="B39" s="11" t="s">
        <v>120</v>
      </c>
      <c r="C39" s="11" t="s">
        <v>109</v>
      </c>
      <c r="D39" s="11" t="s">
        <v>36</v>
      </c>
      <c r="E39" s="11"/>
      <c r="F39" s="11">
        <v>0.28474373064241842</v>
      </c>
      <c r="G39" s="11" t="s">
        <v>182</v>
      </c>
      <c r="H39" s="11" t="s">
        <v>137</v>
      </c>
      <c r="I39" s="11" t="s">
        <v>259</v>
      </c>
      <c r="J39" s="11"/>
      <c r="K39" s="11"/>
    </row>
    <row r="40" spans="1:11" x14ac:dyDescent="0.25">
      <c r="A40" s="12">
        <v>43298</v>
      </c>
      <c r="B40" s="11" t="s">
        <v>120</v>
      </c>
      <c r="C40" s="11" t="s">
        <v>82</v>
      </c>
      <c r="D40" s="11" t="s">
        <v>28</v>
      </c>
      <c r="E40" s="11"/>
      <c r="F40" s="11">
        <v>0.16816972944870087</v>
      </c>
      <c r="G40" s="11" t="s">
        <v>182</v>
      </c>
      <c r="H40" s="11" t="s">
        <v>137</v>
      </c>
      <c r="I40" s="11" t="s">
        <v>259</v>
      </c>
      <c r="J40" s="11"/>
      <c r="K40" s="11"/>
    </row>
    <row r="41" spans="1:11" x14ac:dyDescent="0.25">
      <c r="A41" s="12">
        <v>43313</v>
      </c>
      <c r="B41" s="11" t="s">
        <v>120</v>
      </c>
      <c r="C41" s="11" t="s">
        <v>145</v>
      </c>
      <c r="D41" s="11" t="s">
        <v>120</v>
      </c>
      <c r="E41" s="11">
        <v>0.64480000000000004</v>
      </c>
      <c r="F41" s="11">
        <v>2.3531316363054566E-2</v>
      </c>
      <c r="G41" s="11" t="s">
        <v>182</v>
      </c>
      <c r="H41" s="11" t="s">
        <v>137</v>
      </c>
      <c r="I41" s="11" t="s">
        <v>259</v>
      </c>
      <c r="J41" s="11"/>
      <c r="K41" s="11"/>
    </row>
    <row r="42" spans="1:11" x14ac:dyDescent="0.25">
      <c r="A42" s="12">
        <v>43314</v>
      </c>
      <c r="B42" s="11" t="s">
        <v>120</v>
      </c>
      <c r="C42" s="11" t="s">
        <v>150</v>
      </c>
      <c r="D42" s="11" t="s">
        <v>120</v>
      </c>
      <c r="E42" s="11"/>
      <c r="F42" s="11">
        <v>8.1785278649830033E-3</v>
      </c>
      <c r="G42" s="11" t="s">
        <v>182</v>
      </c>
      <c r="H42" s="11" t="s">
        <v>137</v>
      </c>
      <c r="I42" s="11" t="s">
        <v>259</v>
      </c>
      <c r="J42" s="11"/>
      <c r="K42" s="11"/>
    </row>
    <row r="43" spans="1:11" x14ac:dyDescent="0.25">
      <c r="A43" s="12">
        <v>43325</v>
      </c>
      <c r="B43" s="11" t="s">
        <v>120</v>
      </c>
      <c r="C43" s="11" t="s">
        <v>166</v>
      </c>
      <c r="D43" s="11" t="s">
        <v>25</v>
      </c>
      <c r="E43" s="11"/>
      <c r="F43" s="11"/>
      <c r="G43" s="11" t="s">
        <v>182</v>
      </c>
      <c r="H43" s="11" t="s">
        <v>137</v>
      </c>
      <c r="I43" s="11" t="s">
        <v>259</v>
      </c>
      <c r="J43" s="11"/>
      <c r="K43" s="11"/>
    </row>
    <row r="44" spans="1:11" x14ac:dyDescent="0.25">
      <c r="A44" s="12">
        <v>43327</v>
      </c>
      <c r="B44" s="11" t="s">
        <v>120</v>
      </c>
      <c r="C44" s="11" t="s">
        <v>155</v>
      </c>
      <c r="D44" s="11" t="s">
        <v>120</v>
      </c>
      <c r="E44" s="11"/>
      <c r="F44" s="11">
        <v>1.8558144185583662E-2</v>
      </c>
      <c r="G44" s="11" t="s">
        <v>182</v>
      </c>
      <c r="H44" s="11" t="s">
        <v>137</v>
      </c>
      <c r="I44" s="11" t="s">
        <v>259</v>
      </c>
      <c r="J44" s="11"/>
      <c r="K44" s="11"/>
    </row>
    <row r="45" spans="1:11" x14ac:dyDescent="0.25">
      <c r="A45" s="12">
        <v>43335</v>
      </c>
      <c r="B45" s="11" t="s">
        <v>120</v>
      </c>
      <c r="C45" s="11" t="s">
        <v>176</v>
      </c>
      <c r="D45" s="11" t="s">
        <v>31</v>
      </c>
      <c r="E45" s="11"/>
      <c r="F45" s="11">
        <v>2.5329111814685881E-3</v>
      </c>
      <c r="G45" s="11" t="s">
        <v>182</v>
      </c>
      <c r="H45" s="11" t="s">
        <v>137</v>
      </c>
      <c r="I45" s="11" t="s">
        <v>259</v>
      </c>
      <c r="J45" s="11"/>
      <c r="K45" s="11"/>
    </row>
    <row r="46" spans="1:11" x14ac:dyDescent="0.25">
      <c r="A46" s="12">
        <v>43335</v>
      </c>
      <c r="B46" s="11" t="s">
        <v>120</v>
      </c>
      <c r="C46" s="11" t="s">
        <v>176</v>
      </c>
      <c r="D46" s="11" t="s">
        <v>29</v>
      </c>
      <c r="E46" s="11">
        <v>0.1605</v>
      </c>
      <c r="F46" s="11">
        <v>2.1263789368428797E-3</v>
      </c>
      <c r="G46" s="11" t="s">
        <v>182</v>
      </c>
      <c r="H46" s="11" t="s">
        <v>137</v>
      </c>
      <c r="I46" s="11" t="s">
        <v>259</v>
      </c>
      <c r="J46" s="11"/>
      <c r="K46" s="11"/>
    </row>
    <row r="47" spans="1:11" x14ac:dyDescent="0.25">
      <c r="A47" s="12">
        <v>43339</v>
      </c>
      <c r="B47" s="11" t="s">
        <v>120</v>
      </c>
      <c r="C47" s="11" t="s">
        <v>180</v>
      </c>
      <c r="D47" s="11" t="s">
        <v>36</v>
      </c>
      <c r="E47" s="11"/>
      <c r="F47" s="11">
        <v>7.299635018249837E-3</v>
      </c>
      <c r="G47" s="11" t="s">
        <v>182</v>
      </c>
      <c r="H47" s="11" t="s">
        <v>137</v>
      </c>
      <c r="I47" s="11" t="s">
        <v>259</v>
      </c>
      <c r="J47" s="11"/>
      <c r="K47" s="11"/>
    </row>
    <row r="48" spans="1:11" x14ac:dyDescent="0.25">
      <c r="A48">
        <v>43342</v>
      </c>
      <c r="B48" t="s">
        <v>120</v>
      </c>
      <c r="C48" t="s">
        <v>184</v>
      </c>
      <c r="D48" t="s">
        <v>25</v>
      </c>
      <c r="E48">
        <v>0.30570000000000003</v>
      </c>
      <c r="F48">
        <v>2.8696391623770221E-2</v>
      </c>
      <c r="G48" t="s">
        <v>182</v>
      </c>
      <c r="H48" t="s">
        <v>137</v>
      </c>
      <c r="I48" t="s">
        <v>259</v>
      </c>
    </row>
    <row r="49" spans="1:9" x14ac:dyDescent="0.25">
      <c r="A49">
        <v>43342</v>
      </c>
      <c r="B49" t="s">
        <v>120</v>
      </c>
      <c r="C49" t="s">
        <v>198</v>
      </c>
      <c r="D49" t="s">
        <v>24</v>
      </c>
      <c r="E49">
        <v>0.1045</v>
      </c>
      <c r="F49">
        <v>3.0375360000000472E-2</v>
      </c>
      <c r="G49" t="s">
        <v>182</v>
      </c>
      <c r="H49" t="s">
        <v>137</v>
      </c>
      <c r="I49" t="s">
        <v>259</v>
      </c>
    </row>
    <row r="50" spans="1:9" x14ac:dyDescent="0.25">
      <c r="A50">
        <v>43346</v>
      </c>
      <c r="B50" t="s">
        <v>120</v>
      </c>
      <c r="C50" t="s">
        <v>200</v>
      </c>
      <c r="D50" t="s">
        <v>24</v>
      </c>
      <c r="E50">
        <v>1E-4</v>
      </c>
      <c r="G50" t="s">
        <v>182</v>
      </c>
      <c r="H50" t="s">
        <v>137</v>
      </c>
      <c r="I50" t="s">
        <v>259</v>
      </c>
    </row>
    <row r="51" spans="1:9" x14ac:dyDescent="0.25">
      <c r="A51">
        <v>43347</v>
      </c>
      <c r="B51" t="s">
        <v>120</v>
      </c>
      <c r="C51" t="s">
        <v>187</v>
      </c>
      <c r="D51" t="s">
        <v>28</v>
      </c>
      <c r="E51">
        <v>0.76149999999999995</v>
      </c>
      <c r="F51">
        <v>4.7475854829034533E-2</v>
      </c>
      <c r="G51" t="s">
        <v>182</v>
      </c>
      <c r="H51" t="s">
        <v>137</v>
      </c>
      <c r="I51" t="s">
        <v>259</v>
      </c>
    </row>
    <row r="52" spans="1:9" x14ac:dyDescent="0.25">
      <c r="A52">
        <v>43347</v>
      </c>
      <c r="B52" t="s">
        <v>120</v>
      </c>
      <c r="C52" t="s">
        <v>195</v>
      </c>
      <c r="D52" t="s">
        <v>25</v>
      </c>
      <c r="E52">
        <v>0.1069</v>
      </c>
      <c r="F52">
        <v>1.5979299315312098E-2</v>
      </c>
      <c r="G52" t="s">
        <v>182</v>
      </c>
      <c r="H52" t="s">
        <v>137</v>
      </c>
      <c r="I52" t="s">
        <v>259</v>
      </c>
    </row>
    <row r="53" spans="1:9" x14ac:dyDescent="0.25">
      <c r="A53">
        <v>43347</v>
      </c>
      <c r="B53" t="s">
        <v>120</v>
      </c>
      <c r="C53" t="s">
        <v>205</v>
      </c>
      <c r="D53" t="s">
        <v>36</v>
      </c>
      <c r="E53">
        <v>5.28E-2</v>
      </c>
      <c r="F53">
        <v>1.7426040354336695E-3</v>
      </c>
      <c r="G53" t="s">
        <v>182</v>
      </c>
      <c r="H53" t="s">
        <v>137</v>
      </c>
      <c r="I53" t="s">
        <v>259</v>
      </c>
    </row>
    <row r="54" spans="1:9" x14ac:dyDescent="0.25">
      <c r="A54">
        <v>43350</v>
      </c>
      <c r="B54" t="s">
        <v>120</v>
      </c>
      <c r="C54" t="s">
        <v>206</v>
      </c>
      <c r="D54" t="s">
        <v>24</v>
      </c>
      <c r="F54">
        <v>1.1598144296911039E-2</v>
      </c>
      <c r="G54" t="s">
        <v>182</v>
      </c>
      <c r="H54" t="s">
        <v>137</v>
      </c>
      <c r="I54" t="s">
        <v>259</v>
      </c>
    </row>
    <row r="55" spans="1:9" x14ac:dyDescent="0.25">
      <c r="A55">
        <v>43353</v>
      </c>
      <c r="B55" t="s">
        <v>120</v>
      </c>
      <c r="C55" t="s">
        <v>208</v>
      </c>
      <c r="D55" t="s">
        <v>45</v>
      </c>
      <c r="E55">
        <v>1.3299999999999999E-2</v>
      </c>
      <c r="F55">
        <v>0.39468789217940753</v>
      </c>
      <c r="G55" t="s">
        <v>182</v>
      </c>
      <c r="H55" t="s">
        <v>137</v>
      </c>
      <c r="I55" t="s">
        <v>259</v>
      </c>
    </row>
    <row r="56" spans="1:9" x14ac:dyDescent="0.25">
      <c r="A56">
        <v>43353</v>
      </c>
      <c r="B56" t="s">
        <v>120</v>
      </c>
      <c r="C56" t="s">
        <v>210</v>
      </c>
      <c r="D56" t="s">
        <v>25</v>
      </c>
      <c r="F56">
        <v>8.8544062068825855E-2</v>
      </c>
      <c r="G56" t="s">
        <v>182</v>
      </c>
      <c r="H56" t="s">
        <v>137</v>
      </c>
      <c r="I56" t="s">
        <v>259</v>
      </c>
    </row>
    <row r="57" spans="1:9" x14ac:dyDescent="0.25">
      <c r="A57">
        <v>43354</v>
      </c>
      <c r="B57" t="s">
        <v>120</v>
      </c>
      <c r="C57" t="s">
        <v>211</v>
      </c>
      <c r="D57" t="s">
        <v>37</v>
      </c>
      <c r="F57">
        <v>0.13873502769501411</v>
      </c>
      <c r="G57" t="s">
        <v>182</v>
      </c>
      <c r="H57" t="s">
        <v>137</v>
      </c>
      <c r="I57" t="s">
        <v>259</v>
      </c>
    </row>
    <row r="58" spans="1:9" x14ac:dyDescent="0.25">
      <c r="A58">
        <v>43354</v>
      </c>
      <c r="B58" t="s">
        <v>120</v>
      </c>
      <c r="C58" t="s">
        <v>212</v>
      </c>
      <c r="D58" t="s">
        <v>29</v>
      </c>
      <c r="G58" t="s">
        <v>182</v>
      </c>
      <c r="H58" t="s">
        <v>137</v>
      </c>
      <c r="I58" t="s">
        <v>259</v>
      </c>
    </row>
    <row r="59" spans="1:9" x14ac:dyDescent="0.25">
      <c r="A59">
        <v>43355</v>
      </c>
      <c r="B59" t="s">
        <v>120</v>
      </c>
      <c r="C59" t="s">
        <v>217</v>
      </c>
      <c r="D59" t="s">
        <v>24</v>
      </c>
      <c r="F59">
        <v>5.0855931525475247E-2</v>
      </c>
      <c r="G59" t="s">
        <v>182</v>
      </c>
      <c r="H59" t="s">
        <v>137</v>
      </c>
      <c r="I59" t="s">
        <v>259</v>
      </c>
    </row>
    <row r="60" spans="1:9" x14ac:dyDescent="0.25">
      <c r="A60">
        <v>43356</v>
      </c>
      <c r="B60" t="s">
        <v>120</v>
      </c>
      <c r="C60" t="s">
        <v>223</v>
      </c>
      <c r="D60" t="s">
        <v>28</v>
      </c>
      <c r="E60">
        <v>0.52890000000000004</v>
      </c>
      <c r="F60">
        <v>0.24631848452123759</v>
      </c>
      <c r="G60" t="s">
        <v>182</v>
      </c>
      <c r="H60" t="s">
        <v>137</v>
      </c>
      <c r="I60" t="s">
        <v>259</v>
      </c>
    </row>
    <row r="61" spans="1:9" x14ac:dyDescent="0.25">
      <c r="A61">
        <v>43356</v>
      </c>
      <c r="B61" t="s">
        <v>120</v>
      </c>
      <c r="C61" t="s">
        <v>224</v>
      </c>
      <c r="D61" t="s">
        <v>36</v>
      </c>
      <c r="E61">
        <v>0.51239999999999997</v>
      </c>
      <c r="F61">
        <v>0.19317552946823138</v>
      </c>
      <c r="G61" t="s">
        <v>182</v>
      </c>
      <c r="H61" t="s">
        <v>137</v>
      </c>
      <c r="I61" t="s">
        <v>259</v>
      </c>
    </row>
    <row r="62" spans="1:9" x14ac:dyDescent="0.25">
      <c r="A62">
        <v>43360</v>
      </c>
      <c r="B62" t="s">
        <v>120</v>
      </c>
      <c r="C62" t="s">
        <v>227</v>
      </c>
      <c r="D62" t="s">
        <v>36</v>
      </c>
      <c r="F62">
        <v>2.2398208143353171E-3</v>
      </c>
      <c r="G62" t="s">
        <v>182</v>
      </c>
      <c r="H62" t="s">
        <v>137</v>
      </c>
      <c r="I62" t="s">
        <v>259</v>
      </c>
    </row>
    <row r="63" spans="1:9" x14ac:dyDescent="0.25">
      <c r="A63">
        <v>43362</v>
      </c>
      <c r="B63" t="s">
        <v>120</v>
      </c>
      <c r="C63" t="s">
        <v>228</v>
      </c>
      <c r="D63" t="s">
        <v>25</v>
      </c>
      <c r="F63">
        <v>7.1238545669525394E-2</v>
      </c>
      <c r="G63" t="s">
        <v>182</v>
      </c>
      <c r="H63" t="s">
        <v>137</v>
      </c>
      <c r="I63" t="s">
        <v>259</v>
      </c>
    </row>
    <row r="64" spans="1:9" x14ac:dyDescent="0.25">
      <c r="A64">
        <v>43362</v>
      </c>
      <c r="B64" t="s">
        <v>120</v>
      </c>
      <c r="C64" t="s">
        <v>229</v>
      </c>
      <c r="D64" t="s">
        <v>36</v>
      </c>
      <c r="E64">
        <v>0.51419999999999999</v>
      </c>
      <c r="F64">
        <v>0.20541187289301979</v>
      </c>
      <c r="G64" t="s">
        <v>182</v>
      </c>
      <c r="H64" t="s">
        <v>137</v>
      </c>
      <c r="I64" t="s">
        <v>259</v>
      </c>
    </row>
    <row r="65" spans="1:11" x14ac:dyDescent="0.25">
      <c r="A65">
        <v>43363</v>
      </c>
      <c r="B65" t="s">
        <v>120</v>
      </c>
      <c r="C65" t="s">
        <v>271</v>
      </c>
      <c r="D65" t="s">
        <v>28</v>
      </c>
      <c r="E65">
        <v>0.76880000000000004</v>
      </c>
      <c r="F65">
        <v>4.5198694516971817E-2</v>
      </c>
      <c r="G65" t="s">
        <v>182</v>
      </c>
      <c r="H65" t="s">
        <v>137</v>
      </c>
      <c r="I65" t="s">
        <v>259</v>
      </c>
      <c r="K65" t="s">
        <v>277</v>
      </c>
    </row>
    <row r="66" spans="1:11" x14ac:dyDescent="0.25">
      <c r="A66">
        <v>43364</v>
      </c>
      <c r="B66" t="s">
        <v>120</v>
      </c>
      <c r="C66" t="s">
        <v>274</v>
      </c>
      <c r="D66" t="s">
        <v>27</v>
      </c>
      <c r="E66">
        <v>0.98540000000000005</v>
      </c>
      <c r="G66" t="s">
        <v>182</v>
      </c>
      <c r="H66" t="s">
        <v>137</v>
      </c>
      <c r="I66" t="s">
        <v>259</v>
      </c>
      <c r="K66" t="s">
        <v>277</v>
      </c>
    </row>
    <row r="67" spans="1:11" x14ac:dyDescent="0.25">
      <c r="A67">
        <v>43367</v>
      </c>
      <c r="B67" t="s">
        <v>120</v>
      </c>
      <c r="C67" t="s">
        <v>278</v>
      </c>
      <c r="D67" t="s">
        <v>46</v>
      </c>
      <c r="F67">
        <v>4.5040605534967443E-2</v>
      </c>
      <c r="G67" t="s">
        <v>182</v>
      </c>
      <c r="H67" t="s">
        <v>137</v>
      </c>
      <c r="I67" t="s">
        <v>259</v>
      </c>
      <c r="K67" t="s">
        <v>287</v>
      </c>
    </row>
    <row r="68" spans="1:11" x14ac:dyDescent="0.25">
      <c r="A68">
        <v>43367</v>
      </c>
      <c r="B68" t="s">
        <v>120</v>
      </c>
      <c r="C68" t="s">
        <v>281</v>
      </c>
      <c r="D68" t="s">
        <v>32</v>
      </c>
      <c r="E68">
        <v>0.94379999999999997</v>
      </c>
      <c r="G68" t="s">
        <v>182</v>
      </c>
      <c r="H68" t="s">
        <v>137</v>
      </c>
      <c r="I68" t="s">
        <v>259</v>
      </c>
      <c r="K68" t="s">
        <v>287</v>
      </c>
    </row>
    <row r="69" spans="1:11" x14ac:dyDescent="0.25">
      <c r="A69">
        <v>43369</v>
      </c>
      <c r="B69" t="s">
        <v>120</v>
      </c>
      <c r="C69" t="s">
        <v>290</v>
      </c>
      <c r="D69" t="s">
        <v>36</v>
      </c>
      <c r="E69">
        <v>0.66720000000000002</v>
      </c>
      <c r="F69">
        <v>1.8060165186707371E-2</v>
      </c>
      <c r="G69" t="s">
        <v>182</v>
      </c>
      <c r="H69" t="s">
        <v>137</v>
      </c>
      <c r="I69" t="s">
        <v>259</v>
      </c>
      <c r="K69" t="s">
        <v>288</v>
      </c>
    </row>
    <row r="70" spans="1:11" x14ac:dyDescent="0.25">
      <c r="A70">
        <v>43369</v>
      </c>
      <c r="B70" t="s">
        <v>120</v>
      </c>
      <c r="C70" t="s">
        <v>291</v>
      </c>
      <c r="D70" t="s">
        <v>27</v>
      </c>
      <c r="E70">
        <v>0.92710000000000004</v>
      </c>
      <c r="G70" t="s">
        <v>182</v>
      </c>
      <c r="H70" t="s">
        <v>137</v>
      </c>
      <c r="I70" t="s">
        <v>259</v>
      </c>
      <c r="K70" t="s">
        <v>288</v>
      </c>
    </row>
    <row r="71" spans="1:11" x14ac:dyDescent="0.25">
      <c r="A71">
        <v>43370</v>
      </c>
      <c r="B71" t="s">
        <v>120</v>
      </c>
      <c r="C71" t="s">
        <v>340</v>
      </c>
      <c r="D71" t="s">
        <v>36</v>
      </c>
      <c r="E71">
        <v>0.51949999999999996</v>
      </c>
      <c r="F71">
        <v>0.19071065701292539</v>
      </c>
      <c r="G71" t="s">
        <v>182</v>
      </c>
      <c r="H71" t="s">
        <v>137</v>
      </c>
      <c r="I71" t="s">
        <v>259</v>
      </c>
      <c r="K71" t="s">
        <v>343</v>
      </c>
    </row>
    <row r="72" spans="1:11" x14ac:dyDescent="0.25">
      <c r="A72">
        <v>43371</v>
      </c>
      <c r="B72" t="s">
        <v>120</v>
      </c>
      <c r="C72" t="s">
        <v>292</v>
      </c>
      <c r="D72" t="s">
        <v>40</v>
      </c>
      <c r="E72">
        <v>0.71499999999999997</v>
      </c>
      <c r="F72">
        <v>3.2531562614444891E-2</v>
      </c>
      <c r="G72" t="s">
        <v>182</v>
      </c>
      <c r="H72" t="s">
        <v>137</v>
      </c>
      <c r="I72" t="s">
        <v>259</v>
      </c>
      <c r="K72" t="s">
        <v>293</v>
      </c>
    </row>
    <row r="73" spans="1:11" x14ac:dyDescent="0.25">
      <c r="A73">
        <v>43371</v>
      </c>
      <c r="B73" t="s">
        <v>120</v>
      </c>
      <c r="C73" t="s">
        <v>294</v>
      </c>
      <c r="D73" t="s">
        <v>25</v>
      </c>
      <c r="F73">
        <v>0.20072744714017426</v>
      </c>
      <c r="G73" t="s">
        <v>182</v>
      </c>
      <c r="H73" t="s">
        <v>137</v>
      </c>
      <c r="I73" t="s">
        <v>259</v>
      </c>
      <c r="K73" t="s">
        <v>293</v>
      </c>
    </row>
    <row r="74" spans="1:11" x14ac:dyDescent="0.25">
      <c r="A74">
        <v>43374</v>
      </c>
      <c r="B74" t="s">
        <v>120</v>
      </c>
      <c r="C74" t="s">
        <v>297</v>
      </c>
      <c r="D74" t="s">
        <v>24</v>
      </c>
      <c r="G74" t="s">
        <v>182</v>
      </c>
      <c r="H74" t="s">
        <v>137</v>
      </c>
      <c r="I74" t="s">
        <v>259</v>
      </c>
      <c r="K74" t="s">
        <v>293</v>
      </c>
    </row>
    <row r="75" spans="1:11" x14ac:dyDescent="0.25">
      <c r="A75">
        <v>43376</v>
      </c>
      <c r="B75" t="s">
        <v>120</v>
      </c>
      <c r="C75" t="s">
        <v>299</v>
      </c>
      <c r="D75" t="s">
        <v>24</v>
      </c>
      <c r="F75">
        <v>7.4976755227615967E-3</v>
      </c>
      <c r="G75" t="s">
        <v>182</v>
      </c>
      <c r="H75" t="s">
        <v>137</v>
      </c>
      <c r="I75" t="s">
        <v>259</v>
      </c>
      <c r="K75" t="s">
        <v>305</v>
      </c>
    </row>
    <row r="76" spans="1:11" x14ac:dyDescent="0.25">
      <c r="A76">
        <v>43376</v>
      </c>
      <c r="B76" t="s">
        <v>120</v>
      </c>
      <c r="C76" t="s">
        <v>299</v>
      </c>
      <c r="D76" t="s">
        <v>24</v>
      </c>
      <c r="F76">
        <v>9.3666885094232186E-3</v>
      </c>
      <c r="G76" t="s">
        <v>182</v>
      </c>
      <c r="H76" t="s">
        <v>137</v>
      </c>
      <c r="I76" t="s">
        <v>259</v>
      </c>
      <c r="K76" t="s">
        <v>305</v>
      </c>
    </row>
    <row r="77" spans="1:11" x14ac:dyDescent="0.25">
      <c r="A77">
        <v>43376</v>
      </c>
      <c r="B77" t="s">
        <v>120</v>
      </c>
      <c r="C77" t="s">
        <v>344</v>
      </c>
      <c r="D77" t="s">
        <v>36</v>
      </c>
      <c r="E77">
        <v>0.5252</v>
      </c>
      <c r="F77">
        <v>0.18707319276506471</v>
      </c>
      <c r="G77" t="s">
        <v>182</v>
      </c>
      <c r="H77" t="s">
        <v>137</v>
      </c>
      <c r="I77" t="s">
        <v>259</v>
      </c>
      <c r="K77" t="s">
        <v>343</v>
      </c>
    </row>
    <row r="78" spans="1:11" x14ac:dyDescent="0.25">
      <c r="A78">
        <v>43377</v>
      </c>
      <c r="B78" t="s">
        <v>120</v>
      </c>
      <c r="C78" t="s">
        <v>285</v>
      </c>
      <c r="D78" t="s">
        <v>32</v>
      </c>
      <c r="E78">
        <v>0.56669999999999998</v>
      </c>
      <c r="F78">
        <v>4.5722206028098187E-3</v>
      </c>
      <c r="G78" t="s">
        <v>182</v>
      </c>
      <c r="H78" t="s">
        <v>137</v>
      </c>
      <c r="I78" t="s">
        <v>259</v>
      </c>
      <c r="K78" t="s">
        <v>305</v>
      </c>
    </row>
    <row r="79" spans="1:11" x14ac:dyDescent="0.25">
      <c r="A79">
        <v>43377</v>
      </c>
      <c r="B79" t="s">
        <v>120</v>
      </c>
      <c r="C79" t="s">
        <v>311</v>
      </c>
      <c r="D79" t="s">
        <v>46</v>
      </c>
      <c r="E79">
        <v>0.4289</v>
      </c>
      <c r="F79">
        <v>6.853645041885674E-3</v>
      </c>
      <c r="G79" t="s">
        <v>182</v>
      </c>
      <c r="H79" t="s">
        <v>137</v>
      </c>
      <c r="I79" t="s">
        <v>259</v>
      </c>
      <c r="K79" t="s">
        <v>312</v>
      </c>
    </row>
    <row r="80" spans="1:11" x14ac:dyDescent="0.25">
      <c r="A80">
        <v>43381</v>
      </c>
      <c r="B80" t="s">
        <v>120</v>
      </c>
      <c r="C80" t="s">
        <v>317</v>
      </c>
      <c r="D80" t="s">
        <v>32</v>
      </c>
      <c r="E80">
        <v>0.47949999999999998</v>
      </c>
      <c r="F80">
        <v>0.40183387909566748</v>
      </c>
      <c r="G80" t="s">
        <v>182</v>
      </c>
      <c r="H80" t="s">
        <v>137</v>
      </c>
      <c r="I80" t="s">
        <v>259</v>
      </c>
      <c r="K80" t="s">
        <v>318</v>
      </c>
    </row>
    <row r="81" spans="1:11" x14ac:dyDescent="0.25">
      <c r="A81">
        <v>43383</v>
      </c>
      <c r="B81" t="s">
        <v>120</v>
      </c>
      <c r="C81" t="s">
        <v>319</v>
      </c>
      <c r="D81" t="s">
        <v>25</v>
      </c>
      <c r="F81">
        <v>1.8194706994328493E-2</v>
      </c>
      <c r="G81" t="s">
        <v>182</v>
      </c>
      <c r="H81" t="s">
        <v>137</v>
      </c>
      <c r="I81" t="s">
        <v>259</v>
      </c>
      <c r="K81" t="s">
        <v>324</v>
      </c>
    </row>
    <row r="82" spans="1:11" x14ac:dyDescent="0.25">
      <c r="A82">
        <v>43383</v>
      </c>
      <c r="B82" t="s">
        <v>120</v>
      </c>
      <c r="C82" t="s">
        <v>320</v>
      </c>
      <c r="D82" t="s">
        <v>25</v>
      </c>
      <c r="F82">
        <v>0.39348390650822385</v>
      </c>
      <c r="G82" t="s">
        <v>182</v>
      </c>
      <c r="H82" t="s">
        <v>137</v>
      </c>
      <c r="I82" t="s">
        <v>259</v>
      </c>
      <c r="K82" t="s">
        <v>326</v>
      </c>
    </row>
    <row r="83" spans="1:11" x14ac:dyDescent="0.25">
      <c r="A83">
        <v>43384</v>
      </c>
      <c r="B83" t="s">
        <v>120</v>
      </c>
      <c r="C83" t="s">
        <v>325</v>
      </c>
      <c r="D83" t="s">
        <v>29</v>
      </c>
      <c r="G83" t="s">
        <v>182</v>
      </c>
      <c r="H83" t="s">
        <v>137</v>
      </c>
      <c r="I83" t="s">
        <v>259</v>
      </c>
      <c r="K83" t="s">
        <v>331</v>
      </c>
    </row>
    <row r="84" spans="1:11" x14ac:dyDescent="0.25">
      <c r="A84">
        <v>43384</v>
      </c>
      <c r="B84" t="s">
        <v>120</v>
      </c>
      <c r="C84" t="s">
        <v>336</v>
      </c>
      <c r="D84" t="s">
        <v>32</v>
      </c>
      <c r="E84">
        <v>0.91479999999999995</v>
      </c>
      <c r="F84">
        <v>7.9456179775265826E-3</v>
      </c>
      <c r="G84" t="s">
        <v>182</v>
      </c>
      <c r="H84" t="s">
        <v>137</v>
      </c>
      <c r="I84" t="s">
        <v>259</v>
      </c>
      <c r="K84" t="s">
        <v>331</v>
      </c>
    </row>
    <row r="85" spans="1:11" x14ac:dyDescent="0.25">
      <c r="A85">
        <v>43390</v>
      </c>
      <c r="B85" t="s">
        <v>120</v>
      </c>
      <c r="C85" t="s">
        <v>337</v>
      </c>
      <c r="D85" t="s">
        <v>36</v>
      </c>
      <c r="E85">
        <v>0.1013</v>
      </c>
      <c r="F85">
        <v>1.2943691427445348E-2</v>
      </c>
      <c r="G85" t="s">
        <v>338</v>
      </c>
      <c r="H85" t="s">
        <v>137</v>
      </c>
      <c r="I85" t="s">
        <v>259</v>
      </c>
      <c r="K85" t="s">
        <v>339</v>
      </c>
    </row>
    <row r="86" spans="1:11" x14ac:dyDescent="0.25">
      <c r="A86">
        <v>43391</v>
      </c>
      <c r="B86" t="s">
        <v>120</v>
      </c>
      <c r="C86" t="s">
        <v>350</v>
      </c>
      <c r="D86" t="s">
        <v>25</v>
      </c>
      <c r="E86">
        <v>0.58930000000000005</v>
      </c>
      <c r="F86">
        <v>0.16190589694070157</v>
      </c>
      <c r="G86" t="s">
        <v>338</v>
      </c>
      <c r="H86" t="s">
        <v>137</v>
      </c>
      <c r="I86" t="s">
        <v>259</v>
      </c>
      <c r="K86" t="s">
        <v>339</v>
      </c>
    </row>
    <row r="87" spans="1:11" x14ac:dyDescent="0.25">
      <c r="A87">
        <v>43391</v>
      </c>
      <c r="B87" t="s">
        <v>120</v>
      </c>
      <c r="C87" t="s">
        <v>351</v>
      </c>
      <c r="D87" t="s">
        <v>25</v>
      </c>
      <c r="E87">
        <v>4.2599999999999999E-2</v>
      </c>
      <c r="F87">
        <v>0.10217900876903098</v>
      </c>
      <c r="G87" t="s">
        <v>338</v>
      </c>
      <c r="H87" t="s">
        <v>137</v>
      </c>
      <c r="I87" t="s">
        <v>259</v>
      </c>
      <c r="K87" t="s">
        <v>339</v>
      </c>
    </row>
    <row r="88" spans="1:11" x14ac:dyDescent="0.25">
      <c r="A88">
        <v>43391</v>
      </c>
      <c r="B88" t="s">
        <v>120</v>
      </c>
      <c r="C88" t="s">
        <v>347</v>
      </c>
      <c r="D88" t="s">
        <v>25</v>
      </c>
      <c r="E88">
        <v>0.58650000000000002</v>
      </c>
      <c r="F88">
        <v>0.18386207951070613</v>
      </c>
      <c r="G88" t="s">
        <v>338</v>
      </c>
      <c r="H88" t="s">
        <v>137</v>
      </c>
      <c r="I88" t="s">
        <v>259</v>
      </c>
      <c r="K88" t="s">
        <v>343</v>
      </c>
    </row>
    <row r="89" spans="1:11" x14ac:dyDescent="0.25">
      <c r="A89">
        <v>43392</v>
      </c>
      <c r="B89" t="s">
        <v>120</v>
      </c>
      <c r="C89" t="s">
        <v>353</v>
      </c>
      <c r="D89" t="s">
        <v>28</v>
      </c>
      <c r="E89">
        <v>0.76570000000000005</v>
      </c>
      <c r="F89">
        <v>3.9162600922722758E-2</v>
      </c>
      <c r="G89" t="s">
        <v>338</v>
      </c>
      <c r="H89" t="s">
        <v>137</v>
      </c>
      <c r="I89" t="s">
        <v>259</v>
      </c>
      <c r="K89" t="s">
        <v>356</v>
      </c>
    </row>
    <row r="90" spans="1:11" x14ac:dyDescent="0.25">
      <c r="A90">
        <v>43393</v>
      </c>
      <c r="B90" t="s">
        <v>120</v>
      </c>
      <c r="C90" t="s">
        <v>359</v>
      </c>
      <c r="D90" t="s">
        <v>25</v>
      </c>
      <c r="E90">
        <v>0.4758</v>
      </c>
      <c r="F90">
        <v>7.5438376383764535E-2</v>
      </c>
      <c r="G90" t="s">
        <v>338</v>
      </c>
      <c r="H90" t="s">
        <v>137</v>
      </c>
      <c r="I90" t="s">
        <v>259</v>
      </c>
      <c r="K90" t="s">
        <v>366</v>
      </c>
    </row>
    <row r="91" spans="1:11" x14ac:dyDescent="0.25">
      <c r="A91">
        <v>43395</v>
      </c>
      <c r="B91" t="s">
        <v>120</v>
      </c>
      <c r="C91" t="s">
        <v>362</v>
      </c>
      <c r="D91" t="s">
        <v>25</v>
      </c>
      <c r="E91">
        <v>0.67959999999999998</v>
      </c>
      <c r="G91" t="s">
        <v>338</v>
      </c>
      <c r="H91" t="s">
        <v>137</v>
      </c>
      <c r="I91" t="s">
        <v>259</v>
      </c>
      <c r="K91" t="s">
        <v>366</v>
      </c>
    </row>
    <row r="92" spans="1:11" x14ac:dyDescent="0.25">
      <c r="A92">
        <v>43395</v>
      </c>
      <c r="B92" t="s">
        <v>120</v>
      </c>
      <c r="C92" t="s">
        <v>363</v>
      </c>
      <c r="D92" t="s">
        <v>36</v>
      </c>
      <c r="E92">
        <v>0.51719999999999999</v>
      </c>
      <c r="F92">
        <v>0.20639663132172498</v>
      </c>
      <c r="G92" t="s">
        <v>338</v>
      </c>
      <c r="H92" t="s">
        <v>137</v>
      </c>
      <c r="I92" t="s">
        <v>259</v>
      </c>
      <c r="K92" t="s">
        <v>366</v>
      </c>
    </row>
    <row r="93" spans="1:11" x14ac:dyDescent="0.25">
      <c r="A93">
        <v>43396</v>
      </c>
      <c r="B93" t="s">
        <v>120</v>
      </c>
      <c r="C93" t="s">
        <v>365</v>
      </c>
      <c r="D93" t="s">
        <v>29</v>
      </c>
      <c r="E93">
        <v>5.5800000000000002E-2</v>
      </c>
      <c r="F93">
        <v>5.2352824983679935E-2</v>
      </c>
      <c r="G93" t="s">
        <v>338</v>
      </c>
      <c r="H93" t="s">
        <v>137</v>
      </c>
      <c r="I93" t="s">
        <v>259</v>
      </c>
      <c r="K93" t="s">
        <v>367</v>
      </c>
    </row>
    <row r="94" spans="1:11" x14ac:dyDescent="0.25">
      <c r="A94">
        <v>43398</v>
      </c>
      <c r="B94" t="s">
        <v>120</v>
      </c>
      <c r="C94" t="s">
        <v>352</v>
      </c>
      <c r="D94" t="s">
        <v>28</v>
      </c>
      <c r="F94">
        <v>5.1285388870806373E-2</v>
      </c>
      <c r="G94" t="s">
        <v>338</v>
      </c>
      <c r="H94" t="s">
        <v>137</v>
      </c>
      <c r="I94" t="s">
        <v>259</v>
      </c>
      <c r="J94" t="s">
        <v>368</v>
      </c>
      <c r="K94" t="s">
        <v>373</v>
      </c>
    </row>
    <row r="95" spans="1:11" x14ac:dyDescent="0.25">
      <c r="A95">
        <v>43399</v>
      </c>
      <c r="B95" t="s">
        <v>120</v>
      </c>
      <c r="C95" t="s">
        <v>371</v>
      </c>
      <c r="D95" t="s">
        <v>25</v>
      </c>
      <c r="F95">
        <v>0.21692276990620418</v>
      </c>
      <c r="G95" t="s">
        <v>338</v>
      </c>
      <c r="H95" t="s">
        <v>137</v>
      </c>
      <c r="I95" t="s">
        <v>259</v>
      </c>
      <c r="J95" t="s">
        <v>368</v>
      </c>
      <c r="K95" t="s">
        <v>373</v>
      </c>
    </row>
    <row r="96" spans="1:11" x14ac:dyDescent="0.25">
      <c r="A96">
        <v>43402</v>
      </c>
      <c r="B96" t="s">
        <v>120</v>
      </c>
      <c r="C96" t="s">
        <v>374</v>
      </c>
      <c r="D96" t="s">
        <v>29</v>
      </c>
      <c r="E96">
        <v>3.0200000000000001E-2</v>
      </c>
      <c r="F96">
        <v>0.19414945181995785</v>
      </c>
      <c r="G96" t="s">
        <v>338</v>
      </c>
      <c r="H96" t="s">
        <v>137</v>
      </c>
      <c r="I96" t="s">
        <v>259</v>
      </c>
      <c r="K96" t="s">
        <v>373</v>
      </c>
    </row>
    <row r="97" spans="1:11" x14ac:dyDescent="0.25">
      <c r="A97">
        <v>43403</v>
      </c>
      <c r="B97" t="s">
        <v>120</v>
      </c>
      <c r="C97" t="s">
        <v>376</v>
      </c>
      <c r="D97" t="s">
        <v>120</v>
      </c>
      <c r="E97">
        <v>0.1527</v>
      </c>
      <c r="F97">
        <v>6.8389379673567605E-2</v>
      </c>
      <c r="G97" t="s">
        <v>338</v>
      </c>
      <c r="H97" t="s">
        <v>137</v>
      </c>
      <c r="I97" t="s">
        <v>259</v>
      </c>
      <c r="K97" t="s">
        <v>380</v>
      </c>
    </row>
    <row r="98" spans="1:11" x14ac:dyDescent="0.25">
      <c r="A98">
        <v>43404</v>
      </c>
      <c r="B98" t="s">
        <v>120</v>
      </c>
      <c r="C98" t="s">
        <v>381</v>
      </c>
      <c r="D98" t="s">
        <v>25</v>
      </c>
      <c r="E98">
        <v>0.1744</v>
      </c>
      <c r="F98">
        <v>0.138700002415167</v>
      </c>
      <c r="G98" t="s">
        <v>338</v>
      </c>
      <c r="H98" t="s">
        <v>137</v>
      </c>
      <c r="I98" t="s">
        <v>259</v>
      </c>
      <c r="K98" t="s">
        <v>391</v>
      </c>
    </row>
    <row r="99" spans="1:11" x14ac:dyDescent="0.25">
      <c r="A99">
        <v>43405</v>
      </c>
      <c r="B99" t="s">
        <v>120</v>
      </c>
      <c r="C99" t="s">
        <v>383</v>
      </c>
      <c r="D99" t="s">
        <v>120</v>
      </c>
      <c r="E99">
        <v>0.02</v>
      </c>
      <c r="F99">
        <v>0.22901409136265188</v>
      </c>
      <c r="G99" t="s">
        <v>338</v>
      </c>
      <c r="H99" t="s">
        <v>137</v>
      </c>
      <c r="I99" t="s">
        <v>259</v>
      </c>
      <c r="K99" t="s">
        <v>389</v>
      </c>
    </row>
    <row r="100" spans="1:11" x14ac:dyDescent="0.25">
      <c r="A100">
        <v>43405</v>
      </c>
      <c r="B100" t="s">
        <v>120</v>
      </c>
      <c r="C100" t="s">
        <v>387</v>
      </c>
      <c r="D100" t="s">
        <v>120</v>
      </c>
      <c r="E100">
        <v>4.0500000000000001E-2</v>
      </c>
      <c r="F100">
        <v>1.4894557250990918E-2</v>
      </c>
      <c r="G100" t="s">
        <v>338</v>
      </c>
      <c r="H100" t="s">
        <v>137</v>
      </c>
      <c r="I100" t="s">
        <v>259</v>
      </c>
      <c r="K100" t="s">
        <v>389</v>
      </c>
    </row>
    <row r="101" spans="1:11" x14ac:dyDescent="0.25">
      <c r="A101">
        <v>43405</v>
      </c>
      <c r="B101" t="s">
        <v>120</v>
      </c>
      <c r="C101" t="s">
        <v>388</v>
      </c>
      <c r="D101" t="s">
        <v>120</v>
      </c>
      <c r="E101">
        <v>3.8300000000000001E-2</v>
      </c>
      <c r="F101">
        <v>0.13390159508927515</v>
      </c>
      <c r="G101" t="s">
        <v>338</v>
      </c>
      <c r="H101" t="s">
        <v>137</v>
      </c>
      <c r="I101" t="s">
        <v>259</v>
      </c>
      <c r="K101" t="s">
        <v>389</v>
      </c>
    </row>
    <row r="102" spans="1:11" x14ac:dyDescent="0.25">
      <c r="A102">
        <v>43406</v>
      </c>
      <c r="B102" t="s">
        <v>120</v>
      </c>
      <c r="C102" t="s">
        <v>388</v>
      </c>
      <c r="D102" t="s">
        <v>120</v>
      </c>
      <c r="E102">
        <v>0</v>
      </c>
      <c r="F102">
        <v>0.18018668206312435</v>
      </c>
      <c r="G102" t="s">
        <v>338</v>
      </c>
      <c r="H102" t="s">
        <v>137</v>
      </c>
      <c r="I102" t="s">
        <v>259</v>
      </c>
      <c r="J102" t="s">
        <v>390</v>
      </c>
      <c r="K102" t="s">
        <v>389</v>
      </c>
    </row>
    <row r="103" spans="1:11" x14ac:dyDescent="0.25">
      <c r="A103">
        <v>43406</v>
      </c>
      <c r="B103" t="s">
        <v>120</v>
      </c>
      <c r="C103" t="s">
        <v>385</v>
      </c>
      <c r="D103" t="s">
        <v>49</v>
      </c>
      <c r="E103">
        <v>4.5400000000000003E-2</v>
      </c>
      <c r="F103">
        <v>1.221028975533325E-2</v>
      </c>
      <c r="G103" t="s">
        <v>338</v>
      </c>
      <c r="H103" t="s">
        <v>137</v>
      </c>
      <c r="I103" t="s">
        <v>259</v>
      </c>
      <c r="K103" t="s">
        <v>395</v>
      </c>
    </row>
    <row r="104" spans="1:11" x14ac:dyDescent="0.25">
      <c r="A104">
        <v>43406</v>
      </c>
      <c r="B104" t="s">
        <v>120</v>
      </c>
      <c r="C104" t="s">
        <v>382</v>
      </c>
      <c r="D104" t="s">
        <v>45</v>
      </c>
      <c r="E104">
        <v>1.7100000000000001E-2</v>
      </c>
      <c r="F104">
        <v>0.34522213890688241</v>
      </c>
      <c r="G104" t="s">
        <v>338</v>
      </c>
      <c r="H104" t="s">
        <v>137</v>
      </c>
      <c r="I104" t="s">
        <v>259</v>
      </c>
      <c r="K104" t="s">
        <v>395</v>
      </c>
    </row>
    <row r="105" spans="1:11" x14ac:dyDescent="0.25">
      <c r="A105">
        <v>43410</v>
      </c>
      <c r="B105" t="s">
        <v>120</v>
      </c>
      <c r="C105" t="s">
        <v>392</v>
      </c>
      <c r="D105" t="s">
        <v>28</v>
      </c>
      <c r="E105">
        <v>0.76719999999999999</v>
      </c>
      <c r="F105">
        <v>2.7138759759491586E-2</v>
      </c>
      <c r="G105" t="s">
        <v>338</v>
      </c>
      <c r="H105" t="s">
        <v>137</v>
      </c>
      <c r="I105" t="s">
        <v>259</v>
      </c>
      <c r="K105" t="s">
        <v>396</v>
      </c>
    </row>
    <row r="106" spans="1:11" x14ac:dyDescent="0.25">
      <c r="A106">
        <v>43410</v>
      </c>
      <c r="B106" t="s">
        <v>120</v>
      </c>
      <c r="C106" t="s">
        <v>394</v>
      </c>
      <c r="D106" t="s">
        <v>29</v>
      </c>
      <c r="E106">
        <v>4.7100000000000003E-2</v>
      </c>
      <c r="F106">
        <v>0.32227076169436181</v>
      </c>
      <c r="G106" t="s">
        <v>338</v>
      </c>
      <c r="H106" t="s">
        <v>137</v>
      </c>
      <c r="I106" t="s">
        <v>259</v>
      </c>
      <c r="K106" t="s">
        <v>396</v>
      </c>
    </row>
    <row r="107" spans="1:11" x14ac:dyDescent="0.25">
      <c r="A107">
        <v>43410</v>
      </c>
      <c r="B107" t="s">
        <v>120</v>
      </c>
      <c r="C107" t="s">
        <v>399</v>
      </c>
      <c r="D107" t="s">
        <v>37</v>
      </c>
      <c r="E107">
        <v>9.9599999999999994E-2</v>
      </c>
      <c r="G107" t="s">
        <v>338</v>
      </c>
      <c r="H107" t="s">
        <v>137</v>
      </c>
      <c r="I107" t="s">
        <v>259</v>
      </c>
      <c r="K107" t="s">
        <v>400</v>
      </c>
    </row>
    <row r="108" spans="1:11" x14ac:dyDescent="0.25">
      <c r="A108">
        <v>43410</v>
      </c>
      <c r="B108" t="s">
        <v>120</v>
      </c>
      <c r="C108" t="s">
        <v>398</v>
      </c>
      <c r="D108" t="s">
        <v>25</v>
      </c>
      <c r="E108">
        <v>0.15079999999999999</v>
      </c>
      <c r="G108" t="s">
        <v>338</v>
      </c>
      <c r="H108" t="s">
        <v>137</v>
      </c>
      <c r="I108" t="s">
        <v>259</v>
      </c>
      <c r="K108" t="s">
        <v>400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1"/>
  <sheetViews>
    <sheetView topLeftCell="B1" workbookViewId="0">
      <selection activeCell="F3" sqref="F3"/>
    </sheetView>
  </sheetViews>
  <sheetFormatPr baseColWidth="10" defaultRowHeight="15" x14ac:dyDescent="0.25"/>
  <cols>
    <col min="1" max="1" width="47.85546875" bestFit="1" customWidth="1"/>
    <col min="2" max="2" width="19" style="188" bestFit="1" customWidth="1"/>
    <col min="3" max="3" width="20.85546875" style="188" bestFit="1" customWidth="1"/>
    <col min="6" max="6" width="22.42578125" bestFit="1" customWidth="1"/>
    <col min="7" max="7" width="20.7109375" bestFit="1" customWidth="1"/>
  </cols>
  <sheetData>
    <row r="1" spans="1:13" x14ac:dyDescent="0.25">
      <c r="A1" t="s">
        <v>523</v>
      </c>
      <c r="F1" t="s">
        <v>524</v>
      </c>
    </row>
    <row r="2" spans="1:13" x14ac:dyDescent="0.25">
      <c r="A2" s="11" t="s">
        <v>14</v>
      </c>
      <c r="B2" s="188" t="s">
        <v>15</v>
      </c>
      <c r="C2" s="188" t="s">
        <v>18</v>
      </c>
      <c r="F2" t="s">
        <v>525</v>
      </c>
      <c r="G2" t="s">
        <v>416</v>
      </c>
      <c r="H2" t="s">
        <v>520</v>
      </c>
      <c r="I2" t="s">
        <v>521</v>
      </c>
      <c r="J2" t="s">
        <v>522</v>
      </c>
      <c r="K2" t="s">
        <v>517</v>
      </c>
      <c r="L2" t="s">
        <v>518</v>
      </c>
      <c r="M2" t="s">
        <v>519</v>
      </c>
    </row>
    <row r="3" spans="1:13" x14ac:dyDescent="0.25">
      <c r="A3" s="11" t="s">
        <v>22</v>
      </c>
      <c r="B3" s="188">
        <v>2.7903259969602469E-4</v>
      </c>
      <c r="C3" s="188">
        <v>3.2288456713126768E-4</v>
      </c>
      <c r="G3" t="s">
        <v>417</v>
      </c>
      <c r="H3" s="11"/>
      <c r="I3" s="11"/>
      <c r="J3" s="11"/>
      <c r="K3" s="11"/>
      <c r="L3" s="11"/>
      <c r="M3" s="11"/>
    </row>
    <row r="4" spans="1:13" x14ac:dyDescent="0.25">
      <c r="A4" s="11" t="s">
        <v>23</v>
      </c>
      <c r="G4" t="s">
        <v>418</v>
      </c>
      <c r="H4" s="11"/>
      <c r="I4" s="11"/>
      <c r="J4" s="11"/>
      <c r="K4" s="11"/>
      <c r="L4" s="11"/>
      <c r="M4" s="11"/>
    </row>
    <row r="5" spans="1:13" x14ac:dyDescent="0.25">
      <c r="A5" s="11" t="s">
        <v>24</v>
      </c>
      <c r="B5" s="188">
        <v>5.4482308061433596E-3</v>
      </c>
      <c r="C5" s="188">
        <v>7.1791749376117348E-3</v>
      </c>
      <c r="G5" t="s">
        <v>419</v>
      </c>
      <c r="H5" s="11"/>
      <c r="I5" s="11"/>
      <c r="J5" s="11"/>
      <c r="K5" s="11"/>
      <c r="L5" s="11"/>
      <c r="M5" s="11"/>
    </row>
    <row r="6" spans="1:13" x14ac:dyDescent="0.25">
      <c r="A6" s="11" t="s">
        <v>25</v>
      </c>
      <c r="B6" s="188">
        <v>8.0727906549027784E-2</v>
      </c>
      <c r="C6" s="188">
        <v>0.11306059233567191</v>
      </c>
      <c r="G6" t="s">
        <v>420</v>
      </c>
      <c r="H6" s="11"/>
      <c r="I6" s="11"/>
      <c r="J6" s="11"/>
      <c r="K6" s="11"/>
      <c r="L6" s="11"/>
      <c r="M6" s="11"/>
    </row>
    <row r="7" spans="1:13" x14ac:dyDescent="0.25">
      <c r="A7" s="11" t="s">
        <v>26</v>
      </c>
      <c r="G7" t="s">
        <v>421</v>
      </c>
      <c r="H7" s="11"/>
      <c r="I7" s="11"/>
      <c r="J7" s="11"/>
      <c r="K7" s="11"/>
      <c r="L7" s="11"/>
      <c r="M7" s="11"/>
    </row>
    <row r="8" spans="1:13" x14ac:dyDescent="0.25">
      <c r="A8" s="11" t="s">
        <v>27</v>
      </c>
      <c r="B8" s="188">
        <v>2.7512555260135602E-2</v>
      </c>
      <c r="C8" s="188">
        <v>3.6642747873560755E-2</v>
      </c>
      <c r="G8" t="s">
        <v>422</v>
      </c>
      <c r="H8" s="11"/>
      <c r="I8" s="11"/>
      <c r="J8" s="11"/>
      <c r="K8" s="11"/>
      <c r="L8" s="11"/>
      <c r="M8" s="11"/>
    </row>
    <row r="9" spans="1:13" x14ac:dyDescent="0.25">
      <c r="A9" s="11" t="s">
        <v>45</v>
      </c>
    </row>
    <row r="10" spans="1:13" x14ac:dyDescent="0.25">
      <c r="A10" s="11" t="s">
        <v>46</v>
      </c>
      <c r="B10" s="188">
        <v>1.9206677167692449E-2</v>
      </c>
      <c r="C10" s="188">
        <v>2.6140303962096149E-2</v>
      </c>
    </row>
    <row r="11" spans="1:13" x14ac:dyDescent="0.25">
      <c r="A11" s="11" t="s">
        <v>28</v>
      </c>
      <c r="B11" s="188">
        <v>0.13985910938551036</v>
      </c>
      <c r="C11" s="188">
        <v>0.19786011254311525</v>
      </c>
    </row>
    <row r="12" spans="1:13" x14ac:dyDescent="0.25">
      <c r="A12" s="11" t="s">
        <v>29</v>
      </c>
      <c r="B12" s="188">
        <v>0.12348012459737756</v>
      </c>
      <c r="C12" s="188">
        <v>0.17165187939036589</v>
      </c>
    </row>
    <row r="13" spans="1:13" x14ac:dyDescent="0.25">
      <c r="A13" s="11" t="s">
        <v>30</v>
      </c>
    </row>
    <row r="14" spans="1:13" x14ac:dyDescent="0.25">
      <c r="A14" s="11" t="s">
        <v>31</v>
      </c>
      <c r="B14" s="188">
        <v>2.1179703262012239E-2</v>
      </c>
      <c r="C14" s="188">
        <v>2.8486787556451797E-2</v>
      </c>
    </row>
    <row r="15" spans="1:13" x14ac:dyDescent="0.25">
      <c r="A15" s="11" t="s">
        <v>32</v>
      </c>
      <c r="B15" s="188">
        <v>3.1252919907532727E-2</v>
      </c>
      <c r="C15" s="188">
        <v>4.0949589861107527E-2</v>
      </c>
    </row>
    <row r="16" spans="1:13" x14ac:dyDescent="0.25">
      <c r="A16" s="11" t="s">
        <v>33</v>
      </c>
      <c r="B16" s="188">
        <v>8.1523592068858675E-3</v>
      </c>
      <c r="C16" s="188">
        <v>1.0349175911204055E-2</v>
      </c>
    </row>
    <row r="17" spans="1:3" x14ac:dyDescent="0.25">
      <c r="A17" s="11" t="s">
        <v>34</v>
      </c>
    </row>
    <row r="18" spans="1:3" x14ac:dyDescent="0.25">
      <c r="A18" s="11" t="s">
        <v>35</v>
      </c>
    </row>
    <row r="19" spans="1:3" x14ac:dyDescent="0.25">
      <c r="A19" s="11" t="s">
        <v>36</v>
      </c>
      <c r="B19" s="188">
        <v>5.2464981139109475E-2</v>
      </c>
      <c r="C19" s="188">
        <v>7.2041381840931659E-2</v>
      </c>
    </row>
    <row r="20" spans="1:3" x14ac:dyDescent="0.25">
      <c r="A20" s="11" t="s">
        <v>37</v>
      </c>
      <c r="B20" s="188">
        <v>1.1029729412656569E-2</v>
      </c>
      <c r="C20" s="188">
        <v>1.4083858399789647E-2</v>
      </c>
    </row>
    <row r="21" spans="1:3" x14ac:dyDescent="0.25">
      <c r="A21" s="11" t="s">
        <v>47</v>
      </c>
    </row>
    <row r="22" spans="1:3" x14ac:dyDescent="0.25">
      <c r="A22" s="11" t="s">
        <v>38</v>
      </c>
      <c r="B22" s="188">
        <v>4.4403027645684545E-2</v>
      </c>
      <c r="C22" s="188">
        <v>6.0541306671359235E-2</v>
      </c>
    </row>
    <row r="23" spans="1:3" x14ac:dyDescent="0.25">
      <c r="A23" s="11" t="s">
        <v>39</v>
      </c>
    </row>
    <row r="24" spans="1:3" x14ac:dyDescent="0.25">
      <c r="A24" s="11" t="s">
        <v>40</v>
      </c>
      <c r="B24" s="188">
        <v>2.4132573315419938E-2</v>
      </c>
      <c r="C24" s="188">
        <v>3.0988956800531542E-2</v>
      </c>
    </row>
    <row r="25" spans="1:3" x14ac:dyDescent="0.25">
      <c r="A25" s="11" t="s">
        <v>48</v>
      </c>
    </row>
    <row r="26" spans="1:3" x14ac:dyDescent="0.25">
      <c r="A26" s="11" t="s">
        <v>41</v>
      </c>
    </row>
    <row r="27" spans="1:3" x14ac:dyDescent="0.25">
      <c r="A27" s="11" t="s">
        <v>42</v>
      </c>
    </row>
    <row r="28" spans="1:3" x14ac:dyDescent="0.25">
      <c r="A28" s="11" t="s">
        <v>43</v>
      </c>
    </row>
    <row r="29" spans="1:3" x14ac:dyDescent="0.25">
      <c r="A29" s="11" t="s">
        <v>44</v>
      </c>
    </row>
    <row r="30" spans="1:3" x14ac:dyDescent="0.25">
      <c r="A30" s="11" t="s">
        <v>49</v>
      </c>
      <c r="B30" s="188">
        <v>6.311641017089685E-2</v>
      </c>
      <c r="C30" s="188">
        <v>8.4219530454238412E-2</v>
      </c>
    </row>
    <row r="31" spans="1:3" x14ac:dyDescent="0.25">
      <c r="A31" t="s">
        <v>84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6"/>
  <sheetViews>
    <sheetView topLeftCell="B1" workbookViewId="0">
      <selection sqref="A1:I62"/>
    </sheetView>
  </sheetViews>
  <sheetFormatPr baseColWidth="10" defaultRowHeight="15" x14ac:dyDescent="0.25"/>
  <cols>
    <col min="1" max="1" width="47.85546875" bestFit="1" customWidth="1"/>
    <col min="2" max="2" width="19" bestFit="1" customWidth="1"/>
    <col min="3" max="3" width="20.85546875" bestFit="1" customWidth="1"/>
    <col min="4" max="4" width="20.28515625" bestFit="1" customWidth="1"/>
    <col min="5" max="5" width="19.42578125" bestFit="1" customWidth="1"/>
    <col min="6" max="6" width="14.28515625" bestFit="1" customWidth="1"/>
    <col min="7" max="7" width="16.5703125" bestFit="1" customWidth="1"/>
    <col min="8" max="8" width="12" bestFit="1" customWidth="1"/>
    <col min="9" max="9" width="10.5703125" bestFit="1" customWidth="1"/>
  </cols>
  <sheetData>
    <row r="1" spans="1:9" x14ac:dyDescent="0.25">
      <c r="A1" s="11" t="s">
        <v>14</v>
      </c>
      <c r="B1" s="11" t="s">
        <v>15</v>
      </c>
      <c r="C1" s="11" t="s">
        <v>18</v>
      </c>
      <c r="D1" s="11" t="s">
        <v>2</v>
      </c>
      <c r="E1" s="11" t="s">
        <v>118</v>
      </c>
      <c r="F1" s="11" t="s">
        <v>8</v>
      </c>
      <c r="G1" s="11" t="s">
        <v>138</v>
      </c>
      <c r="H1" s="11" t="s">
        <v>1</v>
      </c>
      <c r="I1" s="11" t="s">
        <v>139</v>
      </c>
    </row>
    <row r="2" spans="1:9" x14ac:dyDescent="0.25">
      <c r="A2" s="11" t="s">
        <v>37</v>
      </c>
      <c r="B2" s="11">
        <v>1.1029729412656569E-2</v>
      </c>
      <c r="C2" s="11">
        <v>1.4083858399789647E-2</v>
      </c>
      <c r="D2" s="12">
        <v>43160</v>
      </c>
      <c r="E2" s="11" t="s">
        <v>120</v>
      </c>
      <c r="F2" s="11" t="s">
        <v>110</v>
      </c>
      <c r="G2" s="11">
        <v>1.0458117538840659E-2</v>
      </c>
      <c r="H2" s="11" t="s">
        <v>182</v>
      </c>
      <c r="I2" s="11" t="s">
        <v>137</v>
      </c>
    </row>
    <row r="3" spans="1:9" x14ac:dyDescent="0.25">
      <c r="A3" s="11" t="s">
        <v>37</v>
      </c>
      <c r="B3" s="11">
        <v>1.1029729412656569E-2</v>
      </c>
      <c r="C3" s="11">
        <v>1.4083858399789647E-2</v>
      </c>
      <c r="D3" s="12">
        <v>43192</v>
      </c>
      <c r="E3" s="11" t="s">
        <v>120</v>
      </c>
      <c r="F3" s="11" t="s">
        <v>111</v>
      </c>
      <c r="G3" s="11">
        <v>3.2796720327976027E-3</v>
      </c>
      <c r="H3" s="11" t="s">
        <v>182</v>
      </c>
      <c r="I3" s="11" t="s">
        <v>137</v>
      </c>
    </row>
    <row r="4" spans="1:9" x14ac:dyDescent="0.25">
      <c r="A4" s="11" t="s">
        <v>29</v>
      </c>
      <c r="B4" s="11">
        <v>0.12348012459737756</v>
      </c>
      <c r="C4" s="11">
        <v>0.17165187939036589</v>
      </c>
      <c r="D4" s="12">
        <v>43166</v>
      </c>
      <c r="E4" s="11" t="s">
        <v>120</v>
      </c>
      <c r="F4" s="11" t="s">
        <v>122</v>
      </c>
      <c r="G4" s="11"/>
      <c r="H4" s="11" t="s">
        <v>182</v>
      </c>
      <c r="I4" s="11" t="s">
        <v>137</v>
      </c>
    </row>
    <row r="5" spans="1:9" x14ac:dyDescent="0.25">
      <c r="A5" s="11" t="s">
        <v>29</v>
      </c>
      <c r="B5" s="11">
        <v>0.12348012459737756</v>
      </c>
      <c r="C5" s="11">
        <v>0.17165187939036589</v>
      </c>
      <c r="D5" s="12">
        <v>43166</v>
      </c>
      <c r="E5" s="11" t="s">
        <v>120</v>
      </c>
      <c r="F5" s="11" t="s">
        <v>123</v>
      </c>
      <c r="G5" s="11">
        <v>0.19351290819285172</v>
      </c>
      <c r="H5" s="11" t="s">
        <v>182</v>
      </c>
      <c r="I5" s="11" t="s">
        <v>137</v>
      </c>
    </row>
    <row r="6" spans="1:9" x14ac:dyDescent="0.25">
      <c r="A6" s="11" t="s">
        <v>29</v>
      </c>
      <c r="B6" s="11">
        <v>0.12348012459737756</v>
      </c>
      <c r="C6" s="11">
        <v>0.17165187939036589</v>
      </c>
      <c r="D6" s="12">
        <v>43179</v>
      </c>
      <c r="E6" s="11" t="s">
        <v>120</v>
      </c>
      <c r="F6" s="11" t="s">
        <v>127</v>
      </c>
      <c r="G6" s="11">
        <v>0.34825865672089523</v>
      </c>
      <c r="H6" s="11" t="s">
        <v>182</v>
      </c>
      <c r="I6" s="11" t="s">
        <v>137</v>
      </c>
    </row>
    <row r="7" spans="1:9" x14ac:dyDescent="0.25">
      <c r="A7" s="11" t="s">
        <v>29</v>
      </c>
      <c r="B7" s="11">
        <v>0.12348012459737756</v>
      </c>
      <c r="C7" s="11">
        <v>0.17165187939036589</v>
      </c>
      <c r="D7" s="12">
        <v>43179</v>
      </c>
      <c r="E7" s="11" t="s">
        <v>120</v>
      </c>
      <c r="F7" s="11" t="s">
        <v>128</v>
      </c>
      <c r="G7" s="11">
        <v>0.21575842415758228</v>
      </c>
      <c r="H7" s="11" t="s">
        <v>182</v>
      </c>
      <c r="I7" s="11" t="s">
        <v>137</v>
      </c>
    </row>
    <row r="8" spans="1:9" x14ac:dyDescent="0.25">
      <c r="A8" s="11" t="s">
        <v>29</v>
      </c>
      <c r="B8" s="11">
        <v>0.12348012459737756</v>
      </c>
      <c r="C8" s="11">
        <v>0.17165187939036589</v>
      </c>
      <c r="D8" s="12">
        <v>43180</v>
      </c>
      <c r="E8" s="11" t="s">
        <v>120</v>
      </c>
      <c r="F8" s="11" t="s">
        <v>129</v>
      </c>
      <c r="G8" s="11">
        <v>0.18799999999999956</v>
      </c>
      <c r="H8" s="11" t="s">
        <v>182</v>
      </c>
      <c r="I8" s="11" t="s">
        <v>137</v>
      </c>
    </row>
    <row r="9" spans="1:9" x14ac:dyDescent="0.25">
      <c r="A9" s="11" t="s">
        <v>29</v>
      </c>
      <c r="B9" s="11">
        <v>0.12348012459737756</v>
      </c>
      <c r="C9" s="11">
        <v>0.17165187939036589</v>
      </c>
      <c r="D9" s="12">
        <v>43180</v>
      </c>
      <c r="E9" s="11" t="s">
        <v>120</v>
      </c>
      <c r="F9" s="11" t="s">
        <v>130</v>
      </c>
      <c r="G9" s="11">
        <v>0.18984860908345375</v>
      </c>
      <c r="H9" s="11" t="s">
        <v>182</v>
      </c>
      <c r="I9" s="11" t="s">
        <v>137</v>
      </c>
    </row>
    <row r="10" spans="1:9" x14ac:dyDescent="0.25">
      <c r="A10" s="11" t="s">
        <v>29</v>
      </c>
      <c r="B10" s="11">
        <v>0.12348012459737756</v>
      </c>
      <c r="C10" s="11">
        <v>0.17165187939036589</v>
      </c>
      <c r="D10" s="12">
        <v>43181</v>
      </c>
      <c r="E10" s="11" t="s">
        <v>120</v>
      </c>
      <c r="F10" s="11" t="s">
        <v>124</v>
      </c>
      <c r="G10" s="11"/>
      <c r="H10" s="11" t="s">
        <v>182</v>
      </c>
      <c r="I10" s="11" t="s">
        <v>137</v>
      </c>
    </row>
    <row r="11" spans="1:9" x14ac:dyDescent="0.25">
      <c r="A11" s="11" t="s">
        <v>29</v>
      </c>
      <c r="B11" s="11">
        <v>0.12348012459737756</v>
      </c>
      <c r="C11" s="11">
        <v>0.17165187939036589</v>
      </c>
      <c r="D11" s="12">
        <v>43276</v>
      </c>
      <c r="E11" s="11" t="s">
        <v>120</v>
      </c>
      <c r="F11" s="11" t="s">
        <v>90</v>
      </c>
      <c r="G11" s="11"/>
      <c r="H11" s="11" t="s">
        <v>182</v>
      </c>
      <c r="I11" s="11" t="s">
        <v>137</v>
      </c>
    </row>
    <row r="12" spans="1:9" x14ac:dyDescent="0.25">
      <c r="A12" s="11" t="s">
        <v>24</v>
      </c>
      <c r="B12" s="11">
        <v>5.4482308061433596E-3</v>
      </c>
      <c r="C12" s="11">
        <v>7.1791749376117348E-3</v>
      </c>
      <c r="D12" s="12">
        <v>43224</v>
      </c>
      <c r="E12" s="11" t="s">
        <v>120</v>
      </c>
      <c r="F12" s="11" t="s">
        <v>52</v>
      </c>
      <c r="G12" s="11">
        <v>2.8394888919996426E-2</v>
      </c>
      <c r="H12" s="11" t="s">
        <v>182</v>
      </c>
      <c r="I12" s="11" t="s">
        <v>137</v>
      </c>
    </row>
    <row r="13" spans="1:9" x14ac:dyDescent="0.25">
      <c r="A13" s="11" t="s">
        <v>24</v>
      </c>
      <c r="B13" s="11">
        <v>5.4482308061433596E-3</v>
      </c>
      <c r="C13" s="11">
        <v>7.1791749376117348E-3</v>
      </c>
      <c r="D13" s="12">
        <v>43272</v>
      </c>
      <c r="E13" s="11" t="s">
        <v>120</v>
      </c>
      <c r="F13" s="11" t="s">
        <v>53</v>
      </c>
      <c r="G13" s="11">
        <v>0.10772276435770108</v>
      </c>
      <c r="H13" s="11" t="s">
        <v>182</v>
      </c>
      <c r="I13" s="11" t="s">
        <v>137</v>
      </c>
    </row>
    <row r="14" spans="1:9" x14ac:dyDescent="0.25">
      <c r="A14" s="11" t="s">
        <v>25</v>
      </c>
      <c r="B14" s="11">
        <v>8.0727906549027784E-2</v>
      </c>
      <c r="C14" s="11">
        <v>0.11306059233567191</v>
      </c>
      <c r="D14" s="12">
        <v>43196</v>
      </c>
      <c r="E14" s="11" t="s">
        <v>120</v>
      </c>
      <c r="F14" s="11" t="s">
        <v>60</v>
      </c>
      <c r="G14" s="11">
        <v>4.9796016318696394E-2</v>
      </c>
      <c r="H14" s="11" t="s">
        <v>182</v>
      </c>
      <c r="I14" s="11" t="s">
        <v>137</v>
      </c>
    </row>
    <row r="15" spans="1:9" x14ac:dyDescent="0.25">
      <c r="A15" s="11" t="s">
        <v>27</v>
      </c>
      <c r="B15" s="11">
        <v>2.7512555260135602E-2</v>
      </c>
      <c r="C15" s="11">
        <v>3.6642747873560755E-2</v>
      </c>
      <c r="D15" s="12">
        <v>43185</v>
      </c>
      <c r="E15" s="11" t="s">
        <v>120</v>
      </c>
      <c r="F15" s="11" t="s">
        <v>65</v>
      </c>
      <c r="G15" s="11"/>
      <c r="H15" s="11" t="s">
        <v>182</v>
      </c>
      <c r="I15" s="11" t="s">
        <v>137</v>
      </c>
    </row>
    <row r="16" spans="1:9" x14ac:dyDescent="0.25">
      <c r="A16" s="11" t="s">
        <v>27</v>
      </c>
      <c r="B16" s="11">
        <v>2.7512555260135602E-2</v>
      </c>
      <c r="C16" s="11">
        <v>3.6642747873560755E-2</v>
      </c>
      <c r="D16" s="12">
        <v>43185</v>
      </c>
      <c r="E16" s="11" t="s">
        <v>120</v>
      </c>
      <c r="F16" s="11" t="s">
        <v>66</v>
      </c>
      <c r="G16" s="11"/>
      <c r="H16" s="11" t="s">
        <v>182</v>
      </c>
      <c r="I16" s="11" t="s">
        <v>137</v>
      </c>
    </row>
    <row r="17" spans="1:9" x14ac:dyDescent="0.25">
      <c r="A17" s="11" t="s">
        <v>28</v>
      </c>
      <c r="B17" s="11">
        <v>0.13985910938551036</v>
      </c>
      <c r="C17" s="11">
        <v>0.19786011254311525</v>
      </c>
      <c r="D17" s="12">
        <v>43223</v>
      </c>
      <c r="E17" s="11" t="s">
        <v>120</v>
      </c>
      <c r="F17" s="11" t="s">
        <v>69</v>
      </c>
      <c r="G17" s="11">
        <v>0.29021940126943241</v>
      </c>
      <c r="H17" s="11" t="s">
        <v>182</v>
      </c>
      <c r="I17" s="11" t="s">
        <v>137</v>
      </c>
    </row>
    <row r="18" spans="1:9" x14ac:dyDescent="0.25">
      <c r="A18" s="11" t="s">
        <v>28</v>
      </c>
      <c r="B18" s="11">
        <v>0.13985910938551036</v>
      </c>
      <c r="C18" s="11">
        <v>0.19786011254311525</v>
      </c>
      <c r="D18" s="12">
        <v>43223</v>
      </c>
      <c r="E18" s="11" t="s">
        <v>120</v>
      </c>
      <c r="F18" s="11" t="s">
        <v>70</v>
      </c>
      <c r="G18" s="11">
        <v>4.4182327069175902E-2</v>
      </c>
      <c r="H18" s="11" t="s">
        <v>182</v>
      </c>
      <c r="I18" s="11" t="s">
        <v>137</v>
      </c>
    </row>
    <row r="19" spans="1:9" x14ac:dyDescent="0.25">
      <c r="A19" s="11" t="s">
        <v>28</v>
      </c>
      <c r="B19" s="11">
        <v>0.13985910938551036</v>
      </c>
      <c r="C19" s="11">
        <v>0.19786011254311525</v>
      </c>
      <c r="D19" s="12">
        <v>43227</v>
      </c>
      <c r="E19" s="11" t="s">
        <v>120</v>
      </c>
      <c r="F19" s="11" t="s">
        <v>69</v>
      </c>
      <c r="G19" s="11">
        <v>0.3679611262198062</v>
      </c>
      <c r="H19" s="11" t="s">
        <v>182</v>
      </c>
      <c r="I19" s="11" t="s">
        <v>137</v>
      </c>
    </row>
    <row r="20" spans="1:9" x14ac:dyDescent="0.25">
      <c r="A20" s="11" t="s">
        <v>28</v>
      </c>
      <c r="B20" s="11">
        <v>0.13985910938551036</v>
      </c>
      <c r="C20" s="11">
        <v>0.19786011254311525</v>
      </c>
      <c r="D20" s="12">
        <v>43227</v>
      </c>
      <c r="E20" s="11" t="s">
        <v>120</v>
      </c>
      <c r="F20" s="11" t="s">
        <v>70</v>
      </c>
      <c r="G20" s="11">
        <v>5.3832463455118704E-2</v>
      </c>
      <c r="H20" s="11" t="s">
        <v>182</v>
      </c>
      <c r="I20" s="11" t="s">
        <v>137</v>
      </c>
    </row>
    <row r="21" spans="1:9" x14ac:dyDescent="0.25">
      <c r="A21" s="11" t="s">
        <v>28</v>
      </c>
      <c r="B21" s="11">
        <v>0.13985910938551036</v>
      </c>
      <c r="C21" s="11">
        <v>0.19786011254311525</v>
      </c>
      <c r="D21" s="12">
        <v>43244</v>
      </c>
      <c r="E21" s="11" t="s">
        <v>120</v>
      </c>
      <c r="F21" s="11" t="s">
        <v>72</v>
      </c>
      <c r="G21" s="11">
        <v>9.0659203358486901E-2</v>
      </c>
      <c r="H21" s="11" t="s">
        <v>182</v>
      </c>
      <c r="I21" s="11" t="s">
        <v>137</v>
      </c>
    </row>
    <row r="22" spans="1:9" x14ac:dyDescent="0.25">
      <c r="A22" s="11" t="s">
        <v>28</v>
      </c>
      <c r="B22" s="11">
        <v>0.13985910938551036</v>
      </c>
      <c r="C22" s="11">
        <v>0.19786011254311525</v>
      </c>
      <c r="D22" s="12">
        <v>43246</v>
      </c>
      <c r="E22" s="11" t="s">
        <v>120</v>
      </c>
      <c r="F22" s="11" t="s">
        <v>74</v>
      </c>
      <c r="G22" s="11">
        <v>0.12894375857340445</v>
      </c>
      <c r="H22" s="11" t="s">
        <v>182</v>
      </c>
      <c r="I22" s="11" t="s">
        <v>137</v>
      </c>
    </row>
    <row r="23" spans="1:9" x14ac:dyDescent="0.25">
      <c r="A23" s="11" t="s">
        <v>31</v>
      </c>
      <c r="B23" s="11">
        <v>2.1179703262012239E-2</v>
      </c>
      <c r="C23" s="11">
        <v>2.8486787556451797E-2</v>
      </c>
      <c r="D23" s="12">
        <v>43276</v>
      </c>
      <c r="E23" s="11" t="s">
        <v>120</v>
      </c>
      <c r="F23" s="11" t="s">
        <v>93</v>
      </c>
      <c r="G23" s="11">
        <v>7.3067119796095467E-2</v>
      </c>
      <c r="H23" s="11" t="s">
        <v>182</v>
      </c>
      <c r="I23" s="11" t="s">
        <v>137</v>
      </c>
    </row>
    <row r="24" spans="1:9" x14ac:dyDescent="0.25">
      <c r="A24" s="11" t="s">
        <v>32</v>
      </c>
      <c r="B24" s="11">
        <v>3.1252919907532727E-2</v>
      </c>
      <c r="C24" s="11">
        <v>4.0949589861107527E-2</v>
      </c>
      <c r="D24" s="12">
        <v>43222</v>
      </c>
      <c r="E24" s="11" t="s">
        <v>120</v>
      </c>
      <c r="F24" s="11" t="s">
        <v>96</v>
      </c>
      <c r="G24" s="11">
        <v>7.2578548429030665E-2</v>
      </c>
      <c r="H24" s="11" t="s">
        <v>182</v>
      </c>
      <c r="I24" s="11" t="s">
        <v>137</v>
      </c>
    </row>
    <row r="25" spans="1:9" x14ac:dyDescent="0.25">
      <c r="A25" s="11" t="s">
        <v>32</v>
      </c>
      <c r="B25" s="11">
        <v>3.1252919907532727E-2</v>
      </c>
      <c r="C25" s="11">
        <v>4.0949589861107527E-2</v>
      </c>
      <c r="D25" s="12">
        <v>43227</v>
      </c>
      <c r="E25" s="11" t="s">
        <v>120</v>
      </c>
      <c r="F25" s="11" t="s">
        <v>97</v>
      </c>
      <c r="G25" s="11">
        <v>0.82254328517388942</v>
      </c>
      <c r="H25" s="11" t="s">
        <v>182</v>
      </c>
      <c r="I25" s="11" t="s">
        <v>137</v>
      </c>
    </row>
    <row r="26" spans="1:9" x14ac:dyDescent="0.25">
      <c r="A26" s="11" t="s">
        <v>32</v>
      </c>
      <c r="B26" s="11">
        <v>3.1252919907532727E-2</v>
      </c>
      <c r="C26" s="11">
        <v>4.0949589861107527E-2</v>
      </c>
      <c r="D26" s="12">
        <v>43256</v>
      </c>
      <c r="E26" s="11" t="s">
        <v>120</v>
      </c>
      <c r="F26" s="11" t="s">
        <v>98</v>
      </c>
      <c r="G26" s="11">
        <v>1.6144349477678923E-2</v>
      </c>
      <c r="H26" s="11" t="s">
        <v>182</v>
      </c>
      <c r="I26" s="11" t="s">
        <v>137</v>
      </c>
    </row>
    <row r="27" spans="1:9" x14ac:dyDescent="0.25">
      <c r="A27" s="11" t="s">
        <v>40</v>
      </c>
      <c r="B27" s="11">
        <v>2.4132573315419938E-2</v>
      </c>
      <c r="C27" s="11">
        <v>3.0988956800531542E-2</v>
      </c>
      <c r="D27" s="12">
        <v>43200</v>
      </c>
      <c r="E27" s="11" t="s">
        <v>120</v>
      </c>
      <c r="F27" s="11" t="s">
        <v>114</v>
      </c>
      <c r="G27" s="11">
        <v>0.1048432250839859</v>
      </c>
      <c r="H27" s="11" t="s">
        <v>182</v>
      </c>
      <c r="I27" s="11" t="s">
        <v>137</v>
      </c>
    </row>
    <row r="28" spans="1:9" x14ac:dyDescent="0.25">
      <c r="A28" s="11" t="s">
        <v>36</v>
      </c>
      <c r="B28" s="11">
        <v>5.2464981139109475E-2</v>
      </c>
      <c r="C28" s="11">
        <v>7.2041381840931659E-2</v>
      </c>
      <c r="D28" s="12">
        <v>43208</v>
      </c>
      <c r="E28" s="11" t="s">
        <v>120</v>
      </c>
      <c r="F28" s="11" t="s">
        <v>101</v>
      </c>
      <c r="G28" s="11">
        <v>0.38937478134839304</v>
      </c>
      <c r="H28" s="11" t="s">
        <v>182</v>
      </c>
      <c r="I28" s="11" t="s">
        <v>137</v>
      </c>
    </row>
    <row r="29" spans="1:9" x14ac:dyDescent="0.25">
      <c r="A29" s="11" t="s">
        <v>36</v>
      </c>
      <c r="B29" s="11">
        <v>5.2464981139109475E-2</v>
      </c>
      <c r="C29" s="11">
        <v>7.2041381840931659E-2</v>
      </c>
      <c r="D29" s="12">
        <v>43208</v>
      </c>
      <c r="E29" s="11" t="s">
        <v>120</v>
      </c>
      <c r="F29" s="11" t="s">
        <v>102</v>
      </c>
      <c r="G29" s="11">
        <v>0.35514018691588756</v>
      </c>
      <c r="H29" s="11" t="s">
        <v>182</v>
      </c>
      <c r="I29" s="11" t="s">
        <v>137</v>
      </c>
    </row>
    <row r="30" spans="1:9" x14ac:dyDescent="0.25">
      <c r="A30" s="11" t="s">
        <v>36</v>
      </c>
      <c r="B30" s="11">
        <v>5.2464981139109475E-2</v>
      </c>
      <c r="C30" s="11">
        <v>7.2041381840931659E-2</v>
      </c>
      <c r="D30" s="12">
        <v>43209</v>
      </c>
      <c r="E30" s="11" t="s">
        <v>120</v>
      </c>
      <c r="F30" s="11" t="s">
        <v>103</v>
      </c>
      <c r="G30" s="11">
        <v>0.43365485531510778</v>
      </c>
      <c r="H30" s="11" t="s">
        <v>182</v>
      </c>
      <c r="I30" s="11" t="s">
        <v>137</v>
      </c>
    </row>
    <row r="31" spans="1:9" x14ac:dyDescent="0.25">
      <c r="A31" s="11" t="s">
        <v>36</v>
      </c>
      <c r="B31" s="11">
        <v>5.2464981139109475E-2</v>
      </c>
      <c r="C31" s="11">
        <v>7.2041381840931659E-2</v>
      </c>
      <c r="D31" s="12">
        <v>43214</v>
      </c>
      <c r="E31" s="11" t="s">
        <v>120</v>
      </c>
      <c r="F31" s="11" t="s">
        <v>105</v>
      </c>
      <c r="G31" s="11">
        <v>0.35873856764455836</v>
      </c>
      <c r="H31" s="11" t="s">
        <v>182</v>
      </c>
      <c r="I31" s="11" t="s">
        <v>137</v>
      </c>
    </row>
    <row r="32" spans="1:9" x14ac:dyDescent="0.25">
      <c r="A32" s="11" t="s">
        <v>29</v>
      </c>
      <c r="B32" s="11">
        <v>0.12348012459737756</v>
      </c>
      <c r="C32" s="11">
        <v>0.17165187939036589</v>
      </c>
      <c r="D32" s="12">
        <v>43276</v>
      </c>
      <c r="E32" s="11" t="s">
        <v>120</v>
      </c>
      <c r="F32" s="11" t="s">
        <v>91</v>
      </c>
      <c r="G32" s="11">
        <v>2.1599568008646331E-3</v>
      </c>
      <c r="H32" s="11" t="s">
        <v>182</v>
      </c>
      <c r="I32" s="11" t="s">
        <v>137</v>
      </c>
    </row>
    <row r="33" spans="1:9" x14ac:dyDescent="0.25">
      <c r="A33" s="11" t="s">
        <v>27</v>
      </c>
      <c r="B33" s="11">
        <v>2.7512555260135602E-2</v>
      </c>
      <c r="C33" s="11">
        <v>3.6642747873560755E-2</v>
      </c>
      <c r="D33" s="12">
        <v>43278</v>
      </c>
      <c r="E33" s="11" t="s">
        <v>120</v>
      </c>
      <c r="F33" s="11" t="s">
        <v>67</v>
      </c>
      <c r="G33" s="11"/>
      <c r="H33" s="11" t="s">
        <v>182</v>
      </c>
      <c r="I33" s="11" t="s">
        <v>137</v>
      </c>
    </row>
    <row r="34" spans="1:9" x14ac:dyDescent="0.25">
      <c r="A34" s="11" t="s">
        <v>24</v>
      </c>
      <c r="B34" s="11">
        <v>5.4482308061433596E-3</v>
      </c>
      <c r="C34" s="11">
        <v>7.1791749376117348E-3</v>
      </c>
      <c r="D34" s="12">
        <v>43286</v>
      </c>
      <c r="E34" s="11" t="s">
        <v>120</v>
      </c>
      <c r="F34" s="11" t="s">
        <v>56</v>
      </c>
      <c r="G34" s="11">
        <v>5.7096574205547458E-2</v>
      </c>
      <c r="H34" s="11" t="s">
        <v>182</v>
      </c>
      <c r="I34" s="11" t="s">
        <v>137</v>
      </c>
    </row>
    <row r="35" spans="1:9" x14ac:dyDescent="0.25">
      <c r="A35" s="11" t="s">
        <v>24</v>
      </c>
      <c r="B35" s="11">
        <v>5.4482308061433596E-3</v>
      </c>
      <c r="C35" s="11">
        <v>7.1791749376117348E-3</v>
      </c>
      <c r="D35" s="12">
        <v>43286</v>
      </c>
      <c r="E35" s="11" t="s">
        <v>120</v>
      </c>
      <c r="F35" s="11" t="s">
        <v>57</v>
      </c>
      <c r="G35" s="11"/>
      <c r="H35" s="11" t="s">
        <v>182</v>
      </c>
      <c r="I35" s="11" t="s">
        <v>137</v>
      </c>
    </row>
    <row r="36" spans="1:9" x14ac:dyDescent="0.25">
      <c r="A36" s="11" t="s">
        <v>28</v>
      </c>
      <c r="B36" s="11">
        <v>0.13985910938551036</v>
      </c>
      <c r="C36" s="11">
        <v>0.19786011254311525</v>
      </c>
      <c r="D36" s="12">
        <v>43290</v>
      </c>
      <c r="E36" s="11" t="s">
        <v>120</v>
      </c>
      <c r="F36" s="11" t="s">
        <v>79</v>
      </c>
      <c r="G36" s="11">
        <v>0.17374787563730876</v>
      </c>
      <c r="H36" s="11" t="s">
        <v>182</v>
      </c>
      <c r="I36" s="11" t="s">
        <v>137</v>
      </c>
    </row>
    <row r="37" spans="1:9" x14ac:dyDescent="0.25">
      <c r="A37" s="11" t="s">
        <v>28</v>
      </c>
      <c r="B37" s="11">
        <v>0.13985910938551036</v>
      </c>
      <c r="C37" s="11">
        <v>0.19786011254311525</v>
      </c>
      <c r="D37" s="12">
        <v>43290</v>
      </c>
      <c r="E37" s="11" t="s">
        <v>120</v>
      </c>
      <c r="F37" s="11" t="s">
        <v>78</v>
      </c>
      <c r="G37" s="11">
        <v>0.17374787563730876</v>
      </c>
      <c r="H37" s="11" t="s">
        <v>182</v>
      </c>
      <c r="I37" s="11" t="s">
        <v>137</v>
      </c>
    </row>
    <row r="38" spans="1:9" x14ac:dyDescent="0.25">
      <c r="A38" s="11" t="s">
        <v>31</v>
      </c>
      <c r="B38" s="11">
        <v>2.1179703262012239E-2</v>
      </c>
      <c r="C38" s="11">
        <v>2.8486787556451797E-2</v>
      </c>
      <c r="D38" s="12">
        <v>43293</v>
      </c>
      <c r="E38" s="11" t="s">
        <v>120</v>
      </c>
      <c r="F38" s="11" t="s">
        <v>95</v>
      </c>
      <c r="G38" s="11">
        <v>0.67442651146976906</v>
      </c>
      <c r="H38" s="11" t="s">
        <v>182</v>
      </c>
      <c r="I38" s="11" t="s">
        <v>137</v>
      </c>
    </row>
    <row r="39" spans="1:9" x14ac:dyDescent="0.25">
      <c r="A39" s="11" t="s">
        <v>36</v>
      </c>
      <c r="B39" s="11">
        <v>5.2464981139109475E-2</v>
      </c>
      <c r="C39" s="11">
        <v>7.2041381840931659E-2</v>
      </c>
      <c r="D39" s="12">
        <v>43295</v>
      </c>
      <c r="E39" s="11" t="s">
        <v>120</v>
      </c>
      <c r="F39" s="11" t="s">
        <v>109</v>
      </c>
      <c r="G39" s="11">
        <v>0.28474373064241842</v>
      </c>
      <c r="H39" s="11" t="s">
        <v>182</v>
      </c>
      <c r="I39" s="11" t="s">
        <v>137</v>
      </c>
    </row>
    <row r="40" spans="1:9" x14ac:dyDescent="0.25">
      <c r="A40" s="11" t="s">
        <v>28</v>
      </c>
      <c r="B40" s="11">
        <v>0.13985910938551036</v>
      </c>
      <c r="C40" s="11">
        <v>0.19786011254311525</v>
      </c>
      <c r="D40" s="12">
        <v>43298</v>
      </c>
      <c r="E40" s="11" t="s">
        <v>120</v>
      </c>
      <c r="F40" s="11" t="s">
        <v>82</v>
      </c>
      <c r="G40" s="11">
        <v>0.16816972944870087</v>
      </c>
      <c r="H40" s="11" t="s">
        <v>182</v>
      </c>
      <c r="I40" s="11" t="s">
        <v>137</v>
      </c>
    </row>
    <row r="41" spans="1:9" x14ac:dyDescent="0.25">
      <c r="A41" s="11" t="s">
        <v>25</v>
      </c>
      <c r="B41" s="11">
        <v>8.0727906549027784E-2</v>
      </c>
      <c r="C41" s="11">
        <v>0.11306059233567191</v>
      </c>
      <c r="D41" s="12">
        <v>43325</v>
      </c>
      <c r="E41" s="11" t="s">
        <v>120</v>
      </c>
      <c r="F41" s="11" t="s">
        <v>166</v>
      </c>
      <c r="G41" s="11"/>
      <c r="H41" s="11" t="s">
        <v>182</v>
      </c>
      <c r="I41" s="11" t="s">
        <v>137</v>
      </c>
    </row>
    <row r="42" spans="1:9" x14ac:dyDescent="0.25">
      <c r="A42" s="11" t="s">
        <v>31</v>
      </c>
      <c r="B42" s="11">
        <v>2.1179703262012239E-2</v>
      </c>
      <c r="C42" s="11">
        <v>2.8486787556451797E-2</v>
      </c>
      <c r="D42" s="12">
        <v>43335</v>
      </c>
      <c r="E42" s="11" t="s">
        <v>120</v>
      </c>
      <c r="F42" s="11" t="s">
        <v>176</v>
      </c>
      <c r="G42" s="11">
        <v>2.5329111814685881E-3</v>
      </c>
      <c r="H42" s="11" t="s">
        <v>182</v>
      </c>
      <c r="I42" s="11" t="s">
        <v>137</v>
      </c>
    </row>
    <row r="43" spans="1:9" x14ac:dyDescent="0.25">
      <c r="A43" s="11" t="s">
        <v>29</v>
      </c>
      <c r="B43" s="11">
        <v>0.12348012459737756</v>
      </c>
      <c r="C43" s="11">
        <v>0.17165187939036589</v>
      </c>
      <c r="D43" s="12">
        <v>43335</v>
      </c>
      <c r="E43" s="11" t="s">
        <v>120</v>
      </c>
      <c r="F43" s="11" t="s">
        <v>176</v>
      </c>
      <c r="G43" s="11">
        <v>2.1263789368428797E-3</v>
      </c>
      <c r="H43" s="11" t="s">
        <v>182</v>
      </c>
      <c r="I43" s="11" t="s">
        <v>137</v>
      </c>
    </row>
    <row r="44" spans="1:9" x14ac:dyDescent="0.25">
      <c r="A44" s="11" t="s">
        <v>36</v>
      </c>
      <c r="B44" s="11">
        <v>5.2464981139109475E-2</v>
      </c>
      <c r="C44" s="11">
        <v>7.2041381840931659E-2</v>
      </c>
      <c r="D44" s="12">
        <v>43339</v>
      </c>
      <c r="E44" s="11" t="s">
        <v>120</v>
      </c>
      <c r="F44" s="11" t="s">
        <v>180</v>
      </c>
      <c r="G44" s="11">
        <v>7.299635018249837E-3</v>
      </c>
      <c r="H44" s="11" t="s">
        <v>182</v>
      </c>
      <c r="I44" s="11" t="s">
        <v>137</v>
      </c>
    </row>
    <row r="45" spans="1:9" x14ac:dyDescent="0.25">
      <c r="A45" s="11" t="s">
        <v>25</v>
      </c>
      <c r="B45" s="11">
        <v>8.0727906549027784E-2</v>
      </c>
      <c r="C45" s="11">
        <v>0.11306059233567191</v>
      </c>
      <c r="D45" s="12">
        <v>43342</v>
      </c>
      <c r="E45" s="11" t="s">
        <v>120</v>
      </c>
      <c r="F45" s="11" t="s">
        <v>184</v>
      </c>
      <c r="G45" s="11">
        <v>2.8696391623770221E-2</v>
      </c>
      <c r="H45" s="11" t="s">
        <v>182</v>
      </c>
      <c r="I45" s="11" t="s">
        <v>137</v>
      </c>
    </row>
    <row r="46" spans="1:9" x14ac:dyDescent="0.25">
      <c r="A46" s="11" t="s">
        <v>24</v>
      </c>
      <c r="B46" s="11">
        <v>5.4482308061433596E-3</v>
      </c>
      <c r="C46" s="11">
        <v>7.1791749376117348E-3</v>
      </c>
      <c r="D46" s="12">
        <v>43342</v>
      </c>
      <c r="E46" s="11" t="s">
        <v>120</v>
      </c>
      <c r="F46" s="11" t="s">
        <v>198</v>
      </c>
      <c r="G46" s="11">
        <v>3.0375360000000472E-2</v>
      </c>
      <c r="H46" s="11" t="s">
        <v>182</v>
      </c>
      <c r="I46" s="11" t="s">
        <v>137</v>
      </c>
    </row>
    <row r="47" spans="1:9" x14ac:dyDescent="0.25">
      <c r="A47" s="11" t="s">
        <v>24</v>
      </c>
      <c r="B47" s="11">
        <v>5.4482308061433596E-3</v>
      </c>
      <c r="C47" s="11">
        <v>7.1791749376117348E-3</v>
      </c>
      <c r="D47" s="12">
        <v>43346</v>
      </c>
      <c r="E47" s="11" t="s">
        <v>120</v>
      </c>
      <c r="F47" s="11" t="s">
        <v>200</v>
      </c>
      <c r="G47" s="11"/>
      <c r="H47" s="11" t="s">
        <v>182</v>
      </c>
      <c r="I47" s="11" t="s">
        <v>137</v>
      </c>
    </row>
    <row r="48" spans="1:9" x14ac:dyDescent="0.25">
      <c r="A48" s="11" t="s">
        <v>28</v>
      </c>
      <c r="B48" s="11">
        <v>0.13985910938551036</v>
      </c>
      <c r="C48" s="11">
        <v>0.19786011254311525</v>
      </c>
      <c r="D48" s="12">
        <v>43347</v>
      </c>
      <c r="E48" s="11" t="s">
        <v>120</v>
      </c>
      <c r="F48" s="11" t="s">
        <v>187</v>
      </c>
      <c r="G48" s="11">
        <v>4.7475854829034533E-2</v>
      </c>
      <c r="H48" s="11" t="s">
        <v>182</v>
      </c>
      <c r="I48" s="11" t="s">
        <v>137</v>
      </c>
    </row>
    <row r="49" spans="1:9" x14ac:dyDescent="0.25">
      <c r="A49" s="11" t="s">
        <v>25</v>
      </c>
      <c r="B49" s="11">
        <v>8.0727906549027784E-2</v>
      </c>
      <c r="C49" s="11">
        <v>0.11306059233567191</v>
      </c>
      <c r="D49" s="12">
        <v>43347</v>
      </c>
      <c r="E49" s="11" t="s">
        <v>120</v>
      </c>
      <c r="F49" s="11" t="s">
        <v>195</v>
      </c>
      <c r="G49" s="11">
        <v>1.5979299315312098E-2</v>
      </c>
      <c r="H49" s="11" t="s">
        <v>182</v>
      </c>
      <c r="I49" s="11" t="s">
        <v>137</v>
      </c>
    </row>
    <row r="50" spans="1:9" x14ac:dyDescent="0.25">
      <c r="A50" s="11" t="s">
        <v>36</v>
      </c>
      <c r="B50" s="11">
        <v>5.2464981139109475E-2</v>
      </c>
      <c r="C50" s="11">
        <v>7.2041381840931659E-2</v>
      </c>
      <c r="D50" s="12">
        <v>43347</v>
      </c>
      <c r="E50" s="11" t="s">
        <v>120</v>
      </c>
      <c r="F50" s="11" t="s">
        <v>205</v>
      </c>
      <c r="G50" s="11">
        <v>1.7426040354336695E-3</v>
      </c>
      <c r="H50" s="11" t="s">
        <v>182</v>
      </c>
      <c r="I50" s="11" t="s">
        <v>137</v>
      </c>
    </row>
    <row r="51" spans="1:9" x14ac:dyDescent="0.25">
      <c r="A51" s="11" t="s">
        <v>24</v>
      </c>
      <c r="B51" s="11">
        <v>5.4482308061433596E-3</v>
      </c>
      <c r="C51" s="11">
        <v>7.1791749376117348E-3</v>
      </c>
      <c r="D51" s="12">
        <v>43350</v>
      </c>
      <c r="E51" s="11" t="s">
        <v>120</v>
      </c>
      <c r="F51" s="11" t="s">
        <v>206</v>
      </c>
      <c r="G51" s="11">
        <v>1.1598144296911039E-2</v>
      </c>
      <c r="H51" s="11" t="s">
        <v>182</v>
      </c>
      <c r="I51" s="11" t="s">
        <v>137</v>
      </c>
    </row>
    <row r="52" spans="1:9" x14ac:dyDescent="0.25">
      <c r="A52" s="11" t="s">
        <v>45</v>
      </c>
      <c r="B52" s="11"/>
      <c r="C52" s="11"/>
      <c r="D52" s="12">
        <v>43353</v>
      </c>
      <c r="E52" s="11" t="s">
        <v>120</v>
      </c>
      <c r="F52" s="11" t="s">
        <v>208</v>
      </c>
      <c r="G52" s="11">
        <v>0.39468789217940753</v>
      </c>
      <c r="H52" s="11" t="s">
        <v>182</v>
      </c>
      <c r="I52" s="11" t="s">
        <v>137</v>
      </c>
    </row>
    <row r="53" spans="1:9" x14ac:dyDescent="0.25">
      <c r="A53" s="11" t="s">
        <v>25</v>
      </c>
      <c r="B53" s="11">
        <v>8.0727906549027784E-2</v>
      </c>
      <c r="C53" s="11">
        <v>0.11306059233567191</v>
      </c>
      <c r="D53" s="12">
        <v>43353</v>
      </c>
      <c r="E53" s="11" t="s">
        <v>120</v>
      </c>
      <c r="F53" s="11" t="s">
        <v>210</v>
      </c>
      <c r="G53" s="11">
        <v>8.8544062068825855E-2</v>
      </c>
      <c r="H53" s="11" t="s">
        <v>182</v>
      </c>
      <c r="I53" s="11" t="s">
        <v>137</v>
      </c>
    </row>
    <row r="54" spans="1:9" x14ac:dyDescent="0.25">
      <c r="A54" s="11" t="s">
        <v>37</v>
      </c>
      <c r="B54" s="11">
        <v>1.1029729412656569E-2</v>
      </c>
      <c r="C54" s="11">
        <v>1.4083858399789647E-2</v>
      </c>
      <c r="D54" s="12">
        <v>43354</v>
      </c>
      <c r="E54" s="11" t="s">
        <v>120</v>
      </c>
      <c r="F54" s="11" t="s">
        <v>211</v>
      </c>
      <c r="G54" s="11">
        <v>0.13873502769501411</v>
      </c>
      <c r="H54" s="11" t="s">
        <v>182</v>
      </c>
      <c r="I54" s="11" t="s">
        <v>137</v>
      </c>
    </row>
    <row r="55" spans="1:9" x14ac:dyDescent="0.25">
      <c r="A55" s="11" t="s">
        <v>29</v>
      </c>
      <c r="B55" s="11">
        <v>0.12348012459737756</v>
      </c>
      <c r="C55" s="11">
        <v>0.17165187939036589</v>
      </c>
      <c r="D55" s="12">
        <v>43354</v>
      </c>
      <c r="E55" s="11" t="s">
        <v>120</v>
      </c>
      <c r="F55" s="11" t="s">
        <v>212</v>
      </c>
      <c r="G55" s="11"/>
      <c r="H55" s="11" t="s">
        <v>182</v>
      </c>
      <c r="I55" s="11" t="s">
        <v>137</v>
      </c>
    </row>
    <row r="56" spans="1:9" x14ac:dyDescent="0.25">
      <c r="A56" s="11" t="s">
        <v>24</v>
      </c>
      <c r="B56" s="11">
        <v>5.4482308061433596E-3</v>
      </c>
      <c r="C56" s="11">
        <v>7.1791749376117348E-3</v>
      </c>
      <c r="D56" s="12">
        <v>43355</v>
      </c>
      <c r="E56" s="11" t="s">
        <v>120</v>
      </c>
      <c r="F56" s="11" t="s">
        <v>217</v>
      </c>
      <c r="G56" s="11">
        <v>5.0855931525475247E-2</v>
      </c>
      <c r="H56" s="11" t="s">
        <v>182</v>
      </c>
      <c r="I56" s="11" t="s">
        <v>137</v>
      </c>
    </row>
    <row r="57" spans="1:9" x14ac:dyDescent="0.25">
      <c r="A57" s="11" t="s">
        <v>28</v>
      </c>
      <c r="B57" s="11">
        <v>0.13985910938551036</v>
      </c>
      <c r="C57" s="11">
        <v>0.19786011254311525</v>
      </c>
      <c r="D57" s="12">
        <v>43356</v>
      </c>
      <c r="E57" s="11" t="s">
        <v>120</v>
      </c>
      <c r="F57" s="11" t="s">
        <v>223</v>
      </c>
      <c r="G57" s="11">
        <v>0.24631848452123759</v>
      </c>
      <c r="H57" s="11" t="s">
        <v>182</v>
      </c>
      <c r="I57" s="11" t="s">
        <v>137</v>
      </c>
    </row>
    <row r="58" spans="1:9" x14ac:dyDescent="0.25">
      <c r="A58" s="11" t="s">
        <v>36</v>
      </c>
      <c r="B58" s="11">
        <v>5.2464981139109475E-2</v>
      </c>
      <c r="C58" s="11">
        <v>7.2041381840931659E-2</v>
      </c>
      <c r="D58" s="12">
        <v>43356</v>
      </c>
      <c r="E58" s="11" t="s">
        <v>120</v>
      </c>
      <c r="F58" s="11" t="s">
        <v>224</v>
      </c>
      <c r="G58" s="11">
        <v>0.19317552946823138</v>
      </c>
      <c r="H58" s="11" t="s">
        <v>182</v>
      </c>
      <c r="I58" s="11" t="s">
        <v>137</v>
      </c>
    </row>
    <row r="59" spans="1:9" x14ac:dyDescent="0.25">
      <c r="A59" s="11" t="s">
        <v>36</v>
      </c>
      <c r="B59" s="11">
        <v>5.2464981139109475E-2</v>
      </c>
      <c r="C59" s="11">
        <v>7.2041381840931659E-2</v>
      </c>
      <c r="D59" s="12">
        <v>43360</v>
      </c>
      <c r="E59" s="11" t="s">
        <v>120</v>
      </c>
      <c r="F59" s="11" t="s">
        <v>227</v>
      </c>
      <c r="G59" s="11">
        <v>2.2398208143353171E-3</v>
      </c>
      <c r="H59" s="11" t="s">
        <v>182</v>
      </c>
      <c r="I59" s="11" t="s">
        <v>137</v>
      </c>
    </row>
    <row r="60" spans="1:9" x14ac:dyDescent="0.25">
      <c r="A60" s="11" t="s">
        <v>25</v>
      </c>
      <c r="B60" s="11">
        <v>8.0727906549027784E-2</v>
      </c>
      <c r="C60" s="11">
        <v>0.11306059233567191</v>
      </c>
      <c r="D60" s="12">
        <v>43362</v>
      </c>
      <c r="E60" s="11" t="s">
        <v>120</v>
      </c>
      <c r="F60" s="11" t="s">
        <v>228</v>
      </c>
      <c r="G60" s="11">
        <v>7.1238545669525394E-2</v>
      </c>
      <c r="H60" s="11" t="s">
        <v>182</v>
      </c>
      <c r="I60" s="11" t="s">
        <v>137</v>
      </c>
    </row>
    <row r="61" spans="1:9" x14ac:dyDescent="0.25">
      <c r="A61" s="11" t="s">
        <v>36</v>
      </c>
      <c r="B61" s="11">
        <v>5.2464981139109475E-2</v>
      </c>
      <c r="C61" s="11">
        <v>7.2041381840931659E-2</v>
      </c>
      <c r="D61" s="12">
        <v>43362</v>
      </c>
      <c r="E61" s="11" t="s">
        <v>120</v>
      </c>
      <c r="F61" s="11" t="s">
        <v>229</v>
      </c>
      <c r="G61" s="11">
        <v>0.20541187289301979</v>
      </c>
      <c r="H61" s="11" t="s">
        <v>182</v>
      </c>
      <c r="I61" s="11" t="s">
        <v>137</v>
      </c>
    </row>
    <row r="62" spans="1:9" x14ac:dyDescent="0.25">
      <c r="A62" s="11" t="s">
        <v>28</v>
      </c>
      <c r="B62" s="11">
        <v>0.13985910938551036</v>
      </c>
      <c r="C62" s="11">
        <v>0.19786011254311525</v>
      </c>
      <c r="D62" s="12">
        <v>43363</v>
      </c>
      <c r="E62" s="11" t="s">
        <v>120</v>
      </c>
      <c r="F62" s="11" t="s">
        <v>271</v>
      </c>
      <c r="G62" s="11">
        <v>4.5198694516971817E-2</v>
      </c>
      <c r="H62" s="11" t="s">
        <v>182</v>
      </c>
      <c r="I62" s="11" t="s">
        <v>137</v>
      </c>
    </row>
    <row r="63" spans="1:9" x14ac:dyDescent="0.25">
      <c r="A63" t="s">
        <v>27</v>
      </c>
      <c r="B63">
        <v>2.7512555260135602E-2</v>
      </c>
      <c r="C63">
        <v>3.6642747873560755E-2</v>
      </c>
      <c r="D63">
        <v>43364</v>
      </c>
      <c r="E63" t="s">
        <v>120</v>
      </c>
      <c r="F63" t="s">
        <v>274</v>
      </c>
      <c r="H63" t="s">
        <v>182</v>
      </c>
      <c r="I63" t="s">
        <v>137</v>
      </c>
    </row>
    <row r="64" spans="1:9" x14ac:dyDescent="0.25">
      <c r="A64" t="s">
        <v>46</v>
      </c>
      <c r="B64">
        <v>1.9206677167692449E-2</v>
      </c>
      <c r="C64">
        <v>2.6140303962096149E-2</v>
      </c>
      <c r="D64">
        <v>43367</v>
      </c>
      <c r="E64" t="s">
        <v>120</v>
      </c>
      <c r="F64" t="s">
        <v>278</v>
      </c>
      <c r="G64">
        <v>4.5040605534967443E-2</v>
      </c>
      <c r="H64" t="s">
        <v>182</v>
      </c>
      <c r="I64" t="s">
        <v>137</v>
      </c>
    </row>
    <row r="65" spans="1:9" x14ac:dyDescent="0.25">
      <c r="A65" t="s">
        <v>32</v>
      </c>
      <c r="B65">
        <v>3.1252919907532727E-2</v>
      </c>
      <c r="C65">
        <v>4.0949589861107527E-2</v>
      </c>
      <c r="D65">
        <v>43367</v>
      </c>
      <c r="E65" t="s">
        <v>120</v>
      </c>
      <c r="F65" t="s">
        <v>281</v>
      </c>
      <c r="H65" t="s">
        <v>182</v>
      </c>
      <c r="I65" t="s">
        <v>137</v>
      </c>
    </row>
    <row r="66" spans="1:9" x14ac:dyDescent="0.25">
      <c r="A66" t="s">
        <v>36</v>
      </c>
      <c r="B66">
        <v>5.2464981139109475E-2</v>
      </c>
      <c r="C66">
        <v>7.2041381840931659E-2</v>
      </c>
      <c r="D66">
        <v>43369</v>
      </c>
      <c r="E66" t="s">
        <v>120</v>
      </c>
      <c r="F66" t="s">
        <v>290</v>
      </c>
      <c r="G66">
        <v>1.8060165186707371E-2</v>
      </c>
      <c r="H66" t="s">
        <v>182</v>
      </c>
      <c r="I66" t="s">
        <v>137</v>
      </c>
    </row>
    <row r="67" spans="1:9" x14ac:dyDescent="0.25">
      <c r="A67" t="s">
        <v>27</v>
      </c>
      <c r="B67">
        <v>2.7512555260135602E-2</v>
      </c>
      <c r="C67">
        <v>3.6642747873560755E-2</v>
      </c>
      <c r="D67">
        <v>43369</v>
      </c>
      <c r="E67" t="s">
        <v>120</v>
      </c>
      <c r="F67" t="s">
        <v>291</v>
      </c>
      <c r="H67" t="s">
        <v>182</v>
      </c>
      <c r="I67" t="s">
        <v>137</v>
      </c>
    </row>
    <row r="68" spans="1:9" x14ac:dyDescent="0.25">
      <c r="A68" t="s">
        <v>36</v>
      </c>
      <c r="B68">
        <v>5.2464981139109475E-2</v>
      </c>
      <c r="C68">
        <v>7.2041381840931659E-2</v>
      </c>
      <c r="D68">
        <v>43370</v>
      </c>
      <c r="E68" t="s">
        <v>120</v>
      </c>
      <c r="F68" t="s">
        <v>340</v>
      </c>
      <c r="G68">
        <v>0.19071065701292539</v>
      </c>
      <c r="H68" t="s">
        <v>182</v>
      </c>
      <c r="I68" t="s">
        <v>137</v>
      </c>
    </row>
    <row r="69" spans="1:9" x14ac:dyDescent="0.25">
      <c r="A69" t="s">
        <v>40</v>
      </c>
      <c r="B69">
        <v>2.4132573315419938E-2</v>
      </c>
      <c r="C69">
        <v>3.0988956800531542E-2</v>
      </c>
      <c r="D69">
        <v>43371</v>
      </c>
      <c r="E69" t="s">
        <v>120</v>
      </c>
      <c r="F69" t="s">
        <v>292</v>
      </c>
      <c r="G69">
        <v>3.2531562614444891E-2</v>
      </c>
      <c r="H69" t="s">
        <v>182</v>
      </c>
      <c r="I69" t="s">
        <v>137</v>
      </c>
    </row>
    <row r="70" spans="1:9" x14ac:dyDescent="0.25">
      <c r="A70" t="s">
        <v>25</v>
      </c>
      <c r="B70">
        <v>8.0727906549027784E-2</v>
      </c>
      <c r="C70">
        <v>0.11306059233567191</v>
      </c>
      <c r="D70">
        <v>43371</v>
      </c>
      <c r="E70" t="s">
        <v>120</v>
      </c>
      <c r="F70" t="s">
        <v>294</v>
      </c>
      <c r="G70">
        <v>0.20072744714017426</v>
      </c>
      <c r="H70" t="s">
        <v>182</v>
      </c>
      <c r="I70" t="s">
        <v>137</v>
      </c>
    </row>
    <row r="71" spans="1:9" x14ac:dyDescent="0.25">
      <c r="A71" t="s">
        <v>24</v>
      </c>
      <c r="B71">
        <v>5.4482308061433596E-3</v>
      </c>
      <c r="C71">
        <v>7.1791749376117348E-3</v>
      </c>
      <c r="D71">
        <v>43374</v>
      </c>
      <c r="E71" t="s">
        <v>120</v>
      </c>
      <c r="F71" t="s">
        <v>297</v>
      </c>
      <c r="H71" t="s">
        <v>182</v>
      </c>
      <c r="I71" t="s">
        <v>137</v>
      </c>
    </row>
    <row r="72" spans="1:9" x14ac:dyDescent="0.25">
      <c r="A72" t="s">
        <v>24</v>
      </c>
      <c r="B72">
        <v>5.4482308061433596E-3</v>
      </c>
      <c r="C72">
        <v>7.1791749376117348E-3</v>
      </c>
      <c r="D72">
        <v>43376</v>
      </c>
      <c r="E72" t="s">
        <v>120</v>
      </c>
      <c r="F72" t="s">
        <v>299</v>
      </c>
      <c r="G72">
        <v>7.4976755227615967E-3</v>
      </c>
      <c r="H72" t="s">
        <v>182</v>
      </c>
      <c r="I72" t="s">
        <v>137</v>
      </c>
    </row>
    <row r="73" spans="1:9" x14ac:dyDescent="0.25">
      <c r="A73" t="s">
        <v>24</v>
      </c>
      <c r="B73">
        <v>5.4482308061433596E-3</v>
      </c>
      <c r="C73">
        <v>7.1791749376117348E-3</v>
      </c>
      <c r="D73">
        <v>43376</v>
      </c>
      <c r="E73" t="s">
        <v>120</v>
      </c>
      <c r="F73" t="s">
        <v>299</v>
      </c>
      <c r="G73">
        <v>9.3666885094232186E-3</v>
      </c>
      <c r="H73" t="s">
        <v>182</v>
      </c>
      <c r="I73" t="s">
        <v>137</v>
      </c>
    </row>
    <row r="74" spans="1:9" x14ac:dyDescent="0.25">
      <c r="A74" t="s">
        <v>36</v>
      </c>
      <c r="B74">
        <v>5.2464981139109475E-2</v>
      </c>
      <c r="C74">
        <v>7.2041381840931659E-2</v>
      </c>
      <c r="D74">
        <v>43376</v>
      </c>
      <c r="E74" t="s">
        <v>120</v>
      </c>
      <c r="F74" t="s">
        <v>344</v>
      </c>
      <c r="G74">
        <v>0.18707319276506471</v>
      </c>
      <c r="H74" t="s">
        <v>182</v>
      </c>
      <c r="I74" t="s">
        <v>137</v>
      </c>
    </row>
    <row r="75" spans="1:9" x14ac:dyDescent="0.25">
      <c r="A75" t="s">
        <v>32</v>
      </c>
      <c r="B75">
        <v>3.1252919907532727E-2</v>
      </c>
      <c r="C75">
        <v>4.0949589861107527E-2</v>
      </c>
      <c r="D75">
        <v>43377</v>
      </c>
      <c r="E75" t="s">
        <v>120</v>
      </c>
      <c r="F75" t="s">
        <v>285</v>
      </c>
      <c r="G75">
        <v>4.5722206028098187E-3</v>
      </c>
      <c r="H75" t="s">
        <v>182</v>
      </c>
      <c r="I75" t="s">
        <v>137</v>
      </c>
    </row>
    <row r="76" spans="1:9" x14ac:dyDescent="0.25">
      <c r="A76" t="s">
        <v>46</v>
      </c>
      <c r="B76">
        <v>1.9206677167692449E-2</v>
      </c>
      <c r="C76">
        <v>2.6140303962096149E-2</v>
      </c>
      <c r="D76">
        <v>43377</v>
      </c>
      <c r="E76" t="s">
        <v>120</v>
      </c>
      <c r="F76" t="s">
        <v>311</v>
      </c>
      <c r="G76">
        <v>6.853645041885674E-3</v>
      </c>
      <c r="H76" t="s">
        <v>182</v>
      </c>
      <c r="I76" t="s">
        <v>137</v>
      </c>
    </row>
    <row r="77" spans="1:9" x14ac:dyDescent="0.25">
      <c r="A77" t="s">
        <v>32</v>
      </c>
      <c r="B77">
        <v>3.1252919907532727E-2</v>
      </c>
      <c r="C77">
        <v>4.0949589861107527E-2</v>
      </c>
      <c r="D77">
        <v>43381</v>
      </c>
      <c r="E77" t="s">
        <v>120</v>
      </c>
      <c r="F77" t="s">
        <v>317</v>
      </c>
      <c r="G77">
        <v>0.40183387909566748</v>
      </c>
      <c r="H77" t="s">
        <v>182</v>
      </c>
      <c r="I77" t="s">
        <v>137</v>
      </c>
    </row>
    <row r="78" spans="1:9" x14ac:dyDescent="0.25">
      <c r="A78" t="s">
        <v>25</v>
      </c>
      <c r="B78">
        <v>8.0727906549027784E-2</v>
      </c>
      <c r="C78">
        <v>0.11306059233567191</v>
      </c>
      <c r="D78">
        <v>43383</v>
      </c>
      <c r="E78" t="s">
        <v>120</v>
      </c>
      <c r="F78" t="s">
        <v>319</v>
      </c>
      <c r="G78">
        <v>1.8194706994328493E-2</v>
      </c>
      <c r="H78" t="s">
        <v>182</v>
      </c>
      <c r="I78" t="s">
        <v>137</v>
      </c>
    </row>
    <row r="79" spans="1:9" x14ac:dyDescent="0.25">
      <c r="A79" t="s">
        <v>25</v>
      </c>
      <c r="B79">
        <v>8.0727906549027784E-2</v>
      </c>
      <c r="C79">
        <v>0.11306059233567191</v>
      </c>
      <c r="D79">
        <v>43383</v>
      </c>
      <c r="E79" t="s">
        <v>120</v>
      </c>
      <c r="F79" t="s">
        <v>320</v>
      </c>
      <c r="G79">
        <v>0.39348390650822385</v>
      </c>
      <c r="H79" t="s">
        <v>182</v>
      </c>
      <c r="I79" t="s">
        <v>137</v>
      </c>
    </row>
    <row r="80" spans="1:9" x14ac:dyDescent="0.25">
      <c r="A80" t="s">
        <v>29</v>
      </c>
      <c r="B80">
        <v>0.12348012459737756</v>
      </c>
      <c r="C80">
        <v>0.17165187939036589</v>
      </c>
      <c r="D80">
        <v>43384</v>
      </c>
      <c r="E80" t="s">
        <v>120</v>
      </c>
      <c r="F80" t="s">
        <v>325</v>
      </c>
      <c r="H80" t="s">
        <v>182</v>
      </c>
      <c r="I80" t="s">
        <v>137</v>
      </c>
    </row>
    <row r="81" spans="1:9" x14ac:dyDescent="0.25">
      <c r="A81" t="s">
        <v>32</v>
      </c>
      <c r="B81">
        <v>3.1252919907532727E-2</v>
      </c>
      <c r="C81">
        <v>4.0949589861107527E-2</v>
      </c>
      <c r="D81">
        <v>43384</v>
      </c>
      <c r="E81" t="s">
        <v>120</v>
      </c>
      <c r="F81" t="s">
        <v>336</v>
      </c>
      <c r="G81">
        <v>7.9456179775265826E-3</v>
      </c>
      <c r="H81" t="s">
        <v>182</v>
      </c>
      <c r="I81" t="s">
        <v>137</v>
      </c>
    </row>
    <row r="82" spans="1:9" x14ac:dyDescent="0.25">
      <c r="A82" t="s">
        <v>36</v>
      </c>
      <c r="B82">
        <v>5.2464981139109475E-2</v>
      </c>
      <c r="C82">
        <v>7.2041381840931659E-2</v>
      </c>
      <c r="D82">
        <v>43390</v>
      </c>
      <c r="E82" t="s">
        <v>120</v>
      </c>
      <c r="F82" t="s">
        <v>337</v>
      </c>
      <c r="G82">
        <v>1.2943691427445348E-2</v>
      </c>
      <c r="H82" t="s">
        <v>338</v>
      </c>
      <c r="I82" t="s">
        <v>137</v>
      </c>
    </row>
    <row r="83" spans="1:9" x14ac:dyDescent="0.25">
      <c r="A83" t="s">
        <v>25</v>
      </c>
      <c r="B83">
        <v>8.0727906549027784E-2</v>
      </c>
      <c r="C83">
        <v>0.11306059233567191</v>
      </c>
      <c r="D83">
        <v>43391</v>
      </c>
      <c r="E83" t="s">
        <v>120</v>
      </c>
      <c r="F83" t="s">
        <v>350</v>
      </c>
      <c r="G83">
        <v>0.16190589694070157</v>
      </c>
      <c r="H83" t="s">
        <v>338</v>
      </c>
      <c r="I83" t="s">
        <v>137</v>
      </c>
    </row>
    <row r="84" spans="1:9" x14ac:dyDescent="0.25">
      <c r="A84" t="s">
        <v>25</v>
      </c>
      <c r="B84">
        <v>8.0727906549027784E-2</v>
      </c>
      <c r="C84">
        <v>0.11306059233567191</v>
      </c>
      <c r="D84">
        <v>43391</v>
      </c>
      <c r="E84" t="s">
        <v>120</v>
      </c>
      <c r="F84" t="s">
        <v>351</v>
      </c>
      <c r="G84">
        <v>0.10217900876903098</v>
      </c>
      <c r="H84" t="s">
        <v>338</v>
      </c>
      <c r="I84" t="s">
        <v>137</v>
      </c>
    </row>
    <row r="85" spans="1:9" x14ac:dyDescent="0.25">
      <c r="A85" t="s">
        <v>25</v>
      </c>
      <c r="B85">
        <v>8.0727906549027784E-2</v>
      </c>
      <c r="C85">
        <v>0.11306059233567191</v>
      </c>
      <c r="D85">
        <v>43391</v>
      </c>
      <c r="E85" t="s">
        <v>120</v>
      </c>
      <c r="F85" t="s">
        <v>347</v>
      </c>
      <c r="G85">
        <v>0.18386207951070613</v>
      </c>
      <c r="H85" t="s">
        <v>338</v>
      </c>
      <c r="I85" t="s">
        <v>137</v>
      </c>
    </row>
    <row r="86" spans="1:9" x14ac:dyDescent="0.25">
      <c r="A86" t="s">
        <v>28</v>
      </c>
      <c r="B86">
        <v>0.13985910938551036</v>
      </c>
      <c r="C86">
        <v>0.19786011254311525</v>
      </c>
      <c r="D86">
        <v>43392</v>
      </c>
      <c r="E86" t="s">
        <v>120</v>
      </c>
      <c r="F86" t="s">
        <v>353</v>
      </c>
      <c r="G86">
        <v>3.9162600922722758E-2</v>
      </c>
      <c r="H86" t="s">
        <v>338</v>
      </c>
      <c r="I86" t="s">
        <v>137</v>
      </c>
    </row>
    <row r="87" spans="1:9" x14ac:dyDescent="0.25">
      <c r="A87" t="s">
        <v>25</v>
      </c>
      <c r="B87">
        <v>8.0727906549027784E-2</v>
      </c>
      <c r="C87">
        <v>0.11306059233567191</v>
      </c>
      <c r="D87">
        <v>43393</v>
      </c>
      <c r="E87" t="s">
        <v>120</v>
      </c>
      <c r="F87" t="s">
        <v>359</v>
      </c>
      <c r="G87">
        <v>7.5438376383764535E-2</v>
      </c>
      <c r="H87" t="s">
        <v>338</v>
      </c>
      <c r="I87" t="s">
        <v>137</v>
      </c>
    </row>
    <row r="88" spans="1:9" x14ac:dyDescent="0.25">
      <c r="A88" t="s">
        <v>25</v>
      </c>
      <c r="B88">
        <v>8.0727906549027784E-2</v>
      </c>
      <c r="C88">
        <v>0.11306059233567191</v>
      </c>
      <c r="D88">
        <v>43395</v>
      </c>
      <c r="E88" t="s">
        <v>120</v>
      </c>
      <c r="F88" t="s">
        <v>362</v>
      </c>
      <c r="H88" t="s">
        <v>338</v>
      </c>
      <c r="I88" t="s">
        <v>137</v>
      </c>
    </row>
    <row r="89" spans="1:9" x14ac:dyDescent="0.25">
      <c r="A89" t="s">
        <v>36</v>
      </c>
      <c r="B89">
        <v>5.2464981139109475E-2</v>
      </c>
      <c r="C89">
        <v>7.2041381840931659E-2</v>
      </c>
      <c r="D89">
        <v>43395</v>
      </c>
      <c r="E89" t="s">
        <v>120</v>
      </c>
      <c r="F89" t="s">
        <v>363</v>
      </c>
      <c r="G89">
        <v>0.20639663132172498</v>
      </c>
      <c r="H89" t="s">
        <v>338</v>
      </c>
      <c r="I89" t="s">
        <v>137</v>
      </c>
    </row>
    <row r="90" spans="1:9" x14ac:dyDescent="0.25">
      <c r="A90" t="s">
        <v>29</v>
      </c>
      <c r="B90">
        <v>0.12348012459737756</v>
      </c>
      <c r="C90">
        <v>0.17165187939036589</v>
      </c>
      <c r="D90">
        <v>43396</v>
      </c>
      <c r="E90" t="s">
        <v>120</v>
      </c>
      <c r="F90" t="s">
        <v>365</v>
      </c>
      <c r="G90">
        <v>5.2352824983679935E-2</v>
      </c>
      <c r="H90" t="s">
        <v>338</v>
      </c>
      <c r="I90" t="s">
        <v>137</v>
      </c>
    </row>
    <row r="91" spans="1:9" x14ac:dyDescent="0.25">
      <c r="A91" t="s">
        <v>28</v>
      </c>
      <c r="B91">
        <v>0.13985910938551036</v>
      </c>
      <c r="C91">
        <v>0.19786011254311525</v>
      </c>
      <c r="D91">
        <v>43398</v>
      </c>
      <c r="E91" t="s">
        <v>120</v>
      </c>
      <c r="F91" t="s">
        <v>352</v>
      </c>
      <c r="G91">
        <v>5.1285388870806373E-2</v>
      </c>
      <c r="H91" t="s">
        <v>338</v>
      </c>
      <c r="I91" t="s">
        <v>137</v>
      </c>
    </row>
    <row r="92" spans="1:9" x14ac:dyDescent="0.25">
      <c r="A92" t="s">
        <v>25</v>
      </c>
      <c r="B92">
        <v>8.0727906549027784E-2</v>
      </c>
      <c r="C92">
        <v>0.11306059233567191</v>
      </c>
      <c r="D92">
        <v>43399</v>
      </c>
      <c r="E92" t="s">
        <v>120</v>
      </c>
      <c r="F92" t="s">
        <v>371</v>
      </c>
      <c r="G92">
        <v>0.21692276990620418</v>
      </c>
      <c r="H92" t="s">
        <v>338</v>
      </c>
      <c r="I92" t="s">
        <v>137</v>
      </c>
    </row>
    <row r="93" spans="1:9" x14ac:dyDescent="0.25">
      <c r="A93" t="s">
        <v>29</v>
      </c>
      <c r="B93">
        <v>0.12348012459737756</v>
      </c>
      <c r="C93">
        <v>0.17165187939036589</v>
      </c>
      <c r="D93">
        <v>43402</v>
      </c>
      <c r="E93" t="s">
        <v>120</v>
      </c>
      <c r="F93" t="s">
        <v>374</v>
      </c>
      <c r="G93">
        <v>0.19414945181995785</v>
      </c>
      <c r="H93" t="s">
        <v>338</v>
      </c>
      <c r="I93" t="s">
        <v>137</v>
      </c>
    </row>
    <row r="94" spans="1:9" x14ac:dyDescent="0.25">
      <c r="A94" t="s">
        <v>25</v>
      </c>
      <c r="B94">
        <v>8.0727906549027784E-2</v>
      </c>
      <c r="C94">
        <v>0.11306059233567191</v>
      </c>
      <c r="D94">
        <v>43404</v>
      </c>
      <c r="E94" t="s">
        <v>120</v>
      </c>
      <c r="F94" t="s">
        <v>381</v>
      </c>
      <c r="G94">
        <v>0.138700002415167</v>
      </c>
      <c r="H94" t="s">
        <v>338</v>
      </c>
      <c r="I94" t="s">
        <v>137</v>
      </c>
    </row>
    <row r="95" spans="1:9" x14ac:dyDescent="0.25">
      <c r="A95" t="s">
        <v>49</v>
      </c>
      <c r="B95">
        <v>6.311641017089685E-2</v>
      </c>
      <c r="C95">
        <v>8.4219530454238412E-2</v>
      </c>
      <c r="D95">
        <v>43406</v>
      </c>
      <c r="E95" t="s">
        <v>120</v>
      </c>
      <c r="F95" t="s">
        <v>385</v>
      </c>
      <c r="G95">
        <v>1.221028975533325E-2</v>
      </c>
      <c r="H95" t="s">
        <v>338</v>
      </c>
      <c r="I95" t="s">
        <v>137</v>
      </c>
    </row>
    <row r="96" spans="1:9" x14ac:dyDescent="0.25">
      <c r="A96" t="s">
        <v>45</v>
      </c>
      <c r="D96">
        <v>43406</v>
      </c>
      <c r="E96" t="s">
        <v>120</v>
      </c>
      <c r="F96" t="s">
        <v>382</v>
      </c>
      <c r="G96">
        <v>0.34522213890688241</v>
      </c>
      <c r="H96" t="s">
        <v>338</v>
      </c>
      <c r="I96" t="s">
        <v>137</v>
      </c>
    </row>
    <row r="97" spans="1:9" x14ac:dyDescent="0.25">
      <c r="A97" t="s">
        <v>28</v>
      </c>
      <c r="B97">
        <v>0.13985910938551036</v>
      </c>
      <c r="C97">
        <v>0.19786011254311525</v>
      </c>
      <c r="D97">
        <v>43410</v>
      </c>
      <c r="E97" t="s">
        <v>120</v>
      </c>
      <c r="F97" t="s">
        <v>392</v>
      </c>
      <c r="G97">
        <v>2.7138759759491586E-2</v>
      </c>
      <c r="H97" t="s">
        <v>338</v>
      </c>
      <c r="I97" t="s">
        <v>137</v>
      </c>
    </row>
    <row r="98" spans="1:9" x14ac:dyDescent="0.25">
      <c r="A98" t="s">
        <v>29</v>
      </c>
      <c r="B98">
        <v>0.12348012459737756</v>
      </c>
      <c r="C98">
        <v>0.17165187939036589</v>
      </c>
      <c r="D98">
        <v>43410</v>
      </c>
      <c r="E98" t="s">
        <v>120</v>
      </c>
      <c r="F98" t="s">
        <v>394</v>
      </c>
      <c r="G98">
        <v>0.32227076169436181</v>
      </c>
      <c r="H98" t="s">
        <v>338</v>
      </c>
      <c r="I98" t="s">
        <v>137</v>
      </c>
    </row>
    <row r="99" spans="1:9" x14ac:dyDescent="0.25">
      <c r="A99" t="s">
        <v>37</v>
      </c>
      <c r="B99">
        <v>1.1029729412656569E-2</v>
      </c>
      <c r="C99">
        <v>1.4083858399789647E-2</v>
      </c>
      <c r="D99">
        <v>43410</v>
      </c>
      <c r="E99" t="s">
        <v>120</v>
      </c>
      <c r="F99" t="s">
        <v>399</v>
      </c>
      <c r="H99" t="s">
        <v>338</v>
      </c>
      <c r="I99" t="s">
        <v>137</v>
      </c>
    </row>
    <row r="100" spans="1:9" x14ac:dyDescent="0.25">
      <c r="A100" t="s">
        <v>25</v>
      </c>
      <c r="B100">
        <v>8.0727906549027784E-2</v>
      </c>
      <c r="C100">
        <v>0.11306059233567191</v>
      </c>
      <c r="D100">
        <v>43410</v>
      </c>
      <c r="E100" t="s">
        <v>120</v>
      </c>
      <c r="F100" t="s">
        <v>398</v>
      </c>
      <c r="H100" t="s">
        <v>338</v>
      </c>
      <c r="I100" t="s">
        <v>137</v>
      </c>
    </row>
    <row r="101" spans="1:9" x14ac:dyDescent="0.25">
      <c r="A101" t="s">
        <v>22</v>
      </c>
      <c r="B101">
        <v>2.7903259969602469E-4</v>
      </c>
      <c r="C101">
        <v>3.2288456713126768E-4</v>
      </c>
    </row>
    <row r="102" spans="1:9" x14ac:dyDescent="0.25">
      <c r="A102" t="s">
        <v>23</v>
      </c>
    </row>
    <row r="103" spans="1:9" x14ac:dyDescent="0.25">
      <c r="A103" t="s">
        <v>26</v>
      </c>
    </row>
    <row r="104" spans="1:9" x14ac:dyDescent="0.25">
      <c r="A104" t="s">
        <v>30</v>
      </c>
    </row>
    <row r="105" spans="1:9" x14ac:dyDescent="0.25">
      <c r="A105" t="s">
        <v>33</v>
      </c>
      <c r="B105">
        <v>8.1523592068858675E-3</v>
      </c>
      <c r="C105">
        <v>1.0349175911204055E-2</v>
      </c>
    </row>
    <row r="106" spans="1:9" x14ac:dyDescent="0.25">
      <c r="A106" t="s">
        <v>34</v>
      </c>
    </row>
    <row r="107" spans="1:9" x14ac:dyDescent="0.25">
      <c r="A107" t="s">
        <v>35</v>
      </c>
    </row>
    <row r="108" spans="1:9" x14ac:dyDescent="0.25">
      <c r="A108" t="s">
        <v>47</v>
      </c>
    </row>
    <row r="109" spans="1:9" x14ac:dyDescent="0.25">
      <c r="A109" t="s">
        <v>38</v>
      </c>
      <c r="B109">
        <v>4.4403027645684545E-2</v>
      </c>
      <c r="C109">
        <v>6.0541306671359235E-2</v>
      </c>
    </row>
    <row r="110" spans="1:9" x14ac:dyDescent="0.25">
      <c r="A110" t="s">
        <v>39</v>
      </c>
    </row>
    <row r="111" spans="1:9" x14ac:dyDescent="0.25">
      <c r="A111" t="s">
        <v>48</v>
      </c>
    </row>
    <row r="112" spans="1:9" x14ac:dyDescent="0.25">
      <c r="A112" t="s">
        <v>41</v>
      </c>
    </row>
    <row r="113" spans="1:1" x14ac:dyDescent="0.25">
      <c r="A113" t="s">
        <v>42</v>
      </c>
    </row>
    <row r="114" spans="1:1" x14ac:dyDescent="0.25">
      <c r="A114" t="s">
        <v>43</v>
      </c>
    </row>
    <row r="115" spans="1:1" x14ac:dyDescent="0.25">
      <c r="A115" t="s">
        <v>44</v>
      </c>
    </row>
    <row r="116" spans="1:1" x14ac:dyDescent="0.25">
      <c r="A116" t="s">
        <v>84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91"/>
  <sheetViews>
    <sheetView workbookViewId="0">
      <selection sqref="A1:G106"/>
    </sheetView>
  </sheetViews>
  <sheetFormatPr baseColWidth="10" defaultRowHeight="15" x14ac:dyDescent="0.25"/>
  <cols>
    <col min="1" max="1" width="20.28515625" bestFit="1" customWidth="1"/>
    <col min="2" max="2" width="19.42578125" bestFit="1" customWidth="1"/>
    <col min="3" max="3" width="14.28515625" bestFit="1" customWidth="1"/>
    <col min="4" max="4" width="13.42578125" bestFit="1" customWidth="1"/>
    <col min="5" max="5" width="15.5703125" bestFit="1" customWidth="1"/>
    <col min="6" max="6" width="12" bestFit="1" customWidth="1"/>
    <col min="7" max="7" width="25" bestFit="1" customWidth="1"/>
    <col min="8" max="8" width="9.7109375" bestFit="1" customWidth="1"/>
    <col min="9" max="9" width="23.5703125" bestFit="1" customWidth="1"/>
    <col min="10" max="10" width="19.85546875" bestFit="1" customWidth="1"/>
  </cols>
  <sheetData>
    <row r="1" spans="1:10" x14ac:dyDescent="0.25">
      <c r="A1" s="11" t="s">
        <v>2</v>
      </c>
      <c r="B1" s="11" t="s">
        <v>118</v>
      </c>
      <c r="C1" s="11" t="s">
        <v>8</v>
      </c>
      <c r="D1" s="11" t="s">
        <v>181</v>
      </c>
      <c r="E1" s="11" t="s">
        <v>7</v>
      </c>
      <c r="F1" s="11" t="s">
        <v>1</v>
      </c>
      <c r="G1" s="11" t="s">
        <v>136</v>
      </c>
      <c r="H1" s="11" t="s">
        <v>266</v>
      </c>
      <c r="I1" s="11" t="s">
        <v>16</v>
      </c>
      <c r="J1" s="11" t="s">
        <v>276</v>
      </c>
    </row>
    <row r="2" spans="1:10" x14ac:dyDescent="0.25">
      <c r="A2" s="12">
        <v>43161</v>
      </c>
      <c r="B2" s="11" t="s">
        <v>119</v>
      </c>
      <c r="C2" s="11" t="s">
        <v>121</v>
      </c>
      <c r="D2" s="11"/>
      <c r="E2" s="11"/>
      <c r="F2" s="11" t="s">
        <v>182</v>
      </c>
      <c r="G2" s="11" t="s">
        <v>137</v>
      </c>
      <c r="H2" s="11" t="s">
        <v>259</v>
      </c>
      <c r="I2" s="11"/>
      <c r="J2" s="11"/>
    </row>
    <row r="3" spans="1:10" x14ac:dyDescent="0.25">
      <c r="A3" s="12">
        <v>43166</v>
      </c>
      <c r="B3" s="11" t="s">
        <v>119</v>
      </c>
      <c r="C3" s="11" t="s">
        <v>58</v>
      </c>
      <c r="D3" s="11"/>
      <c r="E3" s="11">
        <v>9.4390560943884566E-3</v>
      </c>
      <c r="F3" s="11" t="s">
        <v>182</v>
      </c>
      <c r="G3" s="11" t="s">
        <v>137</v>
      </c>
      <c r="H3" s="11" t="s">
        <v>259</v>
      </c>
      <c r="I3" s="11"/>
      <c r="J3" s="11"/>
    </row>
    <row r="4" spans="1:10" x14ac:dyDescent="0.25">
      <c r="A4" s="12">
        <v>43173</v>
      </c>
      <c r="B4" s="11" t="s">
        <v>119</v>
      </c>
      <c r="C4" s="11" t="s">
        <v>17</v>
      </c>
      <c r="D4" s="11"/>
      <c r="E4" s="11">
        <v>2.036816686498193E-2</v>
      </c>
      <c r="F4" s="11" t="s">
        <v>182</v>
      </c>
      <c r="G4" s="11" t="s">
        <v>137</v>
      </c>
      <c r="H4" s="11" t="s">
        <v>259</v>
      </c>
      <c r="I4" s="11"/>
      <c r="J4" s="11"/>
    </row>
    <row r="5" spans="1:10" x14ac:dyDescent="0.25">
      <c r="A5" s="12">
        <v>43179</v>
      </c>
      <c r="B5" s="11" t="s">
        <v>119</v>
      </c>
      <c r="C5" s="11" t="s">
        <v>127</v>
      </c>
      <c r="D5" s="11"/>
      <c r="E5" s="11">
        <v>0.37614247715045679</v>
      </c>
      <c r="F5" s="11" t="s">
        <v>182</v>
      </c>
      <c r="G5" s="11" t="s">
        <v>137</v>
      </c>
      <c r="H5" s="11" t="s">
        <v>259</v>
      </c>
      <c r="I5" s="11"/>
      <c r="J5" s="11"/>
    </row>
    <row r="6" spans="1:10" x14ac:dyDescent="0.25">
      <c r="A6" s="12">
        <v>43180</v>
      </c>
      <c r="B6" s="11" t="s">
        <v>119</v>
      </c>
      <c r="C6" s="11" t="s">
        <v>125</v>
      </c>
      <c r="D6" s="11"/>
      <c r="E6" s="11">
        <v>1.2999740005205126E-3</v>
      </c>
      <c r="F6" s="11" t="s">
        <v>182</v>
      </c>
      <c r="G6" s="11" t="s">
        <v>137</v>
      </c>
      <c r="H6" s="11" t="s">
        <v>259</v>
      </c>
      <c r="I6" s="11"/>
      <c r="J6" s="11"/>
    </row>
    <row r="7" spans="1:10" x14ac:dyDescent="0.25">
      <c r="A7" s="12">
        <v>43180</v>
      </c>
      <c r="B7" s="11" t="s">
        <v>119</v>
      </c>
      <c r="C7" s="11" t="s">
        <v>129</v>
      </c>
      <c r="D7" s="11"/>
      <c r="E7" s="11">
        <v>0.23236141108711358</v>
      </c>
      <c r="F7" s="11" t="s">
        <v>182</v>
      </c>
      <c r="G7" s="11" t="s">
        <v>137</v>
      </c>
      <c r="H7" s="11" t="s">
        <v>259</v>
      </c>
      <c r="I7" s="11"/>
      <c r="J7" s="11"/>
    </row>
    <row r="8" spans="1:10" x14ac:dyDescent="0.25">
      <c r="A8" s="12">
        <v>43180</v>
      </c>
      <c r="B8" s="11" t="s">
        <v>119</v>
      </c>
      <c r="C8" s="11" t="s">
        <v>130</v>
      </c>
      <c r="D8" s="11"/>
      <c r="E8" s="11">
        <v>0.20153193872245104</v>
      </c>
      <c r="F8" s="11" t="s">
        <v>182</v>
      </c>
      <c r="G8" s="11" t="s">
        <v>137</v>
      </c>
      <c r="H8" s="11" t="s">
        <v>259</v>
      </c>
      <c r="I8" s="11"/>
      <c r="J8" s="11"/>
    </row>
    <row r="9" spans="1:10" x14ac:dyDescent="0.25">
      <c r="A9" s="12">
        <v>43181</v>
      </c>
      <c r="B9" s="11" t="s">
        <v>119</v>
      </c>
      <c r="C9" s="11" t="s">
        <v>126</v>
      </c>
      <c r="D9" s="11"/>
      <c r="E9" s="11">
        <v>4.923606111511114E-2</v>
      </c>
      <c r="F9" s="11" t="s">
        <v>182</v>
      </c>
      <c r="G9" s="11" t="s">
        <v>137</v>
      </c>
      <c r="H9" s="11" t="s">
        <v>259</v>
      </c>
      <c r="I9" s="11"/>
      <c r="J9" s="11"/>
    </row>
    <row r="10" spans="1:10" x14ac:dyDescent="0.25">
      <c r="A10" s="12">
        <v>43185</v>
      </c>
      <c r="B10" s="11" t="s">
        <v>119</v>
      </c>
      <c r="C10" s="11" t="s">
        <v>66</v>
      </c>
      <c r="D10" s="11"/>
      <c r="E10" s="11"/>
      <c r="F10" s="11" t="s">
        <v>182</v>
      </c>
      <c r="G10" s="11" t="s">
        <v>137</v>
      </c>
      <c r="H10" s="11" t="s">
        <v>259</v>
      </c>
      <c r="I10" s="11"/>
      <c r="J10" s="11"/>
    </row>
    <row r="11" spans="1:10" x14ac:dyDescent="0.25">
      <c r="A11" s="12">
        <v>43185</v>
      </c>
      <c r="B11" s="11" t="s">
        <v>119</v>
      </c>
      <c r="C11" s="11" t="s">
        <v>59</v>
      </c>
      <c r="D11" s="11"/>
      <c r="E11" s="11">
        <v>0.20622287988162166</v>
      </c>
      <c r="F11" s="11" t="s">
        <v>182</v>
      </c>
      <c r="G11" s="11" t="s">
        <v>137</v>
      </c>
      <c r="H11" s="11" t="s">
        <v>259</v>
      </c>
      <c r="I11" s="11"/>
      <c r="J11" s="11"/>
    </row>
    <row r="12" spans="1:10" x14ac:dyDescent="0.25">
      <c r="A12" s="12">
        <v>43192</v>
      </c>
      <c r="B12" s="11" t="s">
        <v>119</v>
      </c>
      <c r="C12" s="11" t="s">
        <v>83</v>
      </c>
      <c r="D12" s="11"/>
      <c r="E12" s="11">
        <v>4.760000000001696E-3</v>
      </c>
      <c r="F12" s="11" t="s">
        <v>182</v>
      </c>
      <c r="G12" s="11" t="s">
        <v>137</v>
      </c>
      <c r="H12" s="11" t="s">
        <v>259</v>
      </c>
      <c r="I12" s="11"/>
      <c r="J12" s="11"/>
    </row>
    <row r="13" spans="1:10" x14ac:dyDescent="0.25">
      <c r="A13" s="12">
        <v>43192</v>
      </c>
      <c r="B13" s="11" t="s">
        <v>119</v>
      </c>
      <c r="C13" s="11" t="s">
        <v>111</v>
      </c>
      <c r="D13" s="11"/>
      <c r="E13" s="11">
        <v>0.10997340159590301</v>
      </c>
      <c r="F13" s="11" t="s">
        <v>182</v>
      </c>
      <c r="G13" s="11" t="s">
        <v>137</v>
      </c>
      <c r="H13" s="11" t="s">
        <v>259</v>
      </c>
      <c r="I13" s="11"/>
      <c r="J13" s="11"/>
    </row>
    <row r="14" spans="1:10" x14ac:dyDescent="0.25">
      <c r="A14" s="12">
        <v>43192</v>
      </c>
      <c r="B14" s="11" t="s">
        <v>119</v>
      </c>
      <c r="C14" s="11" t="s">
        <v>131</v>
      </c>
      <c r="D14" s="11"/>
      <c r="E14" s="11">
        <v>4.4192045431811636E-3</v>
      </c>
      <c r="F14" s="11" t="s">
        <v>182</v>
      </c>
      <c r="G14" s="11" t="s">
        <v>137</v>
      </c>
      <c r="H14" s="11" t="s">
        <v>259</v>
      </c>
      <c r="I14" s="11"/>
      <c r="J14" s="11"/>
    </row>
    <row r="15" spans="1:10" x14ac:dyDescent="0.25">
      <c r="A15" s="12">
        <v>43196</v>
      </c>
      <c r="B15" s="11" t="s">
        <v>119</v>
      </c>
      <c r="C15" s="11" t="s">
        <v>132</v>
      </c>
      <c r="D15" s="11"/>
      <c r="E15" s="11">
        <v>2.4795536803374437E-3</v>
      </c>
      <c r="F15" s="11" t="s">
        <v>182</v>
      </c>
      <c r="G15" s="11" t="s">
        <v>137</v>
      </c>
      <c r="H15" s="11" t="s">
        <v>259</v>
      </c>
      <c r="I15" s="11"/>
      <c r="J15" s="11"/>
    </row>
    <row r="16" spans="1:10" x14ac:dyDescent="0.25">
      <c r="A16" s="12">
        <v>43199</v>
      </c>
      <c r="B16" s="11" t="s">
        <v>119</v>
      </c>
      <c r="C16" s="11" t="s">
        <v>111</v>
      </c>
      <c r="D16" s="11"/>
      <c r="E16" s="11">
        <v>2.0996850472486763E-3</v>
      </c>
      <c r="F16" s="11" t="s">
        <v>182</v>
      </c>
      <c r="G16" s="11" t="s">
        <v>137</v>
      </c>
      <c r="H16" s="11" t="s">
        <v>259</v>
      </c>
      <c r="I16" s="11"/>
      <c r="J16" s="11"/>
    </row>
    <row r="17" spans="1:10" x14ac:dyDescent="0.25">
      <c r="A17" s="12">
        <v>43203</v>
      </c>
      <c r="B17" s="11" t="s">
        <v>119</v>
      </c>
      <c r="C17" s="11" t="s">
        <v>100</v>
      </c>
      <c r="D17" s="11"/>
      <c r="E17" s="11">
        <v>0.27854930562494151</v>
      </c>
      <c r="F17" s="11" t="s">
        <v>182</v>
      </c>
      <c r="G17" s="11" t="s">
        <v>137</v>
      </c>
      <c r="H17" s="11" t="s">
        <v>259</v>
      </c>
      <c r="I17" s="11"/>
      <c r="J17" s="11"/>
    </row>
    <row r="18" spans="1:10" x14ac:dyDescent="0.25">
      <c r="A18" s="12">
        <v>43203</v>
      </c>
      <c r="B18" s="11" t="s">
        <v>119</v>
      </c>
      <c r="C18" s="11" t="s">
        <v>61</v>
      </c>
      <c r="D18" s="11"/>
      <c r="E18" s="11">
        <v>0.12317782799096157</v>
      </c>
      <c r="F18" s="11" t="s">
        <v>182</v>
      </c>
      <c r="G18" s="11" t="s">
        <v>137</v>
      </c>
      <c r="H18" s="11" t="s">
        <v>259</v>
      </c>
      <c r="I18" s="11"/>
      <c r="J18" s="11"/>
    </row>
    <row r="19" spans="1:10" x14ac:dyDescent="0.25">
      <c r="A19" s="12">
        <v>43207</v>
      </c>
      <c r="B19" s="11" t="s">
        <v>119</v>
      </c>
      <c r="C19" s="11" t="s">
        <v>68</v>
      </c>
      <c r="D19" s="11"/>
      <c r="E19" s="11">
        <v>0.37992903193562771</v>
      </c>
      <c r="F19" s="11" t="s">
        <v>182</v>
      </c>
      <c r="G19" s="11" t="s">
        <v>137</v>
      </c>
      <c r="H19" s="11" t="s">
        <v>259</v>
      </c>
      <c r="I19" s="11"/>
      <c r="J19" s="11"/>
    </row>
    <row r="20" spans="1:10" x14ac:dyDescent="0.25">
      <c r="A20" s="12">
        <v>43207</v>
      </c>
      <c r="B20" s="11" t="s">
        <v>119</v>
      </c>
      <c r="C20" s="11" t="s">
        <v>85</v>
      </c>
      <c r="D20" s="11"/>
      <c r="E20" s="11">
        <v>4.4199999999997887E-2</v>
      </c>
      <c r="F20" s="11" t="s">
        <v>182</v>
      </c>
      <c r="G20" s="11" t="s">
        <v>137</v>
      </c>
      <c r="H20" s="11" t="s">
        <v>259</v>
      </c>
      <c r="I20" s="11"/>
      <c r="J20" s="11"/>
    </row>
    <row r="21" spans="1:10" x14ac:dyDescent="0.25">
      <c r="A21" s="12">
        <v>43208</v>
      </c>
      <c r="B21" s="11" t="s">
        <v>119</v>
      </c>
      <c r="C21" s="11" t="s">
        <v>102</v>
      </c>
      <c r="D21" s="11"/>
      <c r="E21" s="11">
        <v>0.37033334999250317</v>
      </c>
      <c r="F21" s="11" t="s">
        <v>182</v>
      </c>
      <c r="G21" s="11" t="s">
        <v>137</v>
      </c>
      <c r="H21" s="11" t="s">
        <v>259</v>
      </c>
      <c r="I21" s="11"/>
      <c r="J21" s="11"/>
    </row>
    <row r="22" spans="1:10" x14ac:dyDescent="0.25">
      <c r="A22" s="12">
        <v>43214</v>
      </c>
      <c r="B22" s="11" t="s">
        <v>119</v>
      </c>
      <c r="C22" s="11" t="s">
        <v>104</v>
      </c>
      <c r="D22" s="11"/>
      <c r="E22" s="11">
        <v>0.34541545845415417</v>
      </c>
      <c r="F22" s="11" t="s">
        <v>182</v>
      </c>
      <c r="G22" s="11" t="s">
        <v>137</v>
      </c>
      <c r="H22" s="11" t="s">
        <v>259</v>
      </c>
      <c r="I22" s="11"/>
      <c r="J22" s="11"/>
    </row>
    <row r="23" spans="1:10" x14ac:dyDescent="0.25">
      <c r="A23" s="12">
        <v>43214</v>
      </c>
      <c r="B23" s="11" t="s">
        <v>119</v>
      </c>
      <c r="C23" s="11" t="s">
        <v>105</v>
      </c>
      <c r="D23" s="11"/>
      <c r="E23" s="11">
        <v>0.359088410215406</v>
      </c>
      <c r="F23" s="11" t="s">
        <v>182</v>
      </c>
      <c r="G23" s="11" t="s">
        <v>137</v>
      </c>
      <c r="H23" s="11" t="s">
        <v>259</v>
      </c>
      <c r="I23" s="11"/>
      <c r="J23" s="11"/>
    </row>
    <row r="24" spans="1:10" x14ac:dyDescent="0.25">
      <c r="A24" s="12">
        <v>43215</v>
      </c>
      <c r="B24" s="11" t="s">
        <v>119</v>
      </c>
      <c r="C24" s="11" t="s">
        <v>133</v>
      </c>
      <c r="D24" s="11"/>
      <c r="E24" s="11">
        <v>5.8469475494411144E-2</v>
      </c>
      <c r="F24" s="11" t="s">
        <v>182</v>
      </c>
      <c r="G24" s="11" t="s">
        <v>137</v>
      </c>
      <c r="H24" s="11" t="s">
        <v>259</v>
      </c>
      <c r="I24" s="11"/>
      <c r="J24" s="11"/>
    </row>
    <row r="25" spans="1:10" x14ac:dyDescent="0.25">
      <c r="A25" s="12">
        <v>43222</v>
      </c>
      <c r="B25" s="11" t="s">
        <v>119</v>
      </c>
      <c r="C25" s="11" t="s">
        <v>116</v>
      </c>
      <c r="D25" s="11"/>
      <c r="E25" s="11">
        <v>0.19452887537994051</v>
      </c>
      <c r="F25" s="11" t="s">
        <v>182</v>
      </c>
      <c r="G25" s="11" t="s">
        <v>137</v>
      </c>
      <c r="H25" s="11" t="s">
        <v>259</v>
      </c>
      <c r="I25" s="11"/>
      <c r="J25" s="11"/>
    </row>
    <row r="26" spans="1:10" x14ac:dyDescent="0.25">
      <c r="A26" s="12">
        <v>43223</v>
      </c>
      <c r="B26" s="11" t="s">
        <v>119</v>
      </c>
      <c r="C26" s="11" t="s">
        <v>134</v>
      </c>
      <c r="D26" s="11"/>
      <c r="E26" s="11">
        <v>0.10318839130597737</v>
      </c>
      <c r="F26" s="11" t="s">
        <v>182</v>
      </c>
      <c r="G26" s="11" t="s">
        <v>137</v>
      </c>
      <c r="H26" s="11" t="s">
        <v>259</v>
      </c>
      <c r="I26" s="11"/>
      <c r="J26" s="11"/>
    </row>
    <row r="27" spans="1:10" x14ac:dyDescent="0.25">
      <c r="A27" s="12">
        <v>43223</v>
      </c>
      <c r="B27" s="11" t="s">
        <v>119</v>
      </c>
      <c r="C27" s="11" t="s">
        <v>70</v>
      </c>
      <c r="D27" s="11"/>
      <c r="E27" s="11">
        <v>5.3028788484605092E-2</v>
      </c>
      <c r="F27" s="11" t="s">
        <v>182</v>
      </c>
      <c r="G27" s="11" t="s">
        <v>137</v>
      </c>
      <c r="H27" s="11" t="s">
        <v>259</v>
      </c>
      <c r="I27" s="11"/>
      <c r="J27" s="11"/>
    </row>
    <row r="28" spans="1:10" x14ac:dyDescent="0.25">
      <c r="A28" s="12">
        <v>43227</v>
      </c>
      <c r="B28" s="11" t="s">
        <v>119</v>
      </c>
      <c r="C28" s="11" t="s">
        <v>134</v>
      </c>
      <c r="D28" s="11"/>
      <c r="E28" s="11">
        <v>8.732428162930711E-2</v>
      </c>
      <c r="F28" s="11" t="s">
        <v>182</v>
      </c>
      <c r="G28" s="11" t="s">
        <v>137</v>
      </c>
      <c r="H28" s="11" t="s">
        <v>259</v>
      </c>
      <c r="I28" s="11"/>
      <c r="J28" s="11"/>
    </row>
    <row r="29" spans="1:10" x14ac:dyDescent="0.25">
      <c r="A29" s="12">
        <v>43227</v>
      </c>
      <c r="B29" s="11" t="s">
        <v>119</v>
      </c>
      <c r="C29" s="11" t="s">
        <v>69</v>
      </c>
      <c r="D29" s="11"/>
      <c r="E29" s="11">
        <v>0.3971885060689076</v>
      </c>
      <c r="F29" s="11" t="s">
        <v>182</v>
      </c>
      <c r="G29" s="11" t="s">
        <v>137</v>
      </c>
      <c r="H29" s="11" t="s">
        <v>259</v>
      </c>
      <c r="I29" s="11"/>
      <c r="J29" s="11"/>
    </row>
    <row r="30" spans="1:10" x14ac:dyDescent="0.25">
      <c r="A30" s="12">
        <v>43227</v>
      </c>
      <c r="B30" s="11" t="s">
        <v>119</v>
      </c>
      <c r="C30" s="11" t="s">
        <v>71</v>
      </c>
      <c r="D30" s="11"/>
      <c r="E30" s="11">
        <v>6.6428042952268646E-2</v>
      </c>
      <c r="F30" s="11" t="s">
        <v>182</v>
      </c>
      <c r="G30" s="11" t="s">
        <v>137</v>
      </c>
      <c r="H30" s="11" t="s">
        <v>259</v>
      </c>
      <c r="I30" s="11"/>
      <c r="J30" s="11"/>
    </row>
    <row r="31" spans="1:10" x14ac:dyDescent="0.25">
      <c r="A31" s="12">
        <v>43228</v>
      </c>
      <c r="B31" s="11" t="s">
        <v>119</v>
      </c>
      <c r="C31" s="11" t="s">
        <v>62</v>
      </c>
      <c r="D31" s="11"/>
      <c r="E31" s="11">
        <v>0.22721273447186383</v>
      </c>
      <c r="F31" s="11" t="s">
        <v>182</v>
      </c>
      <c r="G31" s="11" t="s">
        <v>137</v>
      </c>
      <c r="H31" s="11" t="s">
        <v>259</v>
      </c>
      <c r="I31" s="11"/>
      <c r="J31" s="11"/>
    </row>
    <row r="32" spans="1:10" x14ac:dyDescent="0.25">
      <c r="A32" s="12">
        <v>43229</v>
      </c>
      <c r="B32" s="11" t="s">
        <v>119</v>
      </c>
      <c r="C32" s="11" t="s">
        <v>135</v>
      </c>
      <c r="D32" s="11"/>
      <c r="E32" s="11"/>
      <c r="F32" s="11" t="s">
        <v>182</v>
      </c>
      <c r="G32" s="11" t="s">
        <v>137</v>
      </c>
      <c r="H32" s="11" t="s">
        <v>259</v>
      </c>
      <c r="I32" s="11"/>
      <c r="J32" s="11"/>
    </row>
    <row r="33" spans="1:10" x14ac:dyDescent="0.25">
      <c r="A33" s="12">
        <v>43236</v>
      </c>
      <c r="B33" s="11" t="s">
        <v>119</v>
      </c>
      <c r="C33" s="11" t="s">
        <v>86</v>
      </c>
      <c r="D33" s="11"/>
      <c r="E33" s="11">
        <v>2.9994600971826211E-3</v>
      </c>
      <c r="F33" s="11" t="s">
        <v>182</v>
      </c>
      <c r="G33" s="11" t="s">
        <v>137</v>
      </c>
      <c r="H33" s="11" t="s">
        <v>259</v>
      </c>
      <c r="I33" s="11"/>
      <c r="J33" s="11"/>
    </row>
    <row r="34" spans="1:10" x14ac:dyDescent="0.25">
      <c r="A34" s="12">
        <v>43236</v>
      </c>
      <c r="B34" s="11" t="s">
        <v>119</v>
      </c>
      <c r="C34" s="11" t="s">
        <v>73</v>
      </c>
      <c r="D34" s="11"/>
      <c r="E34" s="11">
        <v>0.29904617168909736</v>
      </c>
      <c r="F34" s="11" t="s">
        <v>182</v>
      </c>
      <c r="G34" s="11" t="s">
        <v>137</v>
      </c>
      <c r="H34" s="11" t="s">
        <v>259</v>
      </c>
      <c r="I34" s="11"/>
      <c r="J34" s="11"/>
    </row>
    <row r="35" spans="1:10" x14ac:dyDescent="0.25">
      <c r="A35" s="12">
        <v>43241</v>
      </c>
      <c r="B35" s="11" t="s">
        <v>119</v>
      </c>
      <c r="C35" s="11" t="s">
        <v>106</v>
      </c>
      <c r="D35" s="11"/>
      <c r="E35" s="11">
        <v>0.27095613947446623</v>
      </c>
      <c r="F35" s="11" t="s">
        <v>182</v>
      </c>
      <c r="G35" s="11" t="s">
        <v>137</v>
      </c>
      <c r="H35" s="11" t="s">
        <v>259</v>
      </c>
      <c r="I35" s="11"/>
      <c r="J35" s="11"/>
    </row>
    <row r="36" spans="1:10" x14ac:dyDescent="0.25">
      <c r="A36" s="12">
        <v>43245</v>
      </c>
      <c r="B36" s="11" t="s">
        <v>119</v>
      </c>
      <c r="C36" s="11" t="s">
        <v>87</v>
      </c>
      <c r="D36" s="11"/>
      <c r="E36" s="11">
        <v>2.0047995200477634E-2</v>
      </c>
      <c r="F36" s="11" t="s">
        <v>182</v>
      </c>
      <c r="G36" s="11" t="s">
        <v>137</v>
      </c>
      <c r="H36" s="11" t="s">
        <v>259</v>
      </c>
      <c r="I36" s="11"/>
      <c r="J36" s="11"/>
    </row>
    <row r="37" spans="1:10" x14ac:dyDescent="0.25">
      <c r="A37" s="12">
        <v>43247</v>
      </c>
      <c r="B37" s="11" t="s">
        <v>119</v>
      </c>
      <c r="C37" s="11" t="s">
        <v>75</v>
      </c>
      <c r="D37" s="11"/>
      <c r="E37" s="11">
        <v>0.49009138720579137</v>
      </c>
      <c r="F37" s="11" t="s">
        <v>182</v>
      </c>
      <c r="G37" s="11" t="s">
        <v>137</v>
      </c>
      <c r="H37" s="11" t="s">
        <v>259</v>
      </c>
      <c r="I37" s="11"/>
      <c r="J37" s="11"/>
    </row>
    <row r="38" spans="1:10" x14ac:dyDescent="0.25">
      <c r="A38" s="12">
        <v>43248</v>
      </c>
      <c r="B38" s="11" t="s">
        <v>119</v>
      </c>
      <c r="C38" s="11" t="s">
        <v>115</v>
      </c>
      <c r="D38" s="11"/>
      <c r="E38" s="11">
        <v>1.7756803775318842E-2</v>
      </c>
      <c r="F38" s="11" t="s">
        <v>182</v>
      </c>
      <c r="G38" s="11" t="s">
        <v>137</v>
      </c>
      <c r="H38" s="11" t="s">
        <v>259</v>
      </c>
      <c r="I38" s="11"/>
      <c r="J38" s="11"/>
    </row>
    <row r="39" spans="1:10" x14ac:dyDescent="0.25">
      <c r="A39" s="12">
        <v>43252</v>
      </c>
      <c r="B39" s="11" t="s">
        <v>119</v>
      </c>
      <c r="C39" s="11" t="s">
        <v>63</v>
      </c>
      <c r="D39" s="11"/>
      <c r="E39" s="11">
        <v>2.0796672532374764E-3</v>
      </c>
      <c r="F39" s="11" t="s">
        <v>182</v>
      </c>
      <c r="G39" s="11" t="s">
        <v>137</v>
      </c>
      <c r="H39" s="11" t="s">
        <v>259</v>
      </c>
      <c r="I39" s="11"/>
      <c r="J39" s="11"/>
    </row>
    <row r="40" spans="1:10" x14ac:dyDescent="0.25">
      <c r="A40" s="12">
        <v>43256</v>
      </c>
      <c r="B40" s="11" t="s">
        <v>119</v>
      </c>
      <c r="C40" s="11" t="s">
        <v>98</v>
      </c>
      <c r="D40" s="11"/>
      <c r="E40" s="11">
        <v>1.7342196011795111E-2</v>
      </c>
      <c r="F40" s="11" t="s">
        <v>182</v>
      </c>
      <c r="G40" s="11" t="s">
        <v>137</v>
      </c>
      <c r="H40" s="11" t="s">
        <v>259</v>
      </c>
      <c r="I40" s="11"/>
      <c r="J40" s="11"/>
    </row>
    <row r="41" spans="1:10" x14ac:dyDescent="0.25">
      <c r="A41" s="12">
        <v>43256</v>
      </c>
      <c r="B41" s="11" t="s">
        <v>119</v>
      </c>
      <c r="C41" s="11" t="s">
        <v>88</v>
      </c>
      <c r="D41" s="11"/>
      <c r="E41" s="11">
        <v>8.4998300033998761E-2</v>
      </c>
      <c r="F41" s="11" t="s">
        <v>182</v>
      </c>
      <c r="G41" s="11" t="s">
        <v>137</v>
      </c>
      <c r="H41" s="11" t="s">
        <v>259</v>
      </c>
      <c r="I41" s="11"/>
      <c r="J41" s="11"/>
    </row>
    <row r="42" spans="1:10" x14ac:dyDescent="0.25">
      <c r="A42" s="12">
        <v>43256</v>
      </c>
      <c r="B42" s="11" t="s">
        <v>119</v>
      </c>
      <c r="C42" s="11" t="s">
        <v>112</v>
      </c>
      <c r="D42" s="11"/>
      <c r="E42" s="11">
        <v>9.4782939070967978E-2</v>
      </c>
      <c r="F42" s="11" t="s">
        <v>182</v>
      </c>
      <c r="G42" s="11" t="s">
        <v>137</v>
      </c>
      <c r="H42" s="11" t="s">
        <v>259</v>
      </c>
      <c r="I42" s="11"/>
      <c r="J42" s="11"/>
    </row>
    <row r="43" spans="1:10" x14ac:dyDescent="0.25">
      <c r="A43" s="12">
        <v>43264</v>
      </c>
      <c r="B43" s="11" t="s">
        <v>119</v>
      </c>
      <c r="C43" s="11" t="s">
        <v>76</v>
      </c>
      <c r="D43" s="11"/>
      <c r="E43" s="11">
        <v>0.12776722327767356</v>
      </c>
      <c r="F43" s="11" t="s">
        <v>182</v>
      </c>
      <c r="G43" s="11" t="s">
        <v>137</v>
      </c>
      <c r="H43" s="11" t="s">
        <v>259</v>
      </c>
      <c r="I43" s="11"/>
      <c r="J43" s="11"/>
    </row>
    <row r="44" spans="1:10" x14ac:dyDescent="0.25">
      <c r="A44" s="12">
        <v>43264</v>
      </c>
      <c r="B44" s="11" t="s">
        <v>119</v>
      </c>
      <c r="C44" s="11" t="s">
        <v>107</v>
      </c>
      <c r="D44" s="11"/>
      <c r="E44" s="11">
        <v>0.40878868169774402</v>
      </c>
      <c r="F44" s="11" t="s">
        <v>182</v>
      </c>
      <c r="G44" s="11" t="s">
        <v>137</v>
      </c>
      <c r="H44" s="11" t="s">
        <v>259</v>
      </c>
      <c r="I44" s="11"/>
      <c r="J44" s="11"/>
    </row>
    <row r="45" spans="1:10" x14ac:dyDescent="0.25">
      <c r="A45" s="12">
        <v>43264</v>
      </c>
      <c r="B45" s="11" t="s">
        <v>119</v>
      </c>
      <c r="C45" s="11" t="s">
        <v>77</v>
      </c>
      <c r="D45" s="11"/>
      <c r="E45" s="11">
        <v>0.39667672205463222</v>
      </c>
      <c r="F45" s="11" t="s">
        <v>182</v>
      </c>
      <c r="G45" s="11" t="s">
        <v>137</v>
      </c>
      <c r="H45" s="11" t="s">
        <v>259</v>
      </c>
      <c r="I45" s="11"/>
      <c r="J45" s="11"/>
    </row>
    <row r="46" spans="1:10" x14ac:dyDescent="0.25">
      <c r="A46" s="12">
        <v>43269</v>
      </c>
      <c r="B46" s="11" t="s">
        <v>119</v>
      </c>
      <c r="C46" s="11" t="s">
        <v>107</v>
      </c>
      <c r="D46" s="11"/>
      <c r="E46" s="11">
        <v>0.22000199820162405</v>
      </c>
      <c r="F46" s="11" t="s">
        <v>182</v>
      </c>
      <c r="G46" s="11" t="s">
        <v>137</v>
      </c>
      <c r="H46" s="11" t="s">
        <v>259</v>
      </c>
      <c r="I46" s="11"/>
      <c r="J46" s="11"/>
    </row>
    <row r="47" spans="1:10" x14ac:dyDescent="0.25">
      <c r="A47" s="12">
        <v>43269</v>
      </c>
      <c r="B47" s="11" t="s">
        <v>119</v>
      </c>
      <c r="C47" s="11" t="s">
        <v>93</v>
      </c>
      <c r="D47" s="11"/>
      <c r="E47" s="11">
        <v>4.3855889831719397E-2</v>
      </c>
      <c r="F47" s="11" t="s">
        <v>182</v>
      </c>
      <c r="G47" s="11" t="s">
        <v>137</v>
      </c>
      <c r="H47" s="11" t="s">
        <v>259</v>
      </c>
      <c r="I47" s="11"/>
      <c r="J47" s="11"/>
    </row>
    <row r="48" spans="1:10" x14ac:dyDescent="0.25">
      <c r="A48" s="12">
        <v>43272</v>
      </c>
      <c r="B48" s="11" t="s">
        <v>119</v>
      </c>
      <c r="C48" s="11" t="s">
        <v>53</v>
      </c>
      <c r="D48" s="11"/>
      <c r="E48" s="11">
        <v>6.5549512078066779E-2</v>
      </c>
      <c r="F48" s="11" t="s">
        <v>182</v>
      </c>
      <c r="G48" s="11" t="s">
        <v>137</v>
      </c>
      <c r="H48" s="11" t="s">
        <v>259</v>
      </c>
      <c r="I48" s="11"/>
      <c r="J48" s="11"/>
    </row>
    <row r="49" spans="1:10" x14ac:dyDescent="0.25">
      <c r="A49" s="12">
        <v>43276</v>
      </c>
      <c r="B49" s="11" t="s">
        <v>119</v>
      </c>
      <c r="C49" s="11" t="s">
        <v>64</v>
      </c>
      <c r="D49" s="11"/>
      <c r="E49" s="11">
        <v>2.4993751562157776E-3</v>
      </c>
      <c r="F49" s="11" t="s">
        <v>182</v>
      </c>
      <c r="G49" s="11" t="s">
        <v>137</v>
      </c>
      <c r="H49" s="11" t="s">
        <v>259</v>
      </c>
      <c r="I49" s="11"/>
      <c r="J49" s="11"/>
    </row>
    <row r="50" spans="1:10" x14ac:dyDescent="0.25">
      <c r="A50" s="12">
        <v>43276</v>
      </c>
      <c r="B50" s="11" t="s">
        <v>119</v>
      </c>
      <c r="C50" s="11" t="s">
        <v>90</v>
      </c>
      <c r="D50" s="11"/>
      <c r="E50" s="11"/>
      <c r="F50" s="11" t="s">
        <v>182</v>
      </c>
      <c r="G50" s="11" t="s">
        <v>137</v>
      </c>
      <c r="H50" s="11" t="s">
        <v>259</v>
      </c>
      <c r="I50" s="11"/>
      <c r="J50" s="11"/>
    </row>
    <row r="51" spans="1:10" x14ac:dyDescent="0.25">
      <c r="A51" s="12">
        <v>43276</v>
      </c>
      <c r="B51" s="11" t="s">
        <v>119</v>
      </c>
      <c r="C51" s="11" t="s">
        <v>92</v>
      </c>
      <c r="D51" s="11"/>
      <c r="E51" s="11"/>
      <c r="F51" s="11" t="s">
        <v>182</v>
      </c>
      <c r="G51" s="11" t="s">
        <v>137</v>
      </c>
      <c r="H51" s="11" t="s">
        <v>259</v>
      </c>
      <c r="I51" s="11"/>
      <c r="J51" s="11"/>
    </row>
    <row r="52" spans="1:10" x14ac:dyDescent="0.25">
      <c r="A52" s="12">
        <v>43278</v>
      </c>
      <c r="B52" s="11" t="s">
        <v>119</v>
      </c>
      <c r="C52" s="11" t="s">
        <v>94</v>
      </c>
      <c r="D52" s="11"/>
      <c r="E52" s="11">
        <v>5.2421367948044398E-3</v>
      </c>
      <c r="F52" s="11" t="s">
        <v>182</v>
      </c>
      <c r="G52" s="11" t="s">
        <v>137</v>
      </c>
      <c r="H52" s="11" t="s">
        <v>259</v>
      </c>
      <c r="I52" s="11"/>
      <c r="J52" s="11"/>
    </row>
    <row r="53" spans="1:10" x14ac:dyDescent="0.25">
      <c r="A53" s="12">
        <v>43278</v>
      </c>
      <c r="B53" s="11" t="s">
        <v>119</v>
      </c>
      <c r="C53" s="11" t="s">
        <v>67</v>
      </c>
      <c r="D53" s="11"/>
      <c r="E53" s="11"/>
      <c r="F53" s="11" t="s">
        <v>182</v>
      </c>
      <c r="G53" s="11" t="s">
        <v>137</v>
      </c>
      <c r="H53" s="11" t="s">
        <v>259</v>
      </c>
      <c r="I53" s="11"/>
      <c r="J53" s="11"/>
    </row>
    <row r="54" spans="1:10" x14ac:dyDescent="0.25">
      <c r="A54" s="12">
        <v>43280</v>
      </c>
      <c r="B54" s="11" t="s">
        <v>119</v>
      </c>
      <c r="C54" s="11" t="s">
        <v>89</v>
      </c>
      <c r="D54" s="11"/>
      <c r="E54" s="11">
        <v>8.3478330433391465E-2</v>
      </c>
      <c r="F54" s="11" t="s">
        <v>182</v>
      </c>
      <c r="G54" s="11" t="s">
        <v>137</v>
      </c>
      <c r="H54" s="11" t="s">
        <v>259</v>
      </c>
      <c r="I54" s="11"/>
      <c r="J54" s="11"/>
    </row>
    <row r="55" spans="1:10" x14ac:dyDescent="0.25">
      <c r="A55" s="12">
        <v>43280</v>
      </c>
      <c r="B55" s="11" t="s">
        <v>119</v>
      </c>
      <c r="C55" s="11" t="s">
        <v>113</v>
      </c>
      <c r="D55" s="11"/>
      <c r="E55" s="11">
        <v>4.5997240165610749E-3</v>
      </c>
      <c r="F55" s="11" t="s">
        <v>182</v>
      </c>
      <c r="G55" s="11" t="s">
        <v>137</v>
      </c>
      <c r="H55" s="11" t="s">
        <v>259</v>
      </c>
      <c r="I55" s="11"/>
      <c r="J55" s="11"/>
    </row>
    <row r="56" spans="1:10" x14ac:dyDescent="0.25">
      <c r="A56" s="12">
        <v>43286</v>
      </c>
      <c r="B56" s="11" t="s">
        <v>119</v>
      </c>
      <c r="C56" s="11" t="s">
        <v>54</v>
      </c>
      <c r="D56" s="11"/>
      <c r="E56" s="11">
        <v>5.6475481961442191E-2</v>
      </c>
      <c r="F56" s="11" t="s">
        <v>182</v>
      </c>
      <c r="G56" s="11" t="s">
        <v>137</v>
      </c>
      <c r="H56" s="11" t="s">
        <v>259</v>
      </c>
      <c r="I56" s="11"/>
      <c r="J56" s="11"/>
    </row>
    <row r="57" spans="1:10" x14ac:dyDescent="0.25">
      <c r="A57" s="12">
        <v>43286</v>
      </c>
      <c r="B57" s="11" t="s">
        <v>119</v>
      </c>
      <c r="C57" s="11" t="s">
        <v>56</v>
      </c>
      <c r="D57" s="11"/>
      <c r="E57" s="11">
        <v>5.5451127819548231E-2</v>
      </c>
      <c r="F57" s="11" t="s">
        <v>182</v>
      </c>
      <c r="G57" s="11" t="s">
        <v>137</v>
      </c>
      <c r="H57" s="11" t="s">
        <v>259</v>
      </c>
      <c r="I57" s="11"/>
      <c r="J57" s="11"/>
    </row>
    <row r="58" spans="1:10" x14ac:dyDescent="0.25">
      <c r="A58" s="12">
        <v>43286</v>
      </c>
      <c r="B58" s="11" t="s">
        <v>119</v>
      </c>
      <c r="C58" s="11" t="s">
        <v>57</v>
      </c>
      <c r="D58" s="11"/>
      <c r="E58" s="11"/>
      <c r="F58" s="11" t="s">
        <v>182</v>
      </c>
      <c r="G58" s="11" t="s">
        <v>137</v>
      </c>
      <c r="H58" s="11" t="s">
        <v>259</v>
      </c>
      <c r="I58" s="11"/>
      <c r="J58" s="11"/>
    </row>
    <row r="59" spans="1:10" x14ac:dyDescent="0.25">
      <c r="A59" s="12">
        <v>43290</v>
      </c>
      <c r="B59" s="11" t="s">
        <v>119</v>
      </c>
      <c r="C59" s="11" t="s">
        <v>99</v>
      </c>
      <c r="D59" s="11"/>
      <c r="E59" s="11">
        <v>2.6199476010468469E-3</v>
      </c>
      <c r="F59" s="11" t="s">
        <v>182</v>
      </c>
      <c r="G59" s="11" t="s">
        <v>137</v>
      </c>
      <c r="H59" s="11" t="s">
        <v>259</v>
      </c>
      <c r="I59" s="11"/>
      <c r="J59" s="11"/>
    </row>
    <row r="60" spans="1:10" x14ac:dyDescent="0.25">
      <c r="A60" s="12">
        <v>43290</v>
      </c>
      <c r="B60" s="11" t="s">
        <v>119</v>
      </c>
      <c r="C60" s="11" t="s">
        <v>80</v>
      </c>
      <c r="D60" s="11"/>
      <c r="E60" s="11">
        <v>0.17125433217808333</v>
      </c>
      <c r="F60" s="11" t="s">
        <v>182</v>
      </c>
      <c r="G60" s="11" t="s">
        <v>137</v>
      </c>
      <c r="H60" s="11" t="s">
        <v>259</v>
      </c>
      <c r="I60" s="11"/>
      <c r="J60" s="11"/>
    </row>
    <row r="61" spans="1:10" x14ac:dyDescent="0.25">
      <c r="A61" s="12">
        <v>43290</v>
      </c>
      <c r="B61" s="11" t="s">
        <v>119</v>
      </c>
      <c r="C61" s="11" t="s">
        <v>55</v>
      </c>
      <c r="D61" s="11"/>
      <c r="E61" s="11">
        <v>5.4711246200608271E-2</v>
      </c>
      <c r="F61" s="11" t="s">
        <v>182</v>
      </c>
      <c r="G61" s="11" t="s">
        <v>137</v>
      </c>
      <c r="H61" s="11" t="s">
        <v>259</v>
      </c>
      <c r="I61" s="11"/>
      <c r="J61" s="11"/>
    </row>
    <row r="62" spans="1:10" x14ac:dyDescent="0.25">
      <c r="A62" s="12">
        <v>43290</v>
      </c>
      <c r="B62" s="11" t="s">
        <v>119</v>
      </c>
      <c r="C62" s="11" t="s">
        <v>78</v>
      </c>
      <c r="D62" s="11"/>
      <c r="E62" s="11">
        <v>0.22869805724949274</v>
      </c>
      <c r="F62" s="11" t="s">
        <v>182</v>
      </c>
      <c r="G62" s="11" t="s">
        <v>137</v>
      </c>
      <c r="H62" s="11" t="s">
        <v>259</v>
      </c>
      <c r="I62" s="11"/>
      <c r="J62" s="11"/>
    </row>
    <row r="63" spans="1:10" x14ac:dyDescent="0.25">
      <c r="A63" s="12">
        <v>43293</v>
      </c>
      <c r="B63" s="11" t="s">
        <v>119</v>
      </c>
      <c r="C63" s="11" t="s">
        <v>95</v>
      </c>
      <c r="D63" s="11"/>
      <c r="E63" s="11">
        <v>0.67067927773000846</v>
      </c>
      <c r="F63" s="11" t="s">
        <v>182</v>
      </c>
      <c r="G63" s="11" t="s">
        <v>137</v>
      </c>
      <c r="H63" s="11" t="s">
        <v>259</v>
      </c>
      <c r="I63" s="11"/>
      <c r="J63" s="11"/>
    </row>
    <row r="64" spans="1:10" x14ac:dyDescent="0.25">
      <c r="A64" s="12">
        <v>43293</v>
      </c>
      <c r="B64" s="11" t="s">
        <v>119</v>
      </c>
      <c r="C64" s="11" t="s">
        <v>81</v>
      </c>
      <c r="D64" s="11"/>
      <c r="E64" s="11">
        <v>0.42218400687876184</v>
      </c>
      <c r="F64" s="11" t="s">
        <v>182</v>
      </c>
      <c r="G64" s="11" t="s">
        <v>137</v>
      </c>
      <c r="H64" s="11" t="s">
        <v>259</v>
      </c>
      <c r="I64" s="11"/>
      <c r="J64" s="11"/>
    </row>
    <row r="65" spans="1:10" x14ac:dyDescent="0.25">
      <c r="A65" s="12">
        <v>43295</v>
      </c>
      <c r="B65" s="11" t="s">
        <v>119</v>
      </c>
      <c r="C65" s="11" t="s">
        <v>109</v>
      </c>
      <c r="D65" s="11"/>
      <c r="E65" s="11">
        <v>0.29629259518336631</v>
      </c>
      <c r="F65" s="11" t="s">
        <v>182</v>
      </c>
      <c r="G65" s="11" t="s">
        <v>137</v>
      </c>
      <c r="H65" s="11" t="s">
        <v>259</v>
      </c>
      <c r="I65" s="11"/>
      <c r="J65" s="11"/>
    </row>
    <row r="66" spans="1:10" x14ac:dyDescent="0.25">
      <c r="A66" s="12">
        <v>43295</v>
      </c>
      <c r="B66" s="11" t="s">
        <v>119</v>
      </c>
      <c r="C66" s="11" t="s">
        <v>108</v>
      </c>
      <c r="D66" s="11"/>
      <c r="E66" s="11">
        <v>0.26661337064055513</v>
      </c>
      <c r="F66" s="11" t="s">
        <v>182</v>
      </c>
      <c r="G66" s="11" t="s">
        <v>137</v>
      </c>
      <c r="H66" s="11" t="s">
        <v>259</v>
      </c>
      <c r="I66" s="11"/>
      <c r="J66" s="11"/>
    </row>
    <row r="67" spans="1:10" x14ac:dyDescent="0.25">
      <c r="A67" s="12">
        <v>43298</v>
      </c>
      <c r="B67" s="11" t="s">
        <v>119</v>
      </c>
      <c r="C67" s="11" t="s">
        <v>117</v>
      </c>
      <c r="D67" s="11"/>
      <c r="E67" s="11">
        <v>0.24076147816349255</v>
      </c>
      <c r="F67" s="11" t="s">
        <v>182</v>
      </c>
      <c r="G67" s="11" t="s">
        <v>137</v>
      </c>
      <c r="H67" s="11" t="s">
        <v>259</v>
      </c>
      <c r="I67" s="11"/>
      <c r="J67" s="11"/>
    </row>
    <row r="68" spans="1:10" x14ac:dyDescent="0.25">
      <c r="A68" s="12">
        <v>43298</v>
      </c>
      <c r="B68" s="11" t="s">
        <v>119</v>
      </c>
      <c r="C68" s="11" t="s">
        <v>82</v>
      </c>
      <c r="D68" s="11"/>
      <c r="E68" s="11">
        <v>0.21340292776577802</v>
      </c>
      <c r="F68" s="11" t="s">
        <v>182</v>
      </c>
      <c r="G68" s="11" t="s">
        <v>137</v>
      </c>
      <c r="H68" s="11" t="s">
        <v>259</v>
      </c>
      <c r="I68" s="11"/>
      <c r="J68" s="11"/>
    </row>
    <row r="69" spans="1:10" x14ac:dyDescent="0.25">
      <c r="A69" s="12">
        <v>43313</v>
      </c>
      <c r="B69" s="11" t="s">
        <v>119</v>
      </c>
      <c r="C69" s="11" t="s">
        <v>145</v>
      </c>
      <c r="D69" s="11">
        <v>0.64480000000000004</v>
      </c>
      <c r="E69" s="11">
        <v>2.2953023999999756E-2</v>
      </c>
      <c r="F69" s="11" t="s">
        <v>182</v>
      </c>
      <c r="G69" s="11" t="s">
        <v>137</v>
      </c>
      <c r="H69" s="11" t="s">
        <v>259</v>
      </c>
      <c r="I69" s="11"/>
      <c r="J69" s="11"/>
    </row>
    <row r="70" spans="1:10" x14ac:dyDescent="0.25">
      <c r="A70" s="12">
        <v>43313</v>
      </c>
      <c r="B70" s="11" t="s">
        <v>119</v>
      </c>
      <c r="C70" s="11" t="s">
        <v>146</v>
      </c>
      <c r="D70" s="11">
        <v>0.70530000000000004</v>
      </c>
      <c r="E70" s="11">
        <v>5.4715941130596468E-2</v>
      </c>
      <c r="F70" s="11" t="s">
        <v>182</v>
      </c>
      <c r="G70" s="11" t="s">
        <v>137</v>
      </c>
      <c r="H70" s="11" t="s">
        <v>259</v>
      </c>
      <c r="I70" s="11"/>
      <c r="J70" s="11"/>
    </row>
    <row r="71" spans="1:10" x14ac:dyDescent="0.25">
      <c r="A71" s="12">
        <v>43313</v>
      </c>
      <c r="B71" s="11" t="s">
        <v>119</v>
      </c>
      <c r="C71" s="11" t="s">
        <v>147</v>
      </c>
      <c r="D71" s="11"/>
      <c r="E71" s="11"/>
      <c r="F71" s="11" t="s">
        <v>182</v>
      </c>
      <c r="G71" s="11" t="s">
        <v>137</v>
      </c>
      <c r="H71" s="11" t="s">
        <v>259</v>
      </c>
      <c r="I71" s="11"/>
      <c r="J71" s="11"/>
    </row>
    <row r="72" spans="1:10" x14ac:dyDescent="0.25">
      <c r="A72" s="12">
        <v>43314</v>
      </c>
      <c r="B72" s="11" t="s">
        <v>119</v>
      </c>
      <c r="C72" s="11" t="s">
        <v>148</v>
      </c>
      <c r="D72" s="11"/>
      <c r="E72" s="11">
        <v>8.3346874492205916E-2</v>
      </c>
      <c r="F72" s="11" t="s">
        <v>182</v>
      </c>
      <c r="G72" s="11" t="s">
        <v>137</v>
      </c>
      <c r="H72" s="11" t="s">
        <v>259</v>
      </c>
      <c r="I72" s="11"/>
      <c r="J72" s="11"/>
    </row>
    <row r="73" spans="1:10" x14ac:dyDescent="0.25">
      <c r="A73" s="12">
        <v>43314</v>
      </c>
      <c r="B73" s="11" t="s">
        <v>119</v>
      </c>
      <c r="C73" s="11" t="s">
        <v>149</v>
      </c>
      <c r="D73" s="11"/>
      <c r="E73" s="11">
        <v>9.5386645869590392E-3</v>
      </c>
      <c r="F73" s="11" t="s">
        <v>182</v>
      </c>
      <c r="G73" s="11" t="s">
        <v>137</v>
      </c>
      <c r="H73" s="11" t="s">
        <v>259</v>
      </c>
      <c r="I73" s="11"/>
      <c r="J73" s="11"/>
    </row>
    <row r="74" spans="1:10" x14ac:dyDescent="0.25">
      <c r="A74" s="12">
        <v>43314</v>
      </c>
      <c r="B74" s="11" t="s">
        <v>119</v>
      </c>
      <c r="C74" s="11" t="s">
        <v>150</v>
      </c>
      <c r="D74" s="11"/>
      <c r="E74" s="11">
        <v>7.9790425148987976E-3</v>
      </c>
      <c r="F74" s="11" t="s">
        <v>182</v>
      </c>
      <c r="G74" s="11" t="s">
        <v>137</v>
      </c>
      <c r="H74" s="11" t="s">
        <v>259</v>
      </c>
      <c r="I74" s="11"/>
      <c r="J74" s="11"/>
    </row>
    <row r="75" spans="1:10" x14ac:dyDescent="0.25">
      <c r="A75" s="12">
        <v>43315</v>
      </c>
      <c r="B75" s="11" t="s">
        <v>119</v>
      </c>
      <c r="C75" s="11" t="s">
        <v>152</v>
      </c>
      <c r="D75" s="11"/>
      <c r="E75" s="11">
        <v>0.25639488409271755</v>
      </c>
      <c r="F75" s="11" t="s">
        <v>182</v>
      </c>
      <c r="G75" s="11" t="s">
        <v>137</v>
      </c>
      <c r="H75" s="11" t="s">
        <v>259</v>
      </c>
      <c r="I75" s="11"/>
      <c r="J75" s="11"/>
    </row>
    <row r="76" spans="1:10" x14ac:dyDescent="0.25">
      <c r="A76" s="12">
        <v>43315</v>
      </c>
      <c r="B76" s="11" t="s">
        <v>119</v>
      </c>
      <c r="C76" s="11" t="s">
        <v>153</v>
      </c>
      <c r="D76" s="11"/>
      <c r="E76" s="11">
        <v>0.22963244410670838</v>
      </c>
      <c r="F76" s="11" t="s">
        <v>182</v>
      </c>
      <c r="G76" s="11" t="s">
        <v>137</v>
      </c>
      <c r="H76" s="11" t="s">
        <v>259</v>
      </c>
      <c r="I76" s="11"/>
      <c r="J76" s="11"/>
    </row>
    <row r="77" spans="1:10" x14ac:dyDescent="0.25">
      <c r="A77" s="12">
        <v>43321</v>
      </c>
      <c r="B77" s="11" t="s">
        <v>119</v>
      </c>
      <c r="C77" s="11" t="s">
        <v>151</v>
      </c>
      <c r="D77" s="11"/>
      <c r="E77" s="11">
        <v>6.0951239008828415E-3</v>
      </c>
      <c r="F77" s="11" t="s">
        <v>182</v>
      </c>
      <c r="G77" s="11" t="s">
        <v>137</v>
      </c>
      <c r="H77" s="11" t="s">
        <v>259</v>
      </c>
      <c r="I77" s="11"/>
      <c r="J77" s="11"/>
    </row>
    <row r="78" spans="1:10" x14ac:dyDescent="0.25">
      <c r="A78" s="12">
        <v>43325</v>
      </c>
      <c r="B78" s="11" t="s">
        <v>119</v>
      </c>
      <c r="C78" s="11" t="s">
        <v>154</v>
      </c>
      <c r="D78" s="11">
        <v>0.99460000000000004</v>
      </c>
      <c r="E78" s="11"/>
      <c r="F78" s="11" t="s">
        <v>182</v>
      </c>
      <c r="G78" s="11" t="s">
        <v>137</v>
      </c>
      <c r="H78" s="11" t="s">
        <v>259</v>
      </c>
      <c r="I78" s="11"/>
      <c r="J78" s="11"/>
    </row>
    <row r="79" spans="1:10" x14ac:dyDescent="0.25">
      <c r="A79" s="12">
        <v>43325</v>
      </c>
      <c r="B79" s="11" t="s">
        <v>119</v>
      </c>
      <c r="C79" s="11" t="s">
        <v>157</v>
      </c>
      <c r="D79" s="11">
        <v>0.747</v>
      </c>
      <c r="E79" s="11">
        <v>9.0470038482681717E-2</v>
      </c>
      <c r="F79" s="11" t="s">
        <v>182</v>
      </c>
      <c r="G79" s="11" t="s">
        <v>137</v>
      </c>
      <c r="H79" s="11" t="s">
        <v>259</v>
      </c>
      <c r="I79" s="11"/>
      <c r="J79" s="11"/>
    </row>
    <row r="80" spans="1:10" x14ac:dyDescent="0.25">
      <c r="A80" s="12">
        <v>43325</v>
      </c>
      <c r="B80" s="11" t="s">
        <v>119</v>
      </c>
      <c r="C80" s="11" t="s">
        <v>158</v>
      </c>
      <c r="D80" s="11">
        <v>0.76149999999999995</v>
      </c>
      <c r="E80" s="11">
        <v>7.8426964607079652E-2</v>
      </c>
      <c r="F80" s="11" t="s">
        <v>182</v>
      </c>
      <c r="G80" s="11" t="s">
        <v>137</v>
      </c>
      <c r="H80" s="11" t="s">
        <v>259</v>
      </c>
      <c r="I80" s="11"/>
      <c r="J80" s="11"/>
    </row>
    <row r="81" spans="1:10" x14ac:dyDescent="0.25">
      <c r="A81" s="12">
        <v>43325</v>
      </c>
      <c r="B81" s="11" t="s">
        <v>119</v>
      </c>
      <c r="C81" s="11" t="s">
        <v>159</v>
      </c>
      <c r="D81" s="11">
        <v>0.75600000000000001</v>
      </c>
      <c r="E81" s="11">
        <v>8.3138572285543264E-2</v>
      </c>
      <c r="F81" s="11" t="s">
        <v>182</v>
      </c>
      <c r="G81" s="11" t="s">
        <v>137</v>
      </c>
      <c r="H81" s="11" t="s">
        <v>259</v>
      </c>
      <c r="I81" s="11"/>
      <c r="J81" s="11"/>
    </row>
    <row r="82" spans="1:10" x14ac:dyDescent="0.25">
      <c r="A82" s="12">
        <v>43325</v>
      </c>
      <c r="B82" s="11" t="s">
        <v>119</v>
      </c>
      <c r="C82" s="11" t="s">
        <v>160</v>
      </c>
      <c r="D82" s="11">
        <v>0.76060000000000005</v>
      </c>
      <c r="E82" s="11">
        <v>7.7367073170730771E-2</v>
      </c>
      <c r="F82" s="11" t="s">
        <v>182</v>
      </c>
      <c r="G82" s="11" t="s">
        <v>137</v>
      </c>
      <c r="H82" s="11" t="s">
        <v>259</v>
      </c>
      <c r="I82" s="11"/>
      <c r="J82" s="11"/>
    </row>
    <row r="83" spans="1:10" x14ac:dyDescent="0.25">
      <c r="A83" s="12">
        <v>43325</v>
      </c>
      <c r="B83" s="11" t="s">
        <v>119</v>
      </c>
      <c r="C83" s="11" t="s">
        <v>161</v>
      </c>
      <c r="D83" s="11">
        <v>0.75890000000000002</v>
      </c>
      <c r="E83" s="11">
        <v>7.9370568244289591E-2</v>
      </c>
      <c r="F83" s="11" t="s">
        <v>182</v>
      </c>
      <c r="G83" s="11" t="s">
        <v>137</v>
      </c>
      <c r="H83" s="11" t="s">
        <v>259</v>
      </c>
      <c r="I83" s="11"/>
      <c r="J83" s="11"/>
    </row>
    <row r="84" spans="1:10" x14ac:dyDescent="0.25">
      <c r="A84" s="12">
        <v>43325</v>
      </c>
      <c r="B84" s="11" t="s">
        <v>119</v>
      </c>
      <c r="C84" s="11" t="s">
        <v>162</v>
      </c>
      <c r="D84" s="11">
        <v>0.76290000000000002</v>
      </c>
      <c r="E84" s="11">
        <v>7.8160407816482272E-2</v>
      </c>
      <c r="F84" s="11" t="s">
        <v>182</v>
      </c>
      <c r="G84" s="11" t="s">
        <v>137</v>
      </c>
      <c r="H84" s="11" t="s">
        <v>259</v>
      </c>
      <c r="I84" s="11"/>
      <c r="J84" s="11"/>
    </row>
    <row r="85" spans="1:10" x14ac:dyDescent="0.25">
      <c r="A85" s="12">
        <v>43325</v>
      </c>
      <c r="B85" s="11" t="s">
        <v>119</v>
      </c>
      <c r="C85" s="11" t="s">
        <v>163</v>
      </c>
      <c r="D85" s="11">
        <v>0.76119999999999999</v>
      </c>
      <c r="E85" s="11">
        <v>6.4602149032935985E-2</v>
      </c>
      <c r="F85" s="11" t="s">
        <v>182</v>
      </c>
      <c r="G85" s="11" t="s">
        <v>137</v>
      </c>
      <c r="H85" s="11" t="s">
        <v>259</v>
      </c>
      <c r="I85" s="11"/>
      <c r="J85" s="11"/>
    </row>
    <row r="86" spans="1:10" x14ac:dyDescent="0.25">
      <c r="A86" s="12">
        <v>43325</v>
      </c>
      <c r="B86" s="11" t="s">
        <v>119</v>
      </c>
      <c r="C86" s="11" t="s">
        <v>164</v>
      </c>
      <c r="D86" s="11">
        <v>0.76049999999999995</v>
      </c>
      <c r="E86" s="11">
        <v>6.6706657004349509E-2</v>
      </c>
      <c r="F86" s="11" t="s">
        <v>182</v>
      </c>
      <c r="G86" s="11" t="s">
        <v>137</v>
      </c>
      <c r="H86" s="11" t="s">
        <v>259</v>
      </c>
      <c r="I86" s="11"/>
      <c r="J86" s="11"/>
    </row>
    <row r="87" spans="1:10" x14ac:dyDescent="0.25">
      <c r="A87" s="12">
        <v>43325</v>
      </c>
      <c r="B87" s="11" t="s">
        <v>119</v>
      </c>
      <c r="C87" s="11" t="s">
        <v>165</v>
      </c>
      <c r="D87" s="11">
        <v>0.75790000000000002</v>
      </c>
      <c r="E87" s="11">
        <v>6.0037992903193768E-2</v>
      </c>
      <c r="F87" s="11" t="s">
        <v>182</v>
      </c>
      <c r="G87" s="11" t="s">
        <v>137</v>
      </c>
      <c r="H87" s="11" t="s">
        <v>259</v>
      </c>
      <c r="I87" s="11"/>
      <c r="J87" s="11"/>
    </row>
    <row r="88" spans="1:10" x14ac:dyDescent="0.25">
      <c r="A88" s="12">
        <v>43325</v>
      </c>
      <c r="B88" s="11" t="s">
        <v>119</v>
      </c>
      <c r="C88" s="11" t="s">
        <v>166</v>
      </c>
      <c r="D88" s="11"/>
      <c r="E88" s="11"/>
      <c r="F88" s="11" t="s">
        <v>182</v>
      </c>
      <c r="G88" s="11" t="s">
        <v>137</v>
      </c>
      <c r="H88" s="11" t="s">
        <v>259</v>
      </c>
      <c r="I88" s="11"/>
      <c r="J88" s="11"/>
    </row>
    <row r="89" spans="1:10" x14ac:dyDescent="0.25">
      <c r="A89" s="12">
        <v>43327</v>
      </c>
      <c r="B89" s="11" t="s">
        <v>119</v>
      </c>
      <c r="C89" s="11" t="s">
        <v>155</v>
      </c>
      <c r="D89" s="11"/>
      <c r="E89" s="11">
        <v>1.9698030196980576E-2</v>
      </c>
      <c r="F89" s="11" t="s">
        <v>182</v>
      </c>
      <c r="G89" s="11" t="s">
        <v>137</v>
      </c>
      <c r="H89" s="11" t="s">
        <v>259</v>
      </c>
      <c r="I89" s="11"/>
      <c r="J89" s="11"/>
    </row>
    <row r="90" spans="1:10" x14ac:dyDescent="0.25">
      <c r="A90" s="12">
        <v>43327</v>
      </c>
      <c r="B90" s="11" t="s">
        <v>119</v>
      </c>
      <c r="C90" s="11" t="s">
        <v>156</v>
      </c>
      <c r="D90" s="11"/>
      <c r="E90" s="11">
        <v>2.2139557208857515E-2</v>
      </c>
      <c r="F90" s="11" t="s">
        <v>182</v>
      </c>
      <c r="G90" s="11" t="s">
        <v>137</v>
      </c>
      <c r="H90" s="11" t="s">
        <v>259</v>
      </c>
      <c r="I90" s="11"/>
      <c r="J90" s="11"/>
    </row>
    <row r="91" spans="1:10" x14ac:dyDescent="0.25">
      <c r="A91" s="12">
        <v>43327</v>
      </c>
      <c r="B91" s="11" t="s">
        <v>119</v>
      </c>
      <c r="C91" s="11" t="s">
        <v>167</v>
      </c>
      <c r="D91" s="11">
        <v>0.1031</v>
      </c>
      <c r="E91" s="11">
        <v>0.23620094383011192</v>
      </c>
      <c r="F91" s="11" t="s">
        <v>182</v>
      </c>
      <c r="G91" s="11" t="s">
        <v>137</v>
      </c>
      <c r="H91" s="11" t="s">
        <v>259</v>
      </c>
      <c r="I91" s="11"/>
      <c r="J91" s="11"/>
    </row>
    <row r="92" spans="1:10" x14ac:dyDescent="0.25">
      <c r="A92" s="12">
        <v>43327</v>
      </c>
      <c r="B92" s="11" t="s">
        <v>119</v>
      </c>
      <c r="C92" s="11" t="s">
        <v>168</v>
      </c>
      <c r="D92" s="11">
        <v>0.40060000000000001</v>
      </c>
      <c r="E92" s="11">
        <v>6.5742346377652527E-2</v>
      </c>
      <c r="F92" s="11" t="s">
        <v>182</v>
      </c>
      <c r="G92" s="11" t="s">
        <v>137</v>
      </c>
      <c r="H92" s="11" t="s">
        <v>259</v>
      </c>
      <c r="I92" s="11"/>
      <c r="J92" s="11"/>
    </row>
    <row r="93" spans="1:10" x14ac:dyDescent="0.25">
      <c r="A93" s="12">
        <v>43329</v>
      </c>
      <c r="B93" s="11" t="s">
        <v>119</v>
      </c>
      <c r="C93" s="11" t="s">
        <v>169</v>
      </c>
      <c r="D93" s="11">
        <v>0.21909999999999999</v>
      </c>
      <c r="E93" s="11">
        <v>0.21906549021176008</v>
      </c>
      <c r="F93" s="11" t="s">
        <v>182</v>
      </c>
      <c r="G93" s="11" t="s">
        <v>137</v>
      </c>
      <c r="H93" s="11" t="s">
        <v>259</v>
      </c>
      <c r="I93" s="11"/>
      <c r="J93" s="11"/>
    </row>
    <row r="94" spans="1:10" x14ac:dyDescent="0.25">
      <c r="A94" s="12">
        <v>43329</v>
      </c>
      <c r="B94" s="11" t="s">
        <v>119</v>
      </c>
      <c r="C94" s="11" t="s">
        <v>170</v>
      </c>
      <c r="D94" s="11">
        <v>0.74550000000000005</v>
      </c>
      <c r="E94" s="11">
        <v>4.6417534843728604E-2</v>
      </c>
      <c r="F94" s="11" t="s">
        <v>182</v>
      </c>
      <c r="G94" s="11" t="s">
        <v>137</v>
      </c>
      <c r="H94" s="11" t="s">
        <v>259</v>
      </c>
      <c r="I94" s="11"/>
      <c r="J94" s="11"/>
    </row>
    <row r="95" spans="1:10" x14ac:dyDescent="0.25">
      <c r="A95" s="12">
        <v>43329</v>
      </c>
      <c r="B95" s="11" t="s">
        <v>119</v>
      </c>
      <c r="C95" s="11" t="s">
        <v>171</v>
      </c>
      <c r="D95" s="11">
        <v>0.77210000000000001</v>
      </c>
      <c r="E95" s="11">
        <v>2.577540842648339E-2</v>
      </c>
      <c r="F95" s="11" t="s">
        <v>182</v>
      </c>
      <c r="G95" s="11" t="s">
        <v>137</v>
      </c>
      <c r="H95" s="11" t="s">
        <v>259</v>
      </c>
      <c r="I95" s="11"/>
      <c r="J95" s="11"/>
    </row>
    <row r="96" spans="1:10" x14ac:dyDescent="0.25">
      <c r="A96" s="12">
        <v>43329</v>
      </c>
      <c r="B96" s="11" t="s">
        <v>119</v>
      </c>
      <c r="C96" s="11" t="s">
        <v>172</v>
      </c>
      <c r="D96" s="11">
        <v>0.76719999999999999</v>
      </c>
      <c r="E96" s="11">
        <v>5.0839024975504514E-2</v>
      </c>
      <c r="F96" s="11" t="s">
        <v>182</v>
      </c>
      <c r="G96" s="11" t="s">
        <v>137</v>
      </c>
      <c r="H96" s="11" t="s">
        <v>259</v>
      </c>
      <c r="I96" s="11"/>
      <c r="J96" s="11"/>
    </row>
    <row r="97" spans="1:10" x14ac:dyDescent="0.25">
      <c r="A97" s="12">
        <v>43329</v>
      </c>
      <c r="B97" s="11" t="s">
        <v>119</v>
      </c>
      <c r="C97" s="11" t="s">
        <v>173</v>
      </c>
      <c r="D97" s="11">
        <v>0.41239999999999999</v>
      </c>
      <c r="E97" s="11">
        <v>2.9957115009781109E-3</v>
      </c>
      <c r="F97" s="11" t="s">
        <v>182</v>
      </c>
      <c r="G97" s="11" t="s">
        <v>137</v>
      </c>
      <c r="H97" s="11" t="s">
        <v>259</v>
      </c>
      <c r="I97" s="11"/>
      <c r="J97" s="11"/>
    </row>
    <row r="98" spans="1:10" x14ac:dyDescent="0.25">
      <c r="A98" s="12">
        <v>43329</v>
      </c>
      <c r="B98" s="11" t="s">
        <v>119</v>
      </c>
      <c r="C98" s="11" t="s">
        <v>177</v>
      </c>
      <c r="D98" s="11"/>
      <c r="E98" s="11"/>
      <c r="F98" s="11" t="s">
        <v>182</v>
      </c>
      <c r="G98" s="11" t="s">
        <v>137</v>
      </c>
      <c r="H98" s="11" t="s">
        <v>259</v>
      </c>
      <c r="I98" s="11"/>
      <c r="J98" s="11"/>
    </row>
    <row r="99" spans="1:10" x14ac:dyDescent="0.25">
      <c r="A99" s="12">
        <v>43329</v>
      </c>
      <c r="B99" s="11" t="s">
        <v>119</v>
      </c>
      <c r="C99" s="11" t="s">
        <v>177</v>
      </c>
      <c r="D99" s="11"/>
      <c r="E99" s="11"/>
      <c r="F99" s="11" t="s">
        <v>182</v>
      </c>
      <c r="G99" s="11" t="s">
        <v>137</v>
      </c>
      <c r="H99" s="11" t="s">
        <v>259</v>
      </c>
      <c r="I99" s="11"/>
      <c r="J99" s="11"/>
    </row>
    <row r="100" spans="1:10" x14ac:dyDescent="0.25">
      <c r="A100" s="12">
        <v>43333</v>
      </c>
      <c r="B100" s="11" t="s">
        <v>119</v>
      </c>
      <c r="C100" s="11" t="s">
        <v>175</v>
      </c>
      <c r="D100" s="11">
        <v>0.52100000000000002</v>
      </c>
      <c r="E100" s="11">
        <v>0.19583266693322618</v>
      </c>
      <c r="F100" s="11" t="s">
        <v>182</v>
      </c>
      <c r="G100" s="11" t="s">
        <v>137</v>
      </c>
      <c r="H100" s="11" t="s">
        <v>259</v>
      </c>
      <c r="I100" s="11"/>
      <c r="J100" s="11"/>
    </row>
    <row r="101" spans="1:10" x14ac:dyDescent="0.25">
      <c r="A101" s="12">
        <v>43335</v>
      </c>
      <c r="B101" s="11" t="s">
        <v>119</v>
      </c>
      <c r="C101" s="11" t="s">
        <v>176</v>
      </c>
      <c r="D101" s="11"/>
      <c r="E101" s="11">
        <v>2.4992502249349827E-3</v>
      </c>
      <c r="F101" s="11" t="s">
        <v>182</v>
      </c>
      <c r="G101" s="11" t="s">
        <v>137</v>
      </c>
      <c r="H101" s="11" t="s">
        <v>259</v>
      </c>
      <c r="I101" s="11"/>
      <c r="J101" s="11"/>
    </row>
    <row r="102" spans="1:10" x14ac:dyDescent="0.25">
      <c r="A102" s="12">
        <v>43335</v>
      </c>
      <c r="B102" s="11" t="s">
        <v>119</v>
      </c>
      <c r="C102" s="11" t="s">
        <v>176</v>
      </c>
      <c r="D102" s="11">
        <v>0.1605</v>
      </c>
      <c r="E102" s="11">
        <v>2.098120563832918E-3</v>
      </c>
      <c r="F102" s="11" t="s">
        <v>182</v>
      </c>
      <c r="G102" s="11" t="s">
        <v>137</v>
      </c>
      <c r="H102" s="11" t="s">
        <v>259</v>
      </c>
      <c r="I102" s="11"/>
      <c r="J102" s="11"/>
    </row>
    <row r="103" spans="1:10" x14ac:dyDescent="0.25">
      <c r="A103" s="12">
        <v>43337</v>
      </c>
      <c r="B103" s="11" t="s">
        <v>119</v>
      </c>
      <c r="C103" s="11" t="s">
        <v>174</v>
      </c>
      <c r="D103" s="11"/>
      <c r="E103" s="11">
        <v>0.50774767569728774</v>
      </c>
      <c r="F103" s="11" t="s">
        <v>182</v>
      </c>
      <c r="G103" s="11" t="s">
        <v>137</v>
      </c>
      <c r="H103" s="11" t="s">
        <v>259</v>
      </c>
      <c r="I103" s="11"/>
      <c r="J103" s="11"/>
    </row>
    <row r="104" spans="1:10" x14ac:dyDescent="0.25">
      <c r="A104" s="12">
        <v>43339</v>
      </c>
      <c r="B104" s="11" t="s">
        <v>119</v>
      </c>
      <c r="C104" s="11" t="s">
        <v>178</v>
      </c>
      <c r="D104" s="11">
        <v>0.44729999999999998</v>
      </c>
      <c r="E104" s="11">
        <v>9.1201191785478086E-2</v>
      </c>
      <c r="F104" s="11" t="s">
        <v>182</v>
      </c>
      <c r="G104" s="11" t="s">
        <v>137</v>
      </c>
      <c r="H104" s="11" t="s">
        <v>259</v>
      </c>
      <c r="I104" s="11"/>
      <c r="J104" s="11"/>
    </row>
    <row r="105" spans="1:10" x14ac:dyDescent="0.25">
      <c r="A105" s="12">
        <v>43339</v>
      </c>
      <c r="B105" s="11" t="s">
        <v>119</v>
      </c>
      <c r="C105" s="11" t="s">
        <v>179</v>
      </c>
      <c r="D105" s="11">
        <v>0.39579999999999999</v>
      </c>
      <c r="E105" s="11">
        <v>0.11350874842528462</v>
      </c>
      <c r="F105" s="11" t="s">
        <v>182</v>
      </c>
      <c r="G105" s="11" t="s">
        <v>137</v>
      </c>
      <c r="H105" s="11" t="s">
        <v>259</v>
      </c>
      <c r="I105" s="11"/>
      <c r="J105" s="11"/>
    </row>
    <row r="106" spans="1:10" x14ac:dyDescent="0.25">
      <c r="A106" s="12">
        <v>43339</v>
      </c>
      <c r="B106" s="11" t="s">
        <v>119</v>
      </c>
      <c r="C106" s="11" t="s">
        <v>180</v>
      </c>
      <c r="D106" s="11"/>
      <c r="E106" s="11">
        <v>7.2996350182462843E-3</v>
      </c>
      <c r="F106" s="11" t="s">
        <v>182</v>
      </c>
      <c r="G106" s="11" t="s">
        <v>137</v>
      </c>
      <c r="H106" s="11" t="s">
        <v>259</v>
      </c>
      <c r="I106" s="11"/>
      <c r="J106" s="11"/>
    </row>
    <row r="107" spans="1:10" x14ac:dyDescent="0.25">
      <c r="A107">
        <v>43342</v>
      </c>
      <c r="B107" t="s">
        <v>119</v>
      </c>
      <c r="C107" t="s">
        <v>184</v>
      </c>
      <c r="D107">
        <v>0.30570000000000003</v>
      </c>
      <c r="E107">
        <v>2.5446094999996192E-2</v>
      </c>
      <c r="F107" t="s">
        <v>182</v>
      </c>
      <c r="G107" t="s">
        <v>137</v>
      </c>
      <c r="H107" t="s">
        <v>259</v>
      </c>
    </row>
    <row r="108" spans="1:10" x14ac:dyDescent="0.25">
      <c r="A108">
        <v>43342</v>
      </c>
      <c r="B108" t="s">
        <v>119</v>
      </c>
      <c r="C108" t="s">
        <v>190</v>
      </c>
      <c r="E108">
        <v>2.3992802159296276E-3</v>
      </c>
      <c r="F108" t="s">
        <v>182</v>
      </c>
      <c r="G108" t="s">
        <v>137</v>
      </c>
      <c r="H108" t="s">
        <v>259</v>
      </c>
    </row>
    <row r="109" spans="1:10" x14ac:dyDescent="0.25">
      <c r="A109">
        <v>43342</v>
      </c>
      <c r="B109" t="s">
        <v>119</v>
      </c>
      <c r="C109" t="s">
        <v>191</v>
      </c>
      <c r="E109">
        <v>1.4789647246921086E-2</v>
      </c>
      <c r="F109" t="s">
        <v>182</v>
      </c>
      <c r="G109" t="s">
        <v>137</v>
      </c>
      <c r="H109" t="s">
        <v>259</v>
      </c>
    </row>
    <row r="110" spans="1:10" x14ac:dyDescent="0.25">
      <c r="A110">
        <v>43342</v>
      </c>
      <c r="B110" t="s">
        <v>119</v>
      </c>
      <c r="C110" t="s">
        <v>192</v>
      </c>
      <c r="E110">
        <v>1.1990407673861368E-2</v>
      </c>
      <c r="F110" t="s">
        <v>182</v>
      </c>
      <c r="G110" t="s">
        <v>137</v>
      </c>
      <c r="H110" t="s">
        <v>259</v>
      </c>
    </row>
    <row r="111" spans="1:10" x14ac:dyDescent="0.25">
      <c r="A111">
        <v>43342</v>
      </c>
      <c r="B111" t="s">
        <v>119</v>
      </c>
      <c r="C111" t="s">
        <v>193</v>
      </c>
      <c r="E111">
        <v>3.5089473158052498E-2</v>
      </c>
      <c r="F111" t="s">
        <v>182</v>
      </c>
      <c r="G111" t="s">
        <v>137</v>
      </c>
      <c r="H111" t="s">
        <v>259</v>
      </c>
    </row>
    <row r="112" spans="1:10" x14ac:dyDescent="0.25">
      <c r="A112">
        <v>43342</v>
      </c>
      <c r="B112" t="s">
        <v>119</v>
      </c>
      <c r="C112" t="s">
        <v>197</v>
      </c>
      <c r="D112">
        <v>0.1085</v>
      </c>
      <c r="E112">
        <v>0.12569670459317098</v>
      </c>
      <c r="F112" t="s">
        <v>182</v>
      </c>
      <c r="G112" t="s">
        <v>137</v>
      </c>
      <c r="H112" t="s">
        <v>259</v>
      </c>
    </row>
    <row r="113" spans="1:8" x14ac:dyDescent="0.25">
      <c r="A113">
        <v>43342</v>
      </c>
      <c r="B113" t="s">
        <v>119</v>
      </c>
      <c r="C113" t="s">
        <v>198</v>
      </c>
      <c r="D113">
        <v>0.1045</v>
      </c>
      <c r="E113">
        <v>3.0280965045592752E-2</v>
      </c>
      <c r="F113" t="s">
        <v>182</v>
      </c>
      <c r="G113" t="s">
        <v>137</v>
      </c>
      <c r="H113" t="s">
        <v>259</v>
      </c>
    </row>
    <row r="114" spans="1:8" x14ac:dyDescent="0.25">
      <c r="A114">
        <v>43343</v>
      </c>
      <c r="B114" t="s">
        <v>119</v>
      </c>
      <c r="C114" t="s">
        <v>199</v>
      </c>
      <c r="D114">
        <v>0.111</v>
      </c>
      <c r="E114">
        <v>1.3935512318028911E-2</v>
      </c>
      <c r="F114" t="s">
        <v>182</v>
      </c>
      <c r="G114" t="s">
        <v>137</v>
      </c>
      <c r="H114" t="s">
        <v>259</v>
      </c>
    </row>
    <row r="115" spans="1:8" x14ac:dyDescent="0.25">
      <c r="A115">
        <v>43343</v>
      </c>
      <c r="B115" t="s">
        <v>119</v>
      </c>
      <c r="C115" t="s">
        <v>201</v>
      </c>
      <c r="D115">
        <v>0.1167</v>
      </c>
      <c r="E115">
        <v>1.7540934725221894E-2</v>
      </c>
      <c r="F115" t="s">
        <v>182</v>
      </c>
      <c r="G115" t="s">
        <v>137</v>
      </c>
      <c r="H115" t="s">
        <v>259</v>
      </c>
    </row>
    <row r="116" spans="1:8" x14ac:dyDescent="0.25">
      <c r="A116">
        <v>43343</v>
      </c>
      <c r="B116" t="s">
        <v>119</v>
      </c>
      <c r="C116" t="s">
        <v>202</v>
      </c>
      <c r="D116">
        <v>0.1356</v>
      </c>
      <c r="E116">
        <v>3.424547327160312E-2</v>
      </c>
      <c r="F116" t="s">
        <v>182</v>
      </c>
      <c r="G116" t="s">
        <v>137</v>
      </c>
      <c r="H116" t="s">
        <v>259</v>
      </c>
    </row>
    <row r="117" spans="1:8" x14ac:dyDescent="0.25">
      <c r="A117">
        <v>43343</v>
      </c>
      <c r="B117" t="s">
        <v>119</v>
      </c>
      <c r="C117" t="s">
        <v>203</v>
      </c>
      <c r="D117">
        <v>2.9999999999999997E-4</v>
      </c>
      <c r="F117" t="s">
        <v>182</v>
      </c>
      <c r="G117" t="s">
        <v>137</v>
      </c>
      <c r="H117" t="s">
        <v>259</v>
      </c>
    </row>
    <row r="118" spans="1:8" x14ac:dyDescent="0.25">
      <c r="A118">
        <v>43346</v>
      </c>
      <c r="B118" t="s">
        <v>119</v>
      </c>
      <c r="C118" t="s">
        <v>183</v>
      </c>
      <c r="D118">
        <v>0.43609999999999999</v>
      </c>
      <c r="E118">
        <v>7.1266982622427014E-3</v>
      </c>
      <c r="F118" t="s">
        <v>182</v>
      </c>
      <c r="G118" t="s">
        <v>137</v>
      </c>
      <c r="H118" t="s">
        <v>259</v>
      </c>
    </row>
    <row r="119" spans="1:8" x14ac:dyDescent="0.25">
      <c r="A119">
        <v>43346</v>
      </c>
      <c r="B119" t="s">
        <v>119</v>
      </c>
      <c r="C119" t="s">
        <v>189</v>
      </c>
      <c r="D119">
        <v>0.55200000000000005</v>
      </c>
      <c r="E119">
        <v>9.8784173560948485E-2</v>
      </c>
      <c r="F119" t="s">
        <v>182</v>
      </c>
      <c r="G119" t="s">
        <v>137</v>
      </c>
      <c r="H119" t="s">
        <v>259</v>
      </c>
    </row>
    <row r="120" spans="1:8" x14ac:dyDescent="0.25">
      <c r="A120">
        <v>43346</v>
      </c>
      <c r="B120" t="s">
        <v>119</v>
      </c>
      <c r="C120" t="s">
        <v>194</v>
      </c>
      <c r="D120">
        <v>0.1069</v>
      </c>
      <c r="E120">
        <v>1.5934664401022047E-2</v>
      </c>
      <c r="F120" t="s">
        <v>182</v>
      </c>
      <c r="G120" t="s">
        <v>137</v>
      </c>
      <c r="H120" t="s">
        <v>259</v>
      </c>
    </row>
    <row r="121" spans="1:8" x14ac:dyDescent="0.25">
      <c r="A121">
        <v>43346</v>
      </c>
      <c r="B121" t="s">
        <v>119</v>
      </c>
      <c r="C121" t="s">
        <v>200</v>
      </c>
      <c r="D121">
        <v>1E-4</v>
      </c>
      <c r="F121" t="s">
        <v>182</v>
      </c>
      <c r="G121" t="s">
        <v>137</v>
      </c>
      <c r="H121" t="s">
        <v>259</v>
      </c>
    </row>
    <row r="122" spans="1:8" x14ac:dyDescent="0.25">
      <c r="A122">
        <v>43347</v>
      </c>
      <c r="B122" t="s">
        <v>119</v>
      </c>
      <c r="C122" t="s">
        <v>185</v>
      </c>
      <c r="D122">
        <v>0.71130000000000004</v>
      </c>
      <c r="E122">
        <v>3.7278149370124719E-2</v>
      </c>
      <c r="F122" t="s">
        <v>182</v>
      </c>
      <c r="G122" t="s">
        <v>137</v>
      </c>
      <c r="H122" t="s">
        <v>259</v>
      </c>
    </row>
    <row r="123" spans="1:8" x14ac:dyDescent="0.25">
      <c r="A123">
        <v>43347</v>
      </c>
      <c r="B123" t="s">
        <v>119</v>
      </c>
      <c r="C123" t="s">
        <v>186</v>
      </c>
      <c r="D123">
        <v>0.72009999999999996</v>
      </c>
      <c r="E123">
        <v>4.670828627117795E-2</v>
      </c>
      <c r="F123" t="s">
        <v>182</v>
      </c>
      <c r="G123" t="s">
        <v>137</v>
      </c>
      <c r="H123" t="s">
        <v>259</v>
      </c>
    </row>
    <row r="124" spans="1:8" x14ac:dyDescent="0.25">
      <c r="A124">
        <v>43347</v>
      </c>
      <c r="B124" t="s">
        <v>119</v>
      </c>
      <c r="C124" t="s">
        <v>187</v>
      </c>
      <c r="D124">
        <v>0.76149999999999995</v>
      </c>
      <c r="E124">
        <v>4.7478228265760473E-2</v>
      </c>
      <c r="F124" t="s">
        <v>182</v>
      </c>
      <c r="G124" t="s">
        <v>137</v>
      </c>
      <c r="H124" t="s">
        <v>259</v>
      </c>
    </row>
    <row r="125" spans="1:8" x14ac:dyDescent="0.25">
      <c r="A125">
        <v>43347</v>
      </c>
      <c r="B125" t="s">
        <v>119</v>
      </c>
      <c r="C125" t="s">
        <v>188</v>
      </c>
      <c r="D125">
        <v>0.74950000000000006</v>
      </c>
      <c r="E125">
        <v>4.4511624418779427E-2</v>
      </c>
      <c r="F125" t="s">
        <v>182</v>
      </c>
      <c r="G125" t="s">
        <v>137</v>
      </c>
      <c r="H125" t="s">
        <v>259</v>
      </c>
    </row>
    <row r="126" spans="1:8" x14ac:dyDescent="0.25">
      <c r="A126">
        <v>43347</v>
      </c>
      <c r="B126" t="s">
        <v>119</v>
      </c>
      <c r="C126" t="s">
        <v>196</v>
      </c>
      <c r="D126">
        <v>0.16500000000000001</v>
      </c>
      <c r="E126">
        <v>0.31236737387270103</v>
      </c>
      <c r="F126" t="s">
        <v>182</v>
      </c>
      <c r="G126" t="s">
        <v>137</v>
      </c>
      <c r="H126" t="s">
        <v>259</v>
      </c>
    </row>
    <row r="127" spans="1:8" x14ac:dyDescent="0.25">
      <c r="A127">
        <v>43347</v>
      </c>
      <c r="B127" t="s">
        <v>119</v>
      </c>
      <c r="C127" t="s">
        <v>204</v>
      </c>
      <c r="D127">
        <v>0.51949999999999996</v>
      </c>
      <c r="E127">
        <v>0.19055677216139164</v>
      </c>
      <c r="F127" t="s">
        <v>182</v>
      </c>
      <c r="G127" t="s">
        <v>137</v>
      </c>
      <c r="H127" t="s">
        <v>259</v>
      </c>
    </row>
    <row r="128" spans="1:8" x14ac:dyDescent="0.25">
      <c r="A128">
        <v>43347</v>
      </c>
      <c r="B128" t="s">
        <v>119</v>
      </c>
      <c r="C128" t="s">
        <v>205</v>
      </c>
      <c r="D128">
        <v>5.28E-2</v>
      </c>
      <c r="E128">
        <v>1.8754184916305078E-3</v>
      </c>
      <c r="F128" t="s">
        <v>182</v>
      </c>
      <c r="G128" t="s">
        <v>137</v>
      </c>
      <c r="H128" t="s">
        <v>259</v>
      </c>
    </row>
    <row r="129" spans="1:8" x14ac:dyDescent="0.25">
      <c r="A129">
        <v>43350</v>
      </c>
      <c r="B129" t="s">
        <v>119</v>
      </c>
      <c r="C129" t="s">
        <v>206</v>
      </c>
      <c r="E129">
        <v>1.0798056349857435E-2</v>
      </c>
      <c r="F129" t="s">
        <v>182</v>
      </c>
      <c r="G129" t="s">
        <v>137</v>
      </c>
      <c r="H129" t="s">
        <v>259</v>
      </c>
    </row>
    <row r="130" spans="1:8" x14ac:dyDescent="0.25">
      <c r="A130">
        <v>43350</v>
      </c>
      <c r="B130" t="s">
        <v>119</v>
      </c>
      <c r="C130" t="s">
        <v>207</v>
      </c>
      <c r="E130">
        <v>3.2614129456697803E-2</v>
      </c>
      <c r="F130" t="s">
        <v>182</v>
      </c>
      <c r="G130" t="s">
        <v>137</v>
      </c>
      <c r="H130" t="s">
        <v>259</v>
      </c>
    </row>
    <row r="131" spans="1:8" x14ac:dyDescent="0.25">
      <c r="A131">
        <v>43350</v>
      </c>
      <c r="B131" t="s">
        <v>119</v>
      </c>
      <c r="C131" t="s">
        <v>170</v>
      </c>
      <c r="E131">
        <v>0.19068567657821767</v>
      </c>
      <c r="F131" t="s">
        <v>182</v>
      </c>
      <c r="G131" t="s">
        <v>137</v>
      </c>
      <c r="H131" t="s">
        <v>259</v>
      </c>
    </row>
    <row r="132" spans="1:8" x14ac:dyDescent="0.25">
      <c r="A132">
        <v>43350</v>
      </c>
      <c r="B132" t="s">
        <v>119</v>
      </c>
      <c r="C132" t="s">
        <v>172</v>
      </c>
      <c r="E132">
        <v>0.15535203663340555</v>
      </c>
      <c r="F132" t="s">
        <v>182</v>
      </c>
      <c r="G132" t="s">
        <v>137</v>
      </c>
      <c r="H132" t="s">
        <v>259</v>
      </c>
    </row>
    <row r="133" spans="1:8" x14ac:dyDescent="0.25">
      <c r="A133">
        <v>43353</v>
      </c>
      <c r="B133" t="s">
        <v>119</v>
      </c>
      <c r="C133" t="s">
        <v>208</v>
      </c>
      <c r="D133">
        <v>1.3299999999999999E-2</v>
      </c>
      <c r="E133">
        <v>0.39473524636058066</v>
      </c>
      <c r="F133" t="s">
        <v>182</v>
      </c>
      <c r="G133" t="s">
        <v>137</v>
      </c>
      <c r="H133" t="s">
        <v>259</v>
      </c>
    </row>
    <row r="134" spans="1:8" x14ac:dyDescent="0.25">
      <c r="A134">
        <v>43353</v>
      </c>
      <c r="B134" t="s">
        <v>119</v>
      </c>
      <c r="C134" t="s">
        <v>209</v>
      </c>
      <c r="D134">
        <v>0.14979999999999999</v>
      </c>
      <c r="E134">
        <v>0.18327511949283037</v>
      </c>
      <c r="F134" t="s">
        <v>182</v>
      </c>
      <c r="G134" t="s">
        <v>137</v>
      </c>
      <c r="H134" t="s">
        <v>259</v>
      </c>
    </row>
    <row r="135" spans="1:8" x14ac:dyDescent="0.25">
      <c r="A135">
        <v>43353</v>
      </c>
      <c r="B135" t="s">
        <v>119</v>
      </c>
      <c r="C135" t="s">
        <v>210</v>
      </c>
      <c r="E135">
        <v>8.089999999999975E-2</v>
      </c>
      <c r="F135" t="s">
        <v>182</v>
      </c>
      <c r="G135" t="s">
        <v>137</v>
      </c>
      <c r="H135" t="s">
        <v>259</v>
      </c>
    </row>
    <row r="136" spans="1:8" x14ac:dyDescent="0.25">
      <c r="A136">
        <v>43354</v>
      </c>
      <c r="B136" t="s">
        <v>119</v>
      </c>
      <c r="C136" t="s">
        <v>211</v>
      </c>
      <c r="E136">
        <v>0.14443400187966252</v>
      </c>
      <c r="F136" t="s">
        <v>182</v>
      </c>
      <c r="G136" t="s">
        <v>137</v>
      </c>
      <c r="H136" t="s">
        <v>259</v>
      </c>
    </row>
    <row r="137" spans="1:8" x14ac:dyDescent="0.25">
      <c r="A137">
        <v>43354</v>
      </c>
      <c r="B137" t="s">
        <v>119</v>
      </c>
      <c r="C137" t="s">
        <v>212</v>
      </c>
      <c r="F137" t="s">
        <v>182</v>
      </c>
      <c r="G137" t="s">
        <v>137</v>
      </c>
      <c r="H137" t="s">
        <v>259</v>
      </c>
    </row>
    <row r="138" spans="1:8" x14ac:dyDescent="0.25">
      <c r="A138">
        <v>43354</v>
      </c>
      <c r="B138" t="s">
        <v>119</v>
      </c>
      <c r="C138" t="s">
        <v>213</v>
      </c>
      <c r="E138">
        <v>2.0398368130573065E-3</v>
      </c>
      <c r="F138" t="s">
        <v>182</v>
      </c>
      <c r="G138" t="s">
        <v>137</v>
      </c>
      <c r="H138" t="s">
        <v>259</v>
      </c>
    </row>
    <row r="139" spans="1:8" x14ac:dyDescent="0.25">
      <c r="A139">
        <v>43355</v>
      </c>
      <c r="B139" t="s">
        <v>119</v>
      </c>
      <c r="C139" t="s">
        <v>215</v>
      </c>
      <c r="D139">
        <v>0.65429999999999999</v>
      </c>
      <c r="E139">
        <v>7.8332486700532653E-2</v>
      </c>
      <c r="F139" t="s">
        <v>182</v>
      </c>
      <c r="G139" t="s">
        <v>137</v>
      </c>
      <c r="H139" t="s">
        <v>259</v>
      </c>
    </row>
    <row r="140" spans="1:8" x14ac:dyDescent="0.25">
      <c r="A140">
        <v>43355</v>
      </c>
      <c r="B140" t="s">
        <v>119</v>
      </c>
      <c r="C140" t="s">
        <v>214</v>
      </c>
      <c r="E140">
        <v>0.22887084516619424</v>
      </c>
      <c r="F140" t="s">
        <v>182</v>
      </c>
      <c r="G140" t="s">
        <v>137</v>
      </c>
      <c r="H140" t="s">
        <v>259</v>
      </c>
    </row>
    <row r="141" spans="1:8" x14ac:dyDescent="0.25">
      <c r="A141">
        <v>43355</v>
      </c>
      <c r="B141" t="s">
        <v>119</v>
      </c>
      <c r="C141" t="s">
        <v>216</v>
      </c>
      <c r="E141">
        <v>4.7435256474350006E-2</v>
      </c>
      <c r="F141" t="s">
        <v>182</v>
      </c>
      <c r="G141" t="s">
        <v>137</v>
      </c>
      <c r="H141" t="s">
        <v>259</v>
      </c>
    </row>
    <row r="142" spans="1:8" x14ac:dyDescent="0.25">
      <c r="A142">
        <v>43355</v>
      </c>
      <c r="B142" t="s">
        <v>119</v>
      </c>
      <c r="C142" t="s">
        <v>217</v>
      </c>
      <c r="E142">
        <v>4.9413082168497047E-2</v>
      </c>
      <c r="F142" t="s">
        <v>182</v>
      </c>
      <c r="G142" t="s">
        <v>137</v>
      </c>
      <c r="H142" t="s">
        <v>259</v>
      </c>
    </row>
    <row r="143" spans="1:8" x14ac:dyDescent="0.25">
      <c r="A143">
        <v>43355</v>
      </c>
      <c r="B143" t="s">
        <v>119</v>
      </c>
      <c r="C143" t="s">
        <v>218</v>
      </c>
      <c r="E143">
        <v>5.6077756889724446E-2</v>
      </c>
      <c r="F143" t="s">
        <v>182</v>
      </c>
      <c r="G143" t="s">
        <v>137</v>
      </c>
      <c r="H143" t="s">
        <v>259</v>
      </c>
    </row>
    <row r="144" spans="1:8" x14ac:dyDescent="0.25">
      <c r="A144">
        <v>43355</v>
      </c>
      <c r="B144" t="s">
        <v>119</v>
      </c>
      <c r="C144" t="s">
        <v>219</v>
      </c>
      <c r="E144">
        <v>5.411567074634064E-2</v>
      </c>
      <c r="F144" t="s">
        <v>182</v>
      </c>
      <c r="G144" t="s">
        <v>137</v>
      </c>
      <c r="H144" t="s">
        <v>259</v>
      </c>
    </row>
    <row r="145" spans="1:8" x14ac:dyDescent="0.25">
      <c r="A145">
        <v>43356</v>
      </c>
      <c r="B145" t="s">
        <v>119</v>
      </c>
      <c r="C145" t="s">
        <v>215</v>
      </c>
      <c r="E145">
        <v>0.22665093396264258</v>
      </c>
      <c r="F145" t="s">
        <v>182</v>
      </c>
      <c r="G145" t="s">
        <v>137</v>
      </c>
      <c r="H145" t="s">
        <v>259</v>
      </c>
    </row>
    <row r="146" spans="1:8" x14ac:dyDescent="0.25">
      <c r="A146">
        <v>43356</v>
      </c>
      <c r="B146" t="s">
        <v>119</v>
      </c>
      <c r="C146" t="s">
        <v>220</v>
      </c>
      <c r="D146">
        <v>0.76349999999999996</v>
      </c>
      <c r="E146">
        <v>4.5612639724849587E-2</v>
      </c>
      <c r="F146" t="s">
        <v>182</v>
      </c>
      <c r="G146" t="s">
        <v>137</v>
      </c>
      <c r="H146" t="s">
        <v>259</v>
      </c>
    </row>
    <row r="147" spans="1:8" x14ac:dyDescent="0.25">
      <c r="A147">
        <v>43356</v>
      </c>
      <c r="B147" t="s">
        <v>119</v>
      </c>
      <c r="C147" t="s">
        <v>221</v>
      </c>
      <c r="D147">
        <v>0.76800000000000002</v>
      </c>
      <c r="E147">
        <v>4.9082633389329014E-2</v>
      </c>
      <c r="F147" t="s">
        <v>182</v>
      </c>
      <c r="G147" t="s">
        <v>137</v>
      </c>
      <c r="H147" t="s">
        <v>259</v>
      </c>
    </row>
    <row r="148" spans="1:8" x14ac:dyDescent="0.25">
      <c r="A148">
        <v>43356</v>
      </c>
      <c r="B148" t="s">
        <v>119</v>
      </c>
      <c r="C148" t="s">
        <v>222</v>
      </c>
      <c r="D148">
        <v>0.75590000000000002</v>
      </c>
      <c r="E148">
        <v>4.9421354156251318E-2</v>
      </c>
      <c r="F148" t="s">
        <v>182</v>
      </c>
      <c r="G148" t="s">
        <v>137</v>
      </c>
      <c r="H148" t="s">
        <v>259</v>
      </c>
    </row>
    <row r="149" spans="1:8" x14ac:dyDescent="0.25">
      <c r="A149">
        <v>43356</v>
      </c>
      <c r="B149" t="s">
        <v>119</v>
      </c>
      <c r="C149" t="s">
        <v>223</v>
      </c>
      <c r="D149">
        <v>0.52890000000000004</v>
      </c>
      <c r="E149">
        <v>0.23588913773796238</v>
      </c>
      <c r="F149" t="s">
        <v>182</v>
      </c>
      <c r="G149" t="s">
        <v>137</v>
      </c>
      <c r="H149" t="s">
        <v>259</v>
      </c>
    </row>
    <row r="150" spans="1:8" x14ac:dyDescent="0.25">
      <c r="A150">
        <v>43356</v>
      </c>
      <c r="B150" t="s">
        <v>119</v>
      </c>
      <c r="C150" t="s">
        <v>224</v>
      </c>
      <c r="D150">
        <v>0.51239999999999997</v>
      </c>
      <c r="E150">
        <v>0.19308573828523332</v>
      </c>
      <c r="F150" t="s">
        <v>182</v>
      </c>
      <c r="G150" t="s">
        <v>137</v>
      </c>
      <c r="H150" t="s">
        <v>259</v>
      </c>
    </row>
    <row r="151" spans="1:8" x14ac:dyDescent="0.25">
      <c r="A151">
        <v>43356</v>
      </c>
      <c r="B151" t="s">
        <v>119</v>
      </c>
      <c r="C151" t="s">
        <v>225</v>
      </c>
      <c r="E151">
        <v>0.62015697645353052</v>
      </c>
      <c r="F151" t="s">
        <v>182</v>
      </c>
      <c r="G151" t="s">
        <v>137</v>
      </c>
      <c r="H151" t="s">
        <v>259</v>
      </c>
    </row>
    <row r="152" spans="1:8" x14ac:dyDescent="0.25">
      <c r="A152">
        <v>43356</v>
      </c>
      <c r="B152" t="s">
        <v>119</v>
      </c>
      <c r="C152" t="s">
        <v>226</v>
      </c>
      <c r="E152">
        <v>0.44088977755561354</v>
      </c>
      <c r="F152" t="s">
        <v>182</v>
      </c>
      <c r="G152" t="s">
        <v>137</v>
      </c>
      <c r="H152" t="s">
        <v>259</v>
      </c>
    </row>
    <row r="153" spans="1:8" x14ac:dyDescent="0.25">
      <c r="A153">
        <v>43360</v>
      </c>
      <c r="B153" t="s">
        <v>119</v>
      </c>
      <c r="C153" t="s">
        <v>223</v>
      </c>
      <c r="D153">
        <v>0.52890000000000004</v>
      </c>
      <c r="E153">
        <v>0.24152573670924143</v>
      </c>
      <c r="F153" t="s">
        <v>182</v>
      </c>
      <c r="G153" t="s">
        <v>137</v>
      </c>
      <c r="H153" t="s">
        <v>259</v>
      </c>
    </row>
    <row r="154" spans="1:8" x14ac:dyDescent="0.25">
      <c r="A154">
        <v>43360</v>
      </c>
      <c r="B154" t="s">
        <v>119</v>
      </c>
      <c r="C154" t="s">
        <v>227</v>
      </c>
      <c r="E154">
        <v>4.4397336159826403E-3</v>
      </c>
      <c r="F154" t="s">
        <v>182</v>
      </c>
      <c r="G154" t="s">
        <v>137</v>
      </c>
      <c r="H154" t="s">
        <v>259</v>
      </c>
    </row>
    <row r="155" spans="1:8" x14ac:dyDescent="0.25">
      <c r="A155">
        <v>43361</v>
      </c>
      <c r="B155" t="s">
        <v>119</v>
      </c>
      <c r="C155" t="s">
        <v>227</v>
      </c>
      <c r="E155">
        <v>0.26729308276690245</v>
      </c>
      <c r="F155" t="s">
        <v>182</v>
      </c>
      <c r="G155" t="s">
        <v>137</v>
      </c>
      <c r="H155" t="s">
        <v>259</v>
      </c>
    </row>
    <row r="156" spans="1:8" x14ac:dyDescent="0.25">
      <c r="A156">
        <v>43361</v>
      </c>
      <c r="B156" t="s">
        <v>119</v>
      </c>
      <c r="C156" t="s">
        <v>264</v>
      </c>
      <c r="E156">
        <v>1.1558959693627633E-2</v>
      </c>
      <c r="F156" t="s">
        <v>182</v>
      </c>
      <c r="G156" t="s">
        <v>137</v>
      </c>
      <c r="H156" t="s">
        <v>259</v>
      </c>
    </row>
    <row r="157" spans="1:8" x14ac:dyDescent="0.25">
      <c r="A157">
        <v>43362</v>
      </c>
      <c r="B157" t="s">
        <v>119</v>
      </c>
      <c r="C157" t="s">
        <v>228</v>
      </c>
      <c r="E157">
        <v>7.5498091564918296E-2</v>
      </c>
      <c r="F157" t="s">
        <v>182</v>
      </c>
      <c r="G157" t="s">
        <v>137</v>
      </c>
      <c r="H157" t="s">
        <v>259</v>
      </c>
    </row>
    <row r="158" spans="1:8" x14ac:dyDescent="0.25">
      <c r="A158">
        <v>43362</v>
      </c>
      <c r="B158" t="s">
        <v>119</v>
      </c>
      <c r="C158" t="s">
        <v>229</v>
      </c>
      <c r="D158">
        <v>0.51419999999999999</v>
      </c>
      <c r="E158">
        <v>0.19278987786894608</v>
      </c>
      <c r="F158" t="s">
        <v>182</v>
      </c>
      <c r="G158" t="s">
        <v>137</v>
      </c>
      <c r="H158" t="s">
        <v>259</v>
      </c>
    </row>
    <row r="159" spans="1:8" x14ac:dyDescent="0.25">
      <c r="A159">
        <v>43362</v>
      </c>
      <c r="B159" t="s">
        <v>119</v>
      </c>
      <c r="C159" t="s">
        <v>230</v>
      </c>
      <c r="E159">
        <v>0.17639393460748692</v>
      </c>
      <c r="F159" t="s">
        <v>182</v>
      </c>
      <c r="G159" t="s">
        <v>137</v>
      </c>
      <c r="H159" t="s">
        <v>259</v>
      </c>
    </row>
    <row r="160" spans="1:8" x14ac:dyDescent="0.25">
      <c r="A160">
        <v>43362</v>
      </c>
      <c r="B160" t="s">
        <v>119</v>
      </c>
      <c r="C160" t="s">
        <v>231</v>
      </c>
      <c r="E160">
        <v>0.19441273771982281</v>
      </c>
      <c r="F160" t="s">
        <v>182</v>
      </c>
      <c r="G160" t="s">
        <v>137</v>
      </c>
      <c r="H160" t="s">
        <v>259</v>
      </c>
    </row>
    <row r="161" spans="1:10" x14ac:dyDescent="0.25">
      <c r="A161">
        <v>43363</v>
      </c>
      <c r="B161" t="s">
        <v>119</v>
      </c>
      <c r="C161" t="s">
        <v>267</v>
      </c>
      <c r="D161">
        <v>0.70909999999999995</v>
      </c>
      <c r="E161">
        <v>0.14334642608816586</v>
      </c>
      <c r="F161" t="s">
        <v>182</v>
      </c>
      <c r="G161" t="s">
        <v>137</v>
      </c>
      <c r="H161" t="s">
        <v>259</v>
      </c>
      <c r="J161" t="s">
        <v>277</v>
      </c>
    </row>
    <row r="162" spans="1:10" x14ac:dyDescent="0.25">
      <c r="A162">
        <v>43363</v>
      </c>
      <c r="B162" t="s">
        <v>119</v>
      </c>
      <c r="C162" t="s">
        <v>268</v>
      </c>
      <c r="D162">
        <v>0.72309999999999997</v>
      </c>
      <c r="E162">
        <v>0.11563044898551715</v>
      </c>
      <c r="F162" t="s">
        <v>182</v>
      </c>
      <c r="G162" t="s">
        <v>137</v>
      </c>
      <c r="H162" t="s">
        <v>259</v>
      </c>
      <c r="J162" t="s">
        <v>277</v>
      </c>
    </row>
    <row r="163" spans="1:10" x14ac:dyDescent="0.25">
      <c r="A163">
        <v>43363</v>
      </c>
      <c r="B163" t="s">
        <v>119</v>
      </c>
      <c r="C163" t="s">
        <v>269</v>
      </c>
      <c r="D163">
        <v>0.7853</v>
      </c>
      <c r="E163">
        <v>3.5858286666952531E-2</v>
      </c>
      <c r="F163" t="s">
        <v>182</v>
      </c>
      <c r="G163" t="s">
        <v>137</v>
      </c>
      <c r="H163" t="s">
        <v>259</v>
      </c>
      <c r="J163" t="s">
        <v>277</v>
      </c>
    </row>
    <row r="164" spans="1:10" x14ac:dyDescent="0.25">
      <c r="A164">
        <v>43363</v>
      </c>
      <c r="B164" t="s">
        <v>119</v>
      </c>
      <c r="C164" t="s">
        <v>270</v>
      </c>
      <c r="D164">
        <v>0.76400000000000001</v>
      </c>
      <c r="E164">
        <v>4.7244389347240547E-2</v>
      </c>
      <c r="F164" t="s">
        <v>182</v>
      </c>
      <c r="G164" t="s">
        <v>137</v>
      </c>
      <c r="H164" t="s">
        <v>259</v>
      </c>
      <c r="J164" t="s">
        <v>277</v>
      </c>
    </row>
    <row r="165" spans="1:10" x14ac:dyDescent="0.25">
      <c r="A165">
        <v>43363</v>
      </c>
      <c r="B165" t="s">
        <v>119</v>
      </c>
      <c r="C165" t="s">
        <v>271</v>
      </c>
      <c r="D165">
        <v>0.76880000000000004</v>
      </c>
      <c r="E165">
        <v>4.5759864378046064E-2</v>
      </c>
      <c r="F165" t="s">
        <v>182</v>
      </c>
      <c r="G165" t="s">
        <v>137</v>
      </c>
      <c r="H165" t="s">
        <v>259</v>
      </c>
      <c r="J165" t="s">
        <v>277</v>
      </c>
    </row>
    <row r="166" spans="1:10" x14ac:dyDescent="0.25">
      <c r="A166">
        <v>43364</v>
      </c>
      <c r="B166" t="s">
        <v>119</v>
      </c>
      <c r="C166" t="s">
        <v>272</v>
      </c>
      <c r="D166">
        <v>0.36840000000000001</v>
      </c>
      <c r="E166">
        <v>1.1668433078943408E-3</v>
      </c>
      <c r="F166" t="s">
        <v>182</v>
      </c>
      <c r="G166" t="s">
        <v>137</v>
      </c>
      <c r="H166" t="s">
        <v>259</v>
      </c>
      <c r="J166" t="s">
        <v>277</v>
      </c>
    </row>
    <row r="167" spans="1:10" x14ac:dyDescent="0.25">
      <c r="A167">
        <v>43364</v>
      </c>
      <c r="B167" t="s">
        <v>119</v>
      </c>
      <c r="C167" t="s">
        <v>273</v>
      </c>
      <c r="D167">
        <v>0.26229999999999998</v>
      </c>
      <c r="E167">
        <v>2.7415398740811866E-3</v>
      </c>
      <c r="F167" t="s">
        <v>182</v>
      </c>
      <c r="G167" t="s">
        <v>137</v>
      </c>
      <c r="H167" t="s">
        <v>259</v>
      </c>
      <c r="J167" t="s">
        <v>277</v>
      </c>
    </row>
    <row r="168" spans="1:10" x14ac:dyDescent="0.25">
      <c r="A168">
        <v>43364</v>
      </c>
      <c r="B168" t="s">
        <v>119</v>
      </c>
      <c r="C168" t="s">
        <v>274</v>
      </c>
      <c r="D168">
        <v>0.98540000000000005</v>
      </c>
      <c r="F168" t="s">
        <v>182</v>
      </c>
      <c r="G168" t="s">
        <v>137</v>
      </c>
      <c r="H168" t="s">
        <v>259</v>
      </c>
      <c r="J168" t="s">
        <v>277</v>
      </c>
    </row>
    <row r="169" spans="1:10" x14ac:dyDescent="0.25">
      <c r="A169">
        <v>43364</v>
      </c>
      <c r="B169" t="s">
        <v>119</v>
      </c>
      <c r="C169" t="s">
        <v>275</v>
      </c>
      <c r="D169">
        <v>0.98899999999999999</v>
      </c>
      <c r="F169" t="s">
        <v>182</v>
      </c>
      <c r="G169" t="s">
        <v>137</v>
      </c>
      <c r="H169" t="s">
        <v>259</v>
      </c>
      <c r="J169" t="s">
        <v>287</v>
      </c>
    </row>
    <row r="170" spans="1:10" x14ac:dyDescent="0.25">
      <c r="A170">
        <v>43367</v>
      </c>
      <c r="B170" t="s">
        <v>119</v>
      </c>
      <c r="C170" t="s">
        <v>278</v>
      </c>
      <c r="E170">
        <v>5.0355426710616304E-2</v>
      </c>
      <c r="F170" t="s">
        <v>182</v>
      </c>
      <c r="G170" t="s">
        <v>137</v>
      </c>
      <c r="H170" t="s">
        <v>259</v>
      </c>
      <c r="J170" t="s">
        <v>287</v>
      </c>
    </row>
    <row r="171" spans="1:10" x14ac:dyDescent="0.25">
      <c r="A171">
        <v>43367</v>
      </c>
      <c r="B171" t="s">
        <v>119</v>
      </c>
      <c r="C171" t="s">
        <v>279</v>
      </c>
      <c r="D171">
        <v>0.79959999999999998</v>
      </c>
      <c r="F171" t="s">
        <v>182</v>
      </c>
      <c r="G171" t="s">
        <v>137</v>
      </c>
      <c r="H171" t="s">
        <v>259</v>
      </c>
      <c r="J171" t="s">
        <v>287</v>
      </c>
    </row>
    <row r="172" spans="1:10" x14ac:dyDescent="0.25">
      <c r="A172">
        <v>43367</v>
      </c>
      <c r="B172" t="s">
        <v>119</v>
      </c>
      <c r="C172" t="s">
        <v>280</v>
      </c>
      <c r="D172">
        <v>0.84440000000000004</v>
      </c>
      <c r="F172" t="s">
        <v>182</v>
      </c>
      <c r="G172" t="s">
        <v>137</v>
      </c>
      <c r="H172" t="s">
        <v>259</v>
      </c>
      <c r="J172" t="s">
        <v>287</v>
      </c>
    </row>
    <row r="173" spans="1:10" x14ac:dyDescent="0.25">
      <c r="A173">
        <v>43367</v>
      </c>
      <c r="B173" t="s">
        <v>119</v>
      </c>
      <c r="C173" t="s">
        <v>281</v>
      </c>
      <c r="D173">
        <v>0.94379999999999997</v>
      </c>
      <c r="F173" t="s">
        <v>182</v>
      </c>
      <c r="G173" t="s">
        <v>137</v>
      </c>
      <c r="H173" t="s">
        <v>259</v>
      </c>
      <c r="J173" t="s">
        <v>287</v>
      </c>
    </row>
    <row r="174" spans="1:10" x14ac:dyDescent="0.25">
      <c r="A174">
        <v>43367</v>
      </c>
      <c r="B174" t="s">
        <v>119</v>
      </c>
      <c r="C174" t="s">
        <v>282</v>
      </c>
      <c r="D174">
        <v>0.57199999999999995</v>
      </c>
      <c r="F174" t="s">
        <v>182</v>
      </c>
      <c r="G174" t="s">
        <v>137</v>
      </c>
      <c r="H174" t="s">
        <v>259</v>
      </c>
      <c r="J174" t="s">
        <v>287</v>
      </c>
    </row>
    <row r="175" spans="1:10" x14ac:dyDescent="0.25">
      <c r="A175">
        <v>43367</v>
      </c>
      <c r="B175" t="s">
        <v>119</v>
      </c>
      <c r="C175" t="s">
        <v>283</v>
      </c>
      <c r="D175">
        <v>0.78520000000000001</v>
      </c>
      <c r="E175">
        <v>4.8397543432554986E-2</v>
      </c>
      <c r="F175" t="s">
        <v>182</v>
      </c>
      <c r="G175" t="s">
        <v>137</v>
      </c>
      <c r="H175" t="s">
        <v>259</v>
      </c>
      <c r="J175" t="s">
        <v>288</v>
      </c>
    </row>
    <row r="176" spans="1:10" x14ac:dyDescent="0.25">
      <c r="A176">
        <v>43367</v>
      </c>
      <c r="B176" t="s">
        <v>119</v>
      </c>
      <c r="C176" t="s">
        <v>284</v>
      </c>
      <c r="D176">
        <v>0.82540000000000002</v>
      </c>
      <c r="E176">
        <v>1.1105741545757149E-3</v>
      </c>
      <c r="F176" t="s">
        <v>182</v>
      </c>
      <c r="G176" t="s">
        <v>137</v>
      </c>
      <c r="H176" t="s">
        <v>259</v>
      </c>
      <c r="J176" t="s">
        <v>287</v>
      </c>
    </row>
    <row r="177" spans="1:10" x14ac:dyDescent="0.25">
      <c r="A177">
        <v>43367</v>
      </c>
      <c r="B177" t="s">
        <v>119</v>
      </c>
      <c r="C177" t="s">
        <v>285</v>
      </c>
      <c r="D177">
        <v>0.56669999999999998</v>
      </c>
      <c r="E177">
        <v>3.6337410785088915E-3</v>
      </c>
      <c r="F177" t="s">
        <v>182</v>
      </c>
      <c r="G177" t="s">
        <v>137</v>
      </c>
      <c r="H177" t="s">
        <v>259</v>
      </c>
      <c r="J177" t="s">
        <v>287</v>
      </c>
    </row>
    <row r="178" spans="1:10" x14ac:dyDescent="0.25">
      <c r="A178">
        <v>43367</v>
      </c>
      <c r="B178" t="s">
        <v>119</v>
      </c>
      <c r="C178" t="s">
        <v>286</v>
      </c>
      <c r="D178">
        <v>0.57250000000000001</v>
      </c>
      <c r="E178">
        <v>0.10307543681152005</v>
      </c>
      <c r="F178" t="s">
        <v>182</v>
      </c>
      <c r="G178" t="s">
        <v>137</v>
      </c>
      <c r="H178" t="s">
        <v>259</v>
      </c>
      <c r="J178" t="s">
        <v>287</v>
      </c>
    </row>
    <row r="179" spans="1:10" x14ac:dyDescent="0.25">
      <c r="A179">
        <v>43367</v>
      </c>
      <c r="B179" t="s">
        <v>119</v>
      </c>
      <c r="C179" t="s">
        <v>289</v>
      </c>
      <c r="D179">
        <v>0.88</v>
      </c>
      <c r="E179">
        <v>1.2923002460371681E-2</v>
      </c>
      <c r="F179" t="s">
        <v>182</v>
      </c>
      <c r="G179" t="s">
        <v>137</v>
      </c>
      <c r="H179" t="s">
        <v>259</v>
      </c>
      <c r="J179" t="s">
        <v>288</v>
      </c>
    </row>
    <row r="180" spans="1:10" x14ac:dyDescent="0.25">
      <c r="A180">
        <v>43369</v>
      </c>
      <c r="B180" t="s">
        <v>119</v>
      </c>
      <c r="C180" t="s">
        <v>290</v>
      </c>
      <c r="D180">
        <v>0.66720000000000002</v>
      </c>
      <c r="E180">
        <v>1.8153081030517843E-2</v>
      </c>
      <c r="F180" t="s">
        <v>182</v>
      </c>
      <c r="G180" t="s">
        <v>137</v>
      </c>
      <c r="H180" t="s">
        <v>259</v>
      </c>
      <c r="J180" t="s">
        <v>288</v>
      </c>
    </row>
    <row r="181" spans="1:10" x14ac:dyDescent="0.25">
      <c r="A181">
        <v>43369</v>
      </c>
      <c r="B181" t="s">
        <v>119</v>
      </c>
      <c r="C181" t="s">
        <v>291</v>
      </c>
      <c r="D181">
        <v>0.92710000000000004</v>
      </c>
      <c r="F181" t="s">
        <v>182</v>
      </c>
      <c r="G181" t="s">
        <v>137</v>
      </c>
      <c r="H181" t="s">
        <v>259</v>
      </c>
      <c r="J181" t="s">
        <v>288</v>
      </c>
    </row>
    <row r="182" spans="1:10" x14ac:dyDescent="0.25">
      <c r="A182">
        <v>43370</v>
      </c>
      <c r="B182" t="s">
        <v>119</v>
      </c>
      <c r="C182" t="s">
        <v>340</v>
      </c>
      <c r="D182">
        <v>0.51949999999999996</v>
      </c>
      <c r="E182">
        <v>0.19070992199806458</v>
      </c>
      <c r="F182" t="s">
        <v>182</v>
      </c>
      <c r="G182" t="s">
        <v>137</v>
      </c>
      <c r="H182" t="s">
        <v>259</v>
      </c>
      <c r="J182" t="s">
        <v>343</v>
      </c>
    </row>
    <row r="183" spans="1:10" x14ac:dyDescent="0.25">
      <c r="A183">
        <v>43370</v>
      </c>
      <c r="B183" t="s">
        <v>119</v>
      </c>
      <c r="C183" t="s">
        <v>341</v>
      </c>
      <c r="E183">
        <v>0.1767882340171493</v>
      </c>
      <c r="F183" t="s">
        <v>182</v>
      </c>
      <c r="G183" t="s">
        <v>137</v>
      </c>
      <c r="H183" t="s">
        <v>259</v>
      </c>
      <c r="J183" t="s">
        <v>343</v>
      </c>
    </row>
    <row r="184" spans="1:10" x14ac:dyDescent="0.25">
      <c r="A184">
        <v>43370</v>
      </c>
      <c r="B184" t="s">
        <v>119</v>
      </c>
      <c r="C184" t="s">
        <v>342</v>
      </c>
      <c r="E184">
        <v>0.19441136051305585</v>
      </c>
      <c r="F184" t="s">
        <v>182</v>
      </c>
      <c r="G184" t="s">
        <v>137</v>
      </c>
      <c r="H184" t="s">
        <v>259</v>
      </c>
      <c r="J184" t="s">
        <v>343</v>
      </c>
    </row>
    <row r="185" spans="1:10" x14ac:dyDescent="0.25">
      <c r="A185">
        <v>43371</v>
      </c>
      <c r="B185" t="s">
        <v>119</v>
      </c>
      <c r="C185" t="s">
        <v>292</v>
      </c>
      <c r="D185">
        <v>0.71499999999999997</v>
      </c>
      <c r="E185">
        <v>3.5256828921587761E-2</v>
      </c>
      <c r="F185" t="s">
        <v>182</v>
      </c>
      <c r="G185" t="s">
        <v>137</v>
      </c>
      <c r="H185" t="s">
        <v>259</v>
      </c>
      <c r="J185" t="s">
        <v>293</v>
      </c>
    </row>
    <row r="186" spans="1:10" x14ac:dyDescent="0.25">
      <c r="A186">
        <v>43371</v>
      </c>
      <c r="B186" t="s">
        <v>119</v>
      </c>
      <c r="C186" t="s">
        <v>294</v>
      </c>
      <c r="E186">
        <v>0.17650803756167296</v>
      </c>
      <c r="F186" t="s">
        <v>182</v>
      </c>
      <c r="G186" t="s">
        <v>137</v>
      </c>
      <c r="H186" t="s">
        <v>259</v>
      </c>
      <c r="J186" t="s">
        <v>293</v>
      </c>
    </row>
    <row r="187" spans="1:10" x14ac:dyDescent="0.25">
      <c r="A187">
        <v>43374</v>
      </c>
      <c r="B187" t="s">
        <v>119</v>
      </c>
      <c r="C187" t="s">
        <v>295</v>
      </c>
      <c r="F187" t="s">
        <v>182</v>
      </c>
      <c r="G187" t="s">
        <v>137</v>
      </c>
      <c r="H187" t="s">
        <v>259</v>
      </c>
      <c r="J187" t="s">
        <v>293</v>
      </c>
    </row>
    <row r="188" spans="1:10" x14ac:dyDescent="0.25">
      <c r="A188">
        <v>43374</v>
      </c>
      <c r="B188" t="s">
        <v>119</v>
      </c>
      <c r="C188" t="s">
        <v>296</v>
      </c>
      <c r="E188">
        <v>0.1299896039701067</v>
      </c>
      <c r="F188" t="s">
        <v>182</v>
      </c>
      <c r="G188" t="s">
        <v>137</v>
      </c>
      <c r="H188" t="s">
        <v>259</v>
      </c>
      <c r="J188" t="s">
        <v>293</v>
      </c>
    </row>
    <row r="189" spans="1:10" x14ac:dyDescent="0.25">
      <c r="A189">
        <v>43374</v>
      </c>
      <c r="B189" t="s">
        <v>119</v>
      </c>
      <c r="C189" t="s">
        <v>297</v>
      </c>
      <c r="F189" t="s">
        <v>182</v>
      </c>
      <c r="G189" t="s">
        <v>137</v>
      </c>
      <c r="H189" t="s">
        <v>259</v>
      </c>
      <c r="J189" t="s">
        <v>293</v>
      </c>
    </row>
    <row r="190" spans="1:10" x14ac:dyDescent="0.25">
      <c r="A190">
        <v>43374</v>
      </c>
      <c r="B190" t="s">
        <v>119</v>
      </c>
      <c r="C190" t="s">
        <v>298</v>
      </c>
      <c r="D190">
        <v>0.82189999999999996</v>
      </c>
      <c r="E190">
        <v>2.8853022043609851E-2</v>
      </c>
      <c r="F190" t="s">
        <v>182</v>
      </c>
      <c r="G190" t="s">
        <v>137</v>
      </c>
      <c r="H190" t="s">
        <v>259</v>
      </c>
      <c r="J190" t="s">
        <v>293</v>
      </c>
    </row>
    <row r="191" spans="1:10" x14ac:dyDescent="0.25">
      <c r="A191">
        <v>43376</v>
      </c>
      <c r="B191" t="s">
        <v>119</v>
      </c>
      <c r="C191" t="s">
        <v>299</v>
      </c>
      <c r="E191">
        <v>8.537886873000701E-3</v>
      </c>
      <c r="F191" t="s">
        <v>182</v>
      </c>
      <c r="G191" t="s">
        <v>137</v>
      </c>
      <c r="H191" t="s">
        <v>259</v>
      </c>
      <c r="J191" t="s">
        <v>305</v>
      </c>
    </row>
    <row r="192" spans="1:10" x14ac:dyDescent="0.25">
      <c r="A192">
        <v>43376</v>
      </c>
      <c r="B192" t="s">
        <v>119</v>
      </c>
      <c r="C192" t="s">
        <v>300</v>
      </c>
      <c r="E192">
        <v>1.2020485071019429E-2</v>
      </c>
      <c r="F192" t="s">
        <v>182</v>
      </c>
      <c r="G192" t="s">
        <v>137</v>
      </c>
      <c r="H192" t="s">
        <v>259</v>
      </c>
      <c r="J192" t="s">
        <v>305</v>
      </c>
    </row>
    <row r="193" spans="1:10" x14ac:dyDescent="0.25">
      <c r="A193">
        <v>43376</v>
      </c>
      <c r="B193" t="s">
        <v>119</v>
      </c>
      <c r="C193" t="s">
        <v>301</v>
      </c>
      <c r="E193">
        <v>7.3864654468730872E-3</v>
      </c>
      <c r="F193" t="s">
        <v>182</v>
      </c>
      <c r="G193" t="s">
        <v>137</v>
      </c>
      <c r="H193" t="s">
        <v>259</v>
      </c>
      <c r="J193" t="s">
        <v>305</v>
      </c>
    </row>
    <row r="194" spans="1:10" x14ac:dyDescent="0.25">
      <c r="A194">
        <v>43376</v>
      </c>
      <c r="B194" t="s">
        <v>119</v>
      </c>
      <c r="C194" t="s">
        <v>302</v>
      </c>
      <c r="E194">
        <v>0.17044651965785002</v>
      </c>
      <c r="F194" t="s">
        <v>182</v>
      </c>
      <c r="G194" t="s">
        <v>137</v>
      </c>
      <c r="H194" t="s">
        <v>259</v>
      </c>
      <c r="J194" t="s">
        <v>305</v>
      </c>
    </row>
    <row r="195" spans="1:10" x14ac:dyDescent="0.25">
      <c r="A195">
        <v>43376</v>
      </c>
      <c r="B195" t="s">
        <v>119</v>
      </c>
      <c r="C195" t="s">
        <v>292</v>
      </c>
      <c r="E195">
        <v>6.7675246943048037E-2</v>
      </c>
      <c r="F195" t="s">
        <v>182</v>
      </c>
      <c r="G195" t="s">
        <v>137</v>
      </c>
      <c r="H195" t="s">
        <v>259</v>
      </c>
      <c r="J195" t="s">
        <v>305</v>
      </c>
    </row>
    <row r="196" spans="1:10" x14ac:dyDescent="0.25">
      <c r="A196">
        <v>43376</v>
      </c>
      <c r="B196" t="s">
        <v>119</v>
      </c>
      <c r="C196" t="s">
        <v>344</v>
      </c>
      <c r="D196">
        <v>0.5252</v>
      </c>
      <c r="E196">
        <v>0.1873076359582776</v>
      </c>
      <c r="F196" t="s">
        <v>182</v>
      </c>
      <c r="G196" t="s">
        <v>137</v>
      </c>
      <c r="H196" t="s">
        <v>259</v>
      </c>
      <c r="J196" t="s">
        <v>343</v>
      </c>
    </row>
    <row r="197" spans="1:10" x14ac:dyDescent="0.25">
      <c r="A197">
        <v>43376</v>
      </c>
      <c r="B197" t="s">
        <v>119</v>
      </c>
      <c r="C197" t="s">
        <v>345</v>
      </c>
      <c r="E197">
        <v>0.1768132909628132</v>
      </c>
      <c r="F197" t="s">
        <v>182</v>
      </c>
      <c r="G197" t="s">
        <v>137</v>
      </c>
      <c r="H197" t="s">
        <v>259</v>
      </c>
      <c r="J197" t="s">
        <v>343</v>
      </c>
    </row>
    <row r="198" spans="1:10" x14ac:dyDescent="0.25">
      <c r="A198">
        <v>43376</v>
      </c>
      <c r="B198" t="s">
        <v>119</v>
      </c>
      <c r="E198">
        <v>0.19498975477559768</v>
      </c>
      <c r="F198" t="s">
        <v>182</v>
      </c>
      <c r="G198" t="s">
        <v>137</v>
      </c>
      <c r="H198" t="s">
        <v>259</v>
      </c>
      <c r="J198" t="s">
        <v>343</v>
      </c>
    </row>
    <row r="199" spans="1:10" x14ac:dyDescent="0.25">
      <c r="A199">
        <v>43377</v>
      </c>
      <c r="B199" t="s">
        <v>119</v>
      </c>
      <c r="C199" t="s">
        <v>285</v>
      </c>
      <c r="D199">
        <v>0.56669999999999998</v>
      </c>
      <c r="E199">
        <v>5.0342641663263391E-3</v>
      </c>
      <c r="F199" t="s">
        <v>182</v>
      </c>
      <c r="G199" t="s">
        <v>137</v>
      </c>
      <c r="H199" t="s">
        <v>259</v>
      </c>
      <c r="J199" t="s">
        <v>305</v>
      </c>
    </row>
    <row r="200" spans="1:10" x14ac:dyDescent="0.25">
      <c r="A200">
        <v>43377</v>
      </c>
      <c r="B200" t="s">
        <v>119</v>
      </c>
      <c r="C200" t="s">
        <v>303</v>
      </c>
      <c r="D200">
        <v>0.81189999999999996</v>
      </c>
      <c r="F200" t="s">
        <v>182</v>
      </c>
      <c r="G200" t="s">
        <v>137</v>
      </c>
      <c r="H200" t="s">
        <v>259</v>
      </c>
      <c r="J200" t="s">
        <v>305</v>
      </c>
    </row>
    <row r="201" spans="1:10" x14ac:dyDescent="0.25">
      <c r="A201">
        <v>43377</v>
      </c>
      <c r="B201" t="s">
        <v>119</v>
      </c>
      <c r="C201" t="s">
        <v>304</v>
      </c>
      <c r="D201">
        <v>0.85229999999999995</v>
      </c>
      <c r="F201" t="s">
        <v>182</v>
      </c>
      <c r="G201" t="s">
        <v>137</v>
      </c>
      <c r="H201" t="s">
        <v>259</v>
      </c>
      <c r="J201" t="s">
        <v>305</v>
      </c>
    </row>
    <row r="202" spans="1:10" x14ac:dyDescent="0.25">
      <c r="A202">
        <v>43377</v>
      </c>
      <c r="B202" t="s">
        <v>119</v>
      </c>
      <c r="C202" t="s">
        <v>306</v>
      </c>
      <c r="D202">
        <v>0.82640000000000002</v>
      </c>
      <c r="F202" t="s">
        <v>182</v>
      </c>
      <c r="G202" t="s">
        <v>137</v>
      </c>
      <c r="H202" t="s">
        <v>259</v>
      </c>
      <c r="J202" t="s">
        <v>312</v>
      </c>
    </row>
    <row r="203" spans="1:10" x14ac:dyDescent="0.25">
      <c r="A203">
        <v>43377</v>
      </c>
      <c r="B203" t="s">
        <v>119</v>
      </c>
      <c r="C203" t="s">
        <v>307</v>
      </c>
      <c r="D203">
        <v>0.87109999999999999</v>
      </c>
      <c r="F203" t="s">
        <v>182</v>
      </c>
      <c r="G203" t="s">
        <v>137</v>
      </c>
      <c r="H203" t="s">
        <v>259</v>
      </c>
      <c r="J203" t="s">
        <v>312</v>
      </c>
    </row>
    <row r="204" spans="1:10" x14ac:dyDescent="0.25">
      <c r="A204">
        <v>43377</v>
      </c>
      <c r="B204" t="s">
        <v>119</v>
      </c>
      <c r="C204" t="s">
        <v>308</v>
      </c>
      <c r="D204">
        <v>0.78710000000000002</v>
      </c>
      <c r="E204">
        <v>2.5460036683077468E-2</v>
      </c>
      <c r="F204" t="s">
        <v>182</v>
      </c>
      <c r="G204" t="s">
        <v>137</v>
      </c>
      <c r="H204" t="s">
        <v>259</v>
      </c>
      <c r="J204" t="s">
        <v>312</v>
      </c>
    </row>
    <row r="205" spans="1:10" x14ac:dyDescent="0.25">
      <c r="A205">
        <v>43377</v>
      </c>
      <c r="B205" t="s">
        <v>119</v>
      </c>
      <c r="C205" t="s">
        <v>309</v>
      </c>
      <c r="D205">
        <v>0.7843</v>
      </c>
      <c r="E205">
        <v>4.2589725668353215E-3</v>
      </c>
      <c r="F205" t="s">
        <v>182</v>
      </c>
      <c r="G205" t="s">
        <v>137</v>
      </c>
      <c r="H205" t="s">
        <v>259</v>
      </c>
      <c r="J205" t="s">
        <v>312</v>
      </c>
    </row>
    <row r="206" spans="1:10" x14ac:dyDescent="0.25">
      <c r="A206">
        <v>43377</v>
      </c>
      <c r="B206" t="s">
        <v>119</v>
      </c>
      <c r="C206" t="s">
        <v>310</v>
      </c>
      <c r="D206">
        <v>0.78710000000000002</v>
      </c>
      <c r="E206">
        <v>5.3822914380349798E-3</v>
      </c>
      <c r="F206" t="s">
        <v>182</v>
      </c>
      <c r="G206" t="s">
        <v>137</v>
      </c>
      <c r="H206" t="s">
        <v>259</v>
      </c>
      <c r="J206" t="s">
        <v>312</v>
      </c>
    </row>
    <row r="207" spans="1:10" x14ac:dyDescent="0.25">
      <c r="A207">
        <v>43377</v>
      </c>
      <c r="B207" t="s">
        <v>119</v>
      </c>
      <c r="C207" t="s">
        <v>311</v>
      </c>
      <c r="D207">
        <v>0.42820000000000003</v>
      </c>
      <c r="E207">
        <v>1.1018414117108915E-2</v>
      </c>
      <c r="F207" t="s">
        <v>182</v>
      </c>
      <c r="G207" t="s">
        <v>137</v>
      </c>
      <c r="H207" t="s">
        <v>259</v>
      </c>
      <c r="J207" t="s">
        <v>312</v>
      </c>
    </row>
    <row r="208" spans="1:10" x14ac:dyDescent="0.25">
      <c r="A208">
        <v>43381</v>
      </c>
      <c r="B208" t="s">
        <v>119</v>
      </c>
      <c r="C208" t="s">
        <v>313</v>
      </c>
      <c r="D208">
        <v>0.75280000000000002</v>
      </c>
      <c r="E208">
        <v>0.10461343116924543</v>
      </c>
      <c r="F208" t="s">
        <v>182</v>
      </c>
      <c r="G208" t="s">
        <v>137</v>
      </c>
      <c r="H208" t="s">
        <v>259</v>
      </c>
      <c r="J208" t="s">
        <v>318</v>
      </c>
    </row>
    <row r="209" spans="1:10" x14ac:dyDescent="0.25">
      <c r="A209">
        <v>43381</v>
      </c>
      <c r="B209" t="s">
        <v>119</v>
      </c>
      <c r="C209" t="s">
        <v>314</v>
      </c>
      <c r="D209">
        <v>0.88139999999999996</v>
      </c>
      <c r="F209" t="s">
        <v>182</v>
      </c>
      <c r="G209" t="s">
        <v>137</v>
      </c>
      <c r="H209" t="s">
        <v>259</v>
      </c>
      <c r="J209" t="s">
        <v>318</v>
      </c>
    </row>
    <row r="210" spans="1:10" x14ac:dyDescent="0.25">
      <c r="A210">
        <v>43381</v>
      </c>
      <c r="B210" t="s">
        <v>119</v>
      </c>
      <c r="C210" t="s">
        <v>315</v>
      </c>
      <c r="D210">
        <v>0.8498</v>
      </c>
      <c r="F210" t="s">
        <v>182</v>
      </c>
      <c r="G210" t="s">
        <v>137</v>
      </c>
      <c r="H210" t="s">
        <v>259</v>
      </c>
      <c r="J210" t="s">
        <v>318</v>
      </c>
    </row>
    <row r="211" spans="1:10" x14ac:dyDescent="0.25">
      <c r="A211">
        <v>43381</v>
      </c>
      <c r="B211" t="s">
        <v>119</v>
      </c>
      <c r="C211" t="s">
        <v>316</v>
      </c>
      <c r="D211">
        <v>0.74909999999999999</v>
      </c>
      <c r="E211">
        <v>2.0237846812858555E-2</v>
      </c>
      <c r="F211" t="s">
        <v>182</v>
      </c>
      <c r="G211" t="s">
        <v>137</v>
      </c>
      <c r="H211" t="s">
        <v>259</v>
      </c>
      <c r="J211" t="s">
        <v>318</v>
      </c>
    </row>
    <row r="212" spans="1:10" x14ac:dyDescent="0.25">
      <c r="A212">
        <v>43381</v>
      </c>
      <c r="B212" t="s">
        <v>119</v>
      </c>
      <c r="C212" t="s">
        <v>317</v>
      </c>
      <c r="D212">
        <v>0.47949999999999998</v>
      </c>
      <c r="E212">
        <v>0.39774151413345715</v>
      </c>
      <c r="F212" t="s">
        <v>182</v>
      </c>
      <c r="G212" t="s">
        <v>137</v>
      </c>
      <c r="H212" t="s">
        <v>259</v>
      </c>
      <c r="J212" t="s">
        <v>318</v>
      </c>
    </row>
    <row r="213" spans="1:10" x14ac:dyDescent="0.25">
      <c r="A213">
        <v>43383</v>
      </c>
      <c r="B213" t="s">
        <v>119</v>
      </c>
      <c r="C213" t="s">
        <v>319</v>
      </c>
      <c r="E213">
        <v>1.6497780755380852E-2</v>
      </c>
      <c r="F213" t="s">
        <v>182</v>
      </c>
      <c r="G213" t="s">
        <v>137</v>
      </c>
      <c r="H213" t="s">
        <v>259</v>
      </c>
      <c r="J213" t="s">
        <v>324</v>
      </c>
    </row>
    <row r="214" spans="1:10" x14ac:dyDescent="0.25">
      <c r="A214">
        <v>43383</v>
      </c>
      <c r="B214" t="s">
        <v>119</v>
      </c>
      <c r="C214" t="s">
        <v>320</v>
      </c>
      <c r="E214">
        <v>0.39281375107056804</v>
      </c>
      <c r="F214" t="s">
        <v>182</v>
      </c>
      <c r="G214" t="s">
        <v>137</v>
      </c>
      <c r="H214" t="s">
        <v>259</v>
      </c>
      <c r="J214" t="s">
        <v>326</v>
      </c>
    </row>
    <row r="215" spans="1:10" x14ac:dyDescent="0.25">
      <c r="A215">
        <v>43383</v>
      </c>
      <c r="B215" t="s">
        <v>119</v>
      </c>
      <c r="C215" t="s">
        <v>303</v>
      </c>
      <c r="D215">
        <v>0.81189999999999996</v>
      </c>
      <c r="F215" t="s">
        <v>182</v>
      </c>
      <c r="G215" t="s">
        <v>137</v>
      </c>
      <c r="H215" t="s">
        <v>259</v>
      </c>
      <c r="J215" t="s">
        <v>324</v>
      </c>
    </row>
    <row r="216" spans="1:10" x14ac:dyDescent="0.25">
      <c r="A216">
        <v>43383</v>
      </c>
      <c r="B216" t="s">
        <v>119</v>
      </c>
      <c r="C216" t="s">
        <v>306</v>
      </c>
      <c r="D216">
        <v>0.82640000000000002</v>
      </c>
      <c r="F216" t="s">
        <v>182</v>
      </c>
      <c r="G216" t="s">
        <v>137</v>
      </c>
      <c r="H216" t="s">
        <v>259</v>
      </c>
      <c r="J216" t="s">
        <v>324</v>
      </c>
    </row>
    <row r="217" spans="1:10" x14ac:dyDescent="0.25">
      <c r="A217">
        <v>43383</v>
      </c>
      <c r="B217" t="s">
        <v>119</v>
      </c>
      <c r="C217" t="s">
        <v>321</v>
      </c>
      <c r="D217">
        <v>0.68730000000000002</v>
      </c>
      <c r="E217">
        <v>8.6055089250556646E-2</v>
      </c>
      <c r="F217" t="s">
        <v>182</v>
      </c>
      <c r="G217" t="s">
        <v>137</v>
      </c>
      <c r="H217" t="s">
        <v>259</v>
      </c>
      <c r="J217" t="s">
        <v>324</v>
      </c>
    </row>
    <row r="218" spans="1:10" x14ac:dyDescent="0.25">
      <c r="A218">
        <v>43383</v>
      </c>
      <c r="B218" t="s">
        <v>119</v>
      </c>
      <c r="C218" t="s">
        <v>322</v>
      </c>
      <c r="D218">
        <v>0.77749999999999997</v>
      </c>
      <c r="E218">
        <v>2.9324942523341353E-2</v>
      </c>
      <c r="F218" t="s">
        <v>182</v>
      </c>
      <c r="G218" t="s">
        <v>137</v>
      </c>
      <c r="H218" t="s">
        <v>259</v>
      </c>
      <c r="J218" t="s">
        <v>324</v>
      </c>
    </row>
    <row r="219" spans="1:10" x14ac:dyDescent="0.25">
      <c r="A219">
        <v>43383</v>
      </c>
      <c r="B219" t="s">
        <v>119</v>
      </c>
      <c r="C219" t="s">
        <v>323</v>
      </c>
      <c r="D219">
        <v>0.78569999999999995</v>
      </c>
      <c r="E219">
        <v>7.2898816595083848E-2</v>
      </c>
      <c r="F219" t="s">
        <v>182</v>
      </c>
      <c r="G219" t="s">
        <v>137</v>
      </c>
      <c r="H219" t="s">
        <v>259</v>
      </c>
      <c r="J219" t="s">
        <v>324</v>
      </c>
    </row>
    <row r="220" spans="1:10" x14ac:dyDescent="0.25">
      <c r="A220">
        <v>43383</v>
      </c>
      <c r="B220" t="s">
        <v>119</v>
      </c>
      <c r="C220" t="s">
        <v>328</v>
      </c>
      <c r="D220">
        <v>0.34239999999999998</v>
      </c>
      <c r="E220">
        <v>0.20040207514541677</v>
      </c>
      <c r="F220" t="s">
        <v>182</v>
      </c>
      <c r="G220" t="s">
        <v>137</v>
      </c>
      <c r="H220" t="s">
        <v>259</v>
      </c>
      <c r="J220" t="s">
        <v>326</v>
      </c>
    </row>
    <row r="221" spans="1:10" x14ac:dyDescent="0.25">
      <c r="A221">
        <v>43383</v>
      </c>
      <c r="B221" t="s">
        <v>119</v>
      </c>
      <c r="C221" t="s">
        <v>327</v>
      </c>
      <c r="E221">
        <v>0.24007484067122586</v>
      </c>
      <c r="F221" t="s">
        <v>182</v>
      </c>
      <c r="G221" t="s">
        <v>137</v>
      </c>
      <c r="H221" t="s">
        <v>259</v>
      </c>
      <c r="J221" t="s">
        <v>326</v>
      </c>
    </row>
    <row r="222" spans="1:10" x14ac:dyDescent="0.25">
      <c r="A222">
        <v>43383</v>
      </c>
      <c r="B222" t="s">
        <v>119</v>
      </c>
      <c r="C222" t="s">
        <v>329</v>
      </c>
      <c r="E222">
        <v>0.4497398460838411</v>
      </c>
      <c r="F222" t="s">
        <v>182</v>
      </c>
      <c r="G222" t="s">
        <v>137</v>
      </c>
      <c r="H222" t="s">
        <v>259</v>
      </c>
      <c r="J222" t="s">
        <v>326</v>
      </c>
    </row>
    <row r="223" spans="1:10" x14ac:dyDescent="0.25">
      <c r="A223">
        <v>43383</v>
      </c>
      <c r="B223" t="s">
        <v>119</v>
      </c>
      <c r="C223" t="s">
        <v>330</v>
      </c>
      <c r="E223">
        <v>0.22321705426356755</v>
      </c>
      <c r="F223" t="s">
        <v>182</v>
      </c>
      <c r="G223" t="s">
        <v>137</v>
      </c>
      <c r="H223" t="s">
        <v>259</v>
      </c>
      <c r="J223" t="s">
        <v>326</v>
      </c>
    </row>
    <row r="224" spans="1:10" x14ac:dyDescent="0.25">
      <c r="A224">
        <v>43384</v>
      </c>
      <c r="B224" t="s">
        <v>119</v>
      </c>
      <c r="C224" t="s">
        <v>325</v>
      </c>
      <c r="F224" t="s">
        <v>182</v>
      </c>
      <c r="G224" t="s">
        <v>137</v>
      </c>
      <c r="H224" t="s">
        <v>259</v>
      </c>
      <c r="J224" t="s">
        <v>331</v>
      </c>
    </row>
    <row r="225" spans="1:10" x14ac:dyDescent="0.25">
      <c r="A225">
        <v>43384</v>
      </c>
      <c r="B225" t="s">
        <v>119</v>
      </c>
      <c r="C225" t="s">
        <v>307</v>
      </c>
      <c r="D225">
        <v>0.87109999999999999</v>
      </c>
      <c r="E225">
        <v>1.3668839058884124E-3</v>
      </c>
      <c r="F225" t="s">
        <v>182</v>
      </c>
      <c r="G225" t="s">
        <v>137</v>
      </c>
      <c r="H225" t="s">
        <v>259</v>
      </c>
      <c r="J225" t="s">
        <v>331</v>
      </c>
    </row>
    <row r="226" spans="1:10" x14ac:dyDescent="0.25">
      <c r="A226">
        <v>43384</v>
      </c>
      <c r="B226" t="s">
        <v>119</v>
      </c>
      <c r="C226" t="s">
        <v>332</v>
      </c>
      <c r="D226">
        <v>0.7117</v>
      </c>
      <c r="E226">
        <v>5.183154485587832E-2</v>
      </c>
      <c r="F226" t="s">
        <v>182</v>
      </c>
      <c r="G226" t="s">
        <v>137</v>
      </c>
      <c r="H226" t="s">
        <v>259</v>
      </c>
      <c r="J226" t="s">
        <v>331</v>
      </c>
    </row>
    <row r="227" spans="1:10" x14ac:dyDescent="0.25">
      <c r="A227">
        <v>43384</v>
      </c>
      <c r="B227" t="s">
        <v>119</v>
      </c>
      <c r="C227" t="s">
        <v>333</v>
      </c>
      <c r="D227">
        <v>0.80220000000000002</v>
      </c>
      <c r="F227" t="s">
        <v>182</v>
      </c>
      <c r="G227" t="s">
        <v>137</v>
      </c>
      <c r="H227" t="s">
        <v>259</v>
      </c>
      <c r="J227" t="s">
        <v>331</v>
      </c>
    </row>
    <row r="228" spans="1:10" x14ac:dyDescent="0.25">
      <c r="A228">
        <v>43384</v>
      </c>
      <c r="B228" t="s">
        <v>119</v>
      </c>
      <c r="C228" t="s">
        <v>334</v>
      </c>
      <c r="D228">
        <v>0.86750000000000005</v>
      </c>
      <c r="F228" t="s">
        <v>182</v>
      </c>
      <c r="G228" t="s">
        <v>137</v>
      </c>
      <c r="H228" t="s">
        <v>259</v>
      </c>
      <c r="J228" t="s">
        <v>331</v>
      </c>
    </row>
    <row r="229" spans="1:10" x14ac:dyDescent="0.25">
      <c r="A229">
        <v>43384</v>
      </c>
      <c r="B229" t="s">
        <v>119</v>
      </c>
      <c r="C229" t="s">
        <v>304</v>
      </c>
      <c r="D229">
        <v>0.81299999999999994</v>
      </c>
      <c r="F229" t="s">
        <v>182</v>
      </c>
      <c r="G229" t="s">
        <v>137</v>
      </c>
      <c r="H229" t="s">
        <v>259</v>
      </c>
      <c r="J229" t="s">
        <v>331</v>
      </c>
    </row>
    <row r="230" spans="1:10" x14ac:dyDescent="0.25">
      <c r="A230">
        <v>43384</v>
      </c>
      <c r="B230" t="s">
        <v>119</v>
      </c>
      <c r="C230" t="s">
        <v>335</v>
      </c>
      <c r="D230">
        <v>0.94950000000000001</v>
      </c>
      <c r="F230" t="s">
        <v>182</v>
      </c>
      <c r="G230" t="s">
        <v>137</v>
      </c>
      <c r="H230" t="s">
        <v>259</v>
      </c>
      <c r="J230" t="s">
        <v>331</v>
      </c>
    </row>
    <row r="231" spans="1:10" x14ac:dyDescent="0.25">
      <c r="A231">
        <v>43384</v>
      </c>
      <c r="B231" t="s">
        <v>119</v>
      </c>
      <c r="C231" t="s">
        <v>336</v>
      </c>
      <c r="D231">
        <v>0.91479999999999995</v>
      </c>
      <c r="E231">
        <v>8.4213713268024518E-3</v>
      </c>
      <c r="F231" t="s">
        <v>182</v>
      </c>
      <c r="G231" t="s">
        <v>137</v>
      </c>
      <c r="H231" t="s">
        <v>259</v>
      </c>
      <c r="J231" t="s">
        <v>331</v>
      </c>
    </row>
    <row r="232" spans="1:10" x14ac:dyDescent="0.25">
      <c r="A232">
        <v>43390</v>
      </c>
      <c r="B232" t="s">
        <v>119</v>
      </c>
      <c r="C232" t="s">
        <v>337</v>
      </c>
      <c r="D232">
        <v>0.1013</v>
      </c>
      <c r="E232">
        <v>1.7518691866218333E-2</v>
      </c>
      <c r="F232" t="s">
        <v>338</v>
      </c>
      <c r="G232" t="s">
        <v>137</v>
      </c>
      <c r="H232" t="s">
        <v>259</v>
      </c>
      <c r="J232" t="s">
        <v>339</v>
      </c>
    </row>
    <row r="233" spans="1:10" x14ac:dyDescent="0.25">
      <c r="A233">
        <v>43391</v>
      </c>
      <c r="B233" t="s">
        <v>119</v>
      </c>
      <c r="C233" t="s">
        <v>346</v>
      </c>
      <c r="D233">
        <v>0.60960000000000003</v>
      </c>
      <c r="E233">
        <v>0.14295219736492731</v>
      </c>
      <c r="F233" t="s">
        <v>338</v>
      </c>
      <c r="G233" t="s">
        <v>137</v>
      </c>
      <c r="H233" t="s">
        <v>259</v>
      </c>
      <c r="I233" t="s">
        <v>357</v>
      </c>
      <c r="J233" t="s">
        <v>339</v>
      </c>
    </row>
    <row r="234" spans="1:10" x14ac:dyDescent="0.25">
      <c r="A234">
        <v>43391</v>
      </c>
      <c r="B234" t="s">
        <v>119</v>
      </c>
      <c r="C234" t="s">
        <v>347</v>
      </c>
      <c r="D234">
        <v>0.58650000000000002</v>
      </c>
      <c r="E234">
        <v>0.16572003028518978</v>
      </c>
      <c r="F234" t="s">
        <v>338</v>
      </c>
      <c r="G234" t="s">
        <v>137</v>
      </c>
      <c r="H234" t="s">
        <v>259</v>
      </c>
      <c r="I234" t="s">
        <v>357</v>
      </c>
      <c r="J234" t="s">
        <v>339</v>
      </c>
    </row>
    <row r="235" spans="1:10" x14ac:dyDescent="0.25">
      <c r="A235">
        <v>43391</v>
      </c>
      <c r="B235" t="s">
        <v>119</v>
      </c>
      <c r="C235" t="s">
        <v>348</v>
      </c>
      <c r="D235">
        <v>0.59140000000000004</v>
      </c>
      <c r="E235">
        <v>0.20995877772301486</v>
      </c>
      <c r="F235" t="s">
        <v>338</v>
      </c>
      <c r="G235" t="s">
        <v>137</v>
      </c>
      <c r="H235" t="s">
        <v>259</v>
      </c>
      <c r="I235" t="s">
        <v>357</v>
      </c>
      <c r="J235" t="s">
        <v>339</v>
      </c>
    </row>
    <row r="236" spans="1:10" x14ac:dyDescent="0.25">
      <c r="A236">
        <v>43391</v>
      </c>
      <c r="B236" t="s">
        <v>119</v>
      </c>
      <c r="C236" t="s">
        <v>349</v>
      </c>
      <c r="D236">
        <v>0.60409999999999997</v>
      </c>
      <c r="E236">
        <v>0.19489154506437623</v>
      </c>
      <c r="F236" t="s">
        <v>338</v>
      </c>
      <c r="G236" t="s">
        <v>137</v>
      </c>
      <c r="H236" t="s">
        <v>259</v>
      </c>
      <c r="I236" t="s">
        <v>357</v>
      </c>
      <c r="J236" t="s">
        <v>339</v>
      </c>
    </row>
    <row r="237" spans="1:10" x14ac:dyDescent="0.25">
      <c r="A237">
        <v>43391</v>
      </c>
      <c r="B237" t="s">
        <v>119</v>
      </c>
      <c r="C237" t="s">
        <v>350</v>
      </c>
      <c r="D237">
        <v>0.58930000000000005</v>
      </c>
      <c r="E237">
        <v>0.15045372612321767</v>
      </c>
      <c r="F237" t="s">
        <v>338</v>
      </c>
      <c r="G237" t="s">
        <v>137</v>
      </c>
      <c r="H237" t="s">
        <v>259</v>
      </c>
      <c r="J237" t="s">
        <v>339</v>
      </c>
    </row>
    <row r="238" spans="1:10" x14ac:dyDescent="0.25">
      <c r="A238">
        <v>43391</v>
      </c>
      <c r="B238" t="s">
        <v>119</v>
      </c>
      <c r="C238" t="s">
        <v>351</v>
      </c>
      <c r="D238">
        <v>4.2599999999999999E-2</v>
      </c>
      <c r="E238">
        <v>0.11102851867294186</v>
      </c>
      <c r="F238" t="s">
        <v>338</v>
      </c>
      <c r="G238" t="s">
        <v>137</v>
      </c>
      <c r="H238" t="s">
        <v>259</v>
      </c>
      <c r="J238" t="s">
        <v>339</v>
      </c>
    </row>
    <row r="239" spans="1:10" x14ac:dyDescent="0.25">
      <c r="A239">
        <v>43391</v>
      </c>
      <c r="B239" t="s">
        <v>119</v>
      </c>
      <c r="C239" t="s">
        <v>346</v>
      </c>
      <c r="D239">
        <v>0.60960000000000003</v>
      </c>
      <c r="E239">
        <v>0.13510488535152548</v>
      </c>
      <c r="F239" t="s">
        <v>338</v>
      </c>
      <c r="G239" t="s">
        <v>137</v>
      </c>
      <c r="H239" t="s">
        <v>259</v>
      </c>
      <c r="J239" t="s">
        <v>343</v>
      </c>
    </row>
    <row r="240" spans="1:10" x14ac:dyDescent="0.25">
      <c r="A240">
        <v>43391</v>
      </c>
      <c r="B240" t="s">
        <v>119</v>
      </c>
      <c r="C240" t="s">
        <v>347</v>
      </c>
      <c r="D240">
        <v>0.58650000000000002</v>
      </c>
      <c r="E240">
        <v>0.1619182505620283</v>
      </c>
      <c r="F240" t="s">
        <v>338</v>
      </c>
      <c r="G240" t="s">
        <v>137</v>
      </c>
      <c r="H240" t="s">
        <v>259</v>
      </c>
      <c r="J240" t="s">
        <v>343</v>
      </c>
    </row>
    <row r="241" spans="1:10" x14ac:dyDescent="0.25">
      <c r="A241">
        <v>43391</v>
      </c>
      <c r="B241" t="s">
        <v>119</v>
      </c>
      <c r="C241" t="s">
        <v>348</v>
      </c>
      <c r="D241">
        <v>0.59140000000000004</v>
      </c>
      <c r="E241">
        <v>0.19681307396695877</v>
      </c>
      <c r="F241" t="s">
        <v>338</v>
      </c>
      <c r="G241" t="s">
        <v>137</v>
      </c>
      <c r="H241" t="s">
        <v>259</v>
      </c>
      <c r="J241" t="s">
        <v>343</v>
      </c>
    </row>
    <row r="242" spans="1:10" x14ac:dyDescent="0.25">
      <c r="A242">
        <v>43391</v>
      </c>
      <c r="B242" t="s">
        <v>119</v>
      </c>
      <c r="C242" t="s">
        <v>349</v>
      </c>
      <c r="D242">
        <v>0.60409999999999997</v>
      </c>
      <c r="E242">
        <v>0.18138539562470493</v>
      </c>
      <c r="F242" t="s">
        <v>338</v>
      </c>
      <c r="G242" t="s">
        <v>137</v>
      </c>
      <c r="H242" t="s">
        <v>259</v>
      </c>
      <c r="J242" t="s">
        <v>343</v>
      </c>
    </row>
    <row r="243" spans="1:10" x14ac:dyDescent="0.25">
      <c r="A243">
        <v>43392</v>
      </c>
      <c r="B243" t="s">
        <v>119</v>
      </c>
      <c r="C243" t="s">
        <v>352</v>
      </c>
      <c r="D243">
        <v>0.76529999999999998</v>
      </c>
      <c r="E243">
        <v>9.8533197706678222E-3</v>
      </c>
      <c r="F243" t="s">
        <v>338</v>
      </c>
      <c r="G243" t="s">
        <v>137</v>
      </c>
      <c r="H243" t="s">
        <v>259</v>
      </c>
      <c r="J243" t="s">
        <v>356</v>
      </c>
    </row>
    <row r="244" spans="1:10" x14ac:dyDescent="0.25">
      <c r="A244">
        <v>43392</v>
      </c>
      <c r="B244" t="s">
        <v>119</v>
      </c>
      <c r="C244" t="s">
        <v>353</v>
      </c>
      <c r="D244">
        <v>0.76570000000000005</v>
      </c>
      <c r="E244">
        <v>3.3694301279835331E-2</v>
      </c>
      <c r="F244" t="s">
        <v>338</v>
      </c>
      <c r="G244" t="s">
        <v>137</v>
      </c>
      <c r="H244" t="s">
        <v>259</v>
      </c>
      <c r="J244" t="s">
        <v>356</v>
      </c>
    </row>
    <row r="245" spans="1:10" x14ac:dyDescent="0.25">
      <c r="A245">
        <v>43392</v>
      </c>
      <c r="B245" t="s">
        <v>119</v>
      </c>
      <c r="C245" t="s">
        <v>354</v>
      </c>
      <c r="D245">
        <v>0.7651</v>
      </c>
      <c r="E245">
        <v>3.4617646512059841E-2</v>
      </c>
      <c r="F245" t="s">
        <v>338</v>
      </c>
      <c r="G245" t="s">
        <v>137</v>
      </c>
      <c r="H245" t="s">
        <v>259</v>
      </c>
      <c r="J245" t="s">
        <v>356</v>
      </c>
    </row>
    <row r="246" spans="1:10" x14ac:dyDescent="0.25">
      <c r="A246">
        <v>43392</v>
      </c>
      <c r="B246" t="s">
        <v>119</v>
      </c>
      <c r="C246" t="s">
        <v>355</v>
      </c>
      <c r="D246">
        <v>0.7702</v>
      </c>
      <c r="E246">
        <v>3.7982466043396113E-2</v>
      </c>
      <c r="F246" t="s">
        <v>338</v>
      </c>
      <c r="G246" t="s">
        <v>137</v>
      </c>
      <c r="H246" t="s">
        <v>259</v>
      </c>
      <c r="J246" t="s">
        <v>356</v>
      </c>
    </row>
    <row r="247" spans="1:10" x14ac:dyDescent="0.25">
      <c r="A247">
        <v>43392</v>
      </c>
      <c r="B247" t="s">
        <v>119</v>
      </c>
      <c r="C247" t="s">
        <v>401</v>
      </c>
      <c r="D247">
        <v>0.50819999999999999</v>
      </c>
      <c r="E247">
        <v>0.20262428376534897</v>
      </c>
      <c r="F247" t="s">
        <v>338</v>
      </c>
      <c r="G247" t="s">
        <v>137</v>
      </c>
      <c r="H247" t="s">
        <v>259</v>
      </c>
      <c r="J247" t="s">
        <v>406</v>
      </c>
    </row>
    <row r="248" spans="1:10" x14ac:dyDescent="0.25">
      <c r="A248">
        <v>43393</v>
      </c>
      <c r="B248" t="s">
        <v>119</v>
      </c>
      <c r="C248" t="s">
        <v>358</v>
      </c>
      <c r="D248">
        <v>0.45529999999999998</v>
      </c>
      <c r="E248">
        <v>7.5251380439870522E-2</v>
      </c>
      <c r="F248" t="s">
        <v>338</v>
      </c>
      <c r="G248" t="s">
        <v>137</v>
      </c>
      <c r="H248" t="s">
        <v>259</v>
      </c>
      <c r="J248" t="s">
        <v>366</v>
      </c>
    </row>
    <row r="249" spans="1:10" x14ac:dyDescent="0.25">
      <c r="A249">
        <v>43393</v>
      </c>
      <c r="B249" t="s">
        <v>119</v>
      </c>
      <c r="C249" t="s">
        <v>359</v>
      </c>
      <c r="D249">
        <v>0.4758</v>
      </c>
      <c r="E249">
        <v>8.0249971438364195E-2</v>
      </c>
      <c r="F249" t="s">
        <v>338</v>
      </c>
      <c r="G249" t="s">
        <v>137</v>
      </c>
      <c r="H249" t="s">
        <v>259</v>
      </c>
      <c r="J249" t="s">
        <v>366</v>
      </c>
    </row>
    <row r="250" spans="1:10" x14ac:dyDescent="0.25">
      <c r="A250">
        <v>43393</v>
      </c>
      <c r="B250" t="s">
        <v>119</v>
      </c>
      <c r="C250" t="s">
        <v>360</v>
      </c>
      <c r="D250">
        <v>0.49769999999999998</v>
      </c>
      <c r="E250">
        <v>0.22196443679495689</v>
      </c>
      <c r="F250" t="s">
        <v>338</v>
      </c>
      <c r="G250" t="s">
        <v>137</v>
      </c>
      <c r="H250" t="s">
        <v>259</v>
      </c>
      <c r="J250" t="s">
        <v>366</v>
      </c>
    </row>
    <row r="251" spans="1:10" x14ac:dyDescent="0.25">
      <c r="A251">
        <v>43393</v>
      </c>
      <c r="B251" t="s">
        <v>119</v>
      </c>
      <c r="C251" t="s">
        <v>360</v>
      </c>
      <c r="D251">
        <v>0.49769999999999998</v>
      </c>
      <c r="E251">
        <v>0.22869496305418677</v>
      </c>
      <c r="F251" t="s">
        <v>338</v>
      </c>
      <c r="G251" t="s">
        <v>137</v>
      </c>
      <c r="H251" t="s">
        <v>259</v>
      </c>
      <c r="J251" t="s">
        <v>366</v>
      </c>
    </row>
    <row r="252" spans="1:10" x14ac:dyDescent="0.25">
      <c r="A252">
        <v>43395</v>
      </c>
      <c r="B252" t="s">
        <v>119</v>
      </c>
      <c r="C252" t="s">
        <v>361</v>
      </c>
      <c r="D252">
        <v>0.6925</v>
      </c>
      <c r="F252" t="s">
        <v>338</v>
      </c>
      <c r="G252" t="s">
        <v>137</v>
      </c>
      <c r="H252" t="s">
        <v>259</v>
      </c>
      <c r="J252" t="s">
        <v>366</v>
      </c>
    </row>
    <row r="253" spans="1:10" x14ac:dyDescent="0.25">
      <c r="A253">
        <v>43395</v>
      </c>
      <c r="B253" t="s">
        <v>119</v>
      </c>
      <c r="C253" t="s">
        <v>362</v>
      </c>
      <c r="D253">
        <v>0.67959999999999998</v>
      </c>
      <c r="F253" t="s">
        <v>338</v>
      </c>
      <c r="G253" t="s">
        <v>137</v>
      </c>
      <c r="H253" t="s">
        <v>259</v>
      </c>
      <c r="J253" t="s">
        <v>366</v>
      </c>
    </row>
    <row r="254" spans="1:10" x14ac:dyDescent="0.25">
      <c r="A254">
        <v>43395</v>
      </c>
      <c r="B254" t="s">
        <v>119</v>
      </c>
      <c r="C254" t="s">
        <v>363</v>
      </c>
      <c r="D254">
        <v>0.51719999999999999</v>
      </c>
      <c r="E254">
        <v>0.15314783912506702</v>
      </c>
      <c r="F254" t="s">
        <v>338</v>
      </c>
      <c r="G254" t="s">
        <v>137</v>
      </c>
      <c r="H254" t="s">
        <v>259</v>
      </c>
      <c r="J254" t="s">
        <v>366</v>
      </c>
    </row>
    <row r="255" spans="1:10" x14ac:dyDescent="0.25">
      <c r="A255">
        <v>43396</v>
      </c>
      <c r="B255" t="s">
        <v>119</v>
      </c>
      <c r="C255" t="s">
        <v>364</v>
      </c>
      <c r="D255">
        <v>5.2299999999999999E-2</v>
      </c>
      <c r="E255">
        <v>5.9767472350080605E-2</v>
      </c>
      <c r="F255" t="s">
        <v>338</v>
      </c>
      <c r="G255" t="s">
        <v>137</v>
      </c>
      <c r="H255" t="s">
        <v>259</v>
      </c>
      <c r="J255" t="s">
        <v>367</v>
      </c>
    </row>
    <row r="256" spans="1:10" x14ac:dyDescent="0.25">
      <c r="A256">
        <v>43396</v>
      </c>
      <c r="B256" t="s">
        <v>119</v>
      </c>
      <c r="C256" t="s">
        <v>365</v>
      </c>
      <c r="D256">
        <v>5.2600000000000001E-2</v>
      </c>
      <c r="E256">
        <v>4.1620253804965979E-2</v>
      </c>
      <c r="F256" t="s">
        <v>338</v>
      </c>
      <c r="G256" t="s">
        <v>137</v>
      </c>
      <c r="H256" t="s">
        <v>259</v>
      </c>
      <c r="J256" t="s">
        <v>367</v>
      </c>
    </row>
    <row r="257" spans="1:10" x14ac:dyDescent="0.25">
      <c r="A257">
        <v>43398</v>
      </c>
      <c r="B257" t="s">
        <v>119</v>
      </c>
      <c r="C257" t="s">
        <v>352</v>
      </c>
      <c r="E257">
        <v>5.8724013404043728E-2</v>
      </c>
      <c r="F257" t="s">
        <v>338</v>
      </c>
      <c r="G257" t="s">
        <v>137</v>
      </c>
      <c r="H257" t="s">
        <v>259</v>
      </c>
      <c r="I257" t="s">
        <v>368</v>
      </c>
      <c r="J257" t="s">
        <v>373</v>
      </c>
    </row>
    <row r="258" spans="1:10" x14ac:dyDescent="0.25">
      <c r="A258">
        <v>43399</v>
      </c>
      <c r="B258" t="s">
        <v>119</v>
      </c>
      <c r="C258" t="s">
        <v>371</v>
      </c>
      <c r="E258">
        <v>0.21240955496084291</v>
      </c>
      <c r="F258" t="s">
        <v>338</v>
      </c>
      <c r="G258" t="s">
        <v>137</v>
      </c>
      <c r="H258" t="s">
        <v>259</v>
      </c>
      <c r="I258" t="s">
        <v>368</v>
      </c>
      <c r="J258" t="s">
        <v>373</v>
      </c>
    </row>
    <row r="259" spans="1:10" x14ac:dyDescent="0.25">
      <c r="A259">
        <v>43399</v>
      </c>
      <c r="B259" t="s">
        <v>119</v>
      </c>
      <c r="C259" t="s">
        <v>402</v>
      </c>
      <c r="D259">
        <v>0.50919999999999999</v>
      </c>
      <c r="E259">
        <v>0.19364847940074792</v>
      </c>
      <c r="F259" t="s">
        <v>338</v>
      </c>
      <c r="G259" t="s">
        <v>137</v>
      </c>
      <c r="H259" t="s">
        <v>259</v>
      </c>
      <c r="J259" t="s">
        <v>405</v>
      </c>
    </row>
    <row r="260" spans="1:10" x14ac:dyDescent="0.25">
      <c r="A260">
        <v>43402</v>
      </c>
      <c r="B260" t="s">
        <v>119</v>
      </c>
      <c r="C260" t="s">
        <v>372</v>
      </c>
      <c r="E260">
        <v>1.016171760705409E-2</v>
      </c>
      <c r="F260" t="s">
        <v>338</v>
      </c>
      <c r="G260" t="s">
        <v>137</v>
      </c>
      <c r="H260" t="s">
        <v>259</v>
      </c>
      <c r="I260" t="s">
        <v>368</v>
      </c>
      <c r="J260" t="s">
        <v>373</v>
      </c>
    </row>
    <row r="261" spans="1:10" x14ac:dyDescent="0.25">
      <c r="A261">
        <v>43402</v>
      </c>
      <c r="B261" t="s">
        <v>119</v>
      </c>
      <c r="C261" t="s">
        <v>372</v>
      </c>
      <c r="E261">
        <v>8.1544383159398715E-3</v>
      </c>
      <c r="F261" t="s">
        <v>338</v>
      </c>
      <c r="G261" t="s">
        <v>137</v>
      </c>
      <c r="H261" t="s">
        <v>259</v>
      </c>
      <c r="I261" t="s">
        <v>368</v>
      </c>
      <c r="J261" t="s">
        <v>373</v>
      </c>
    </row>
    <row r="262" spans="1:10" x14ac:dyDescent="0.25">
      <c r="A262">
        <v>43402</v>
      </c>
      <c r="B262" t="s">
        <v>119</v>
      </c>
      <c r="C262" t="s">
        <v>374</v>
      </c>
      <c r="D262">
        <v>3.0200000000000001E-2</v>
      </c>
      <c r="E262">
        <v>0.26846475977000345</v>
      </c>
      <c r="F262" t="s">
        <v>338</v>
      </c>
      <c r="G262" t="s">
        <v>137</v>
      </c>
      <c r="H262" t="s">
        <v>259</v>
      </c>
      <c r="J262" t="s">
        <v>373</v>
      </c>
    </row>
    <row r="263" spans="1:10" x14ac:dyDescent="0.25">
      <c r="A263">
        <v>43402</v>
      </c>
      <c r="B263" t="s">
        <v>119</v>
      </c>
      <c r="C263" t="s">
        <v>375</v>
      </c>
      <c r="D263">
        <v>3.3799999999999997E-2</v>
      </c>
      <c r="E263">
        <v>0.27455339507677157</v>
      </c>
      <c r="F263" t="s">
        <v>338</v>
      </c>
      <c r="G263" t="s">
        <v>137</v>
      </c>
      <c r="H263" t="s">
        <v>259</v>
      </c>
      <c r="J263" t="s">
        <v>373</v>
      </c>
    </row>
    <row r="264" spans="1:10" x14ac:dyDescent="0.25">
      <c r="A264">
        <v>43403</v>
      </c>
      <c r="B264" t="s">
        <v>119</v>
      </c>
      <c r="C264" t="s">
        <v>376</v>
      </c>
      <c r="D264">
        <v>0.1527</v>
      </c>
      <c r="E264">
        <v>7.0671357730833564E-2</v>
      </c>
      <c r="F264" t="s">
        <v>338</v>
      </c>
      <c r="G264" t="s">
        <v>137</v>
      </c>
      <c r="H264" t="s">
        <v>259</v>
      </c>
      <c r="J264" t="s">
        <v>380</v>
      </c>
    </row>
    <row r="265" spans="1:10" x14ac:dyDescent="0.25">
      <c r="A265">
        <v>43403</v>
      </c>
      <c r="B265" t="s">
        <v>119</v>
      </c>
      <c r="C265" t="s">
        <v>377</v>
      </c>
      <c r="D265">
        <v>0.37080000000000002</v>
      </c>
      <c r="E265">
        <v>1.692278327260209E-2</v>
      </c>
      <c r="F265" t="s">
        <v>338</v>
      </c>
      <c r="G265" t="s">
        <v>137</v>
      </c>
      <c r="H265" t="s">
        <v>259</v>
      </c>
      <c r="J265" t="s">
        <v>380</v>
      </c>
    </row>
    <row r="266" spans="1:10" x14ac:dyDescent="0.25">
      <c r="A266">
        <v>43403</v>
      </c>
      <c r="B266" t="s">
        <v>119</v>
      </c>
      <c r="C266" t="s">
        <v>378</v>
      </c>
      <c r="D266">
        <v>0.2132</v>
      </c>
      <c r="E266">
        <v>9.4508769344147821E-3</v>
      </c>
      <c r="F266" t="s">
        <v>338</v>
      </c>
      <c r="G266" t="s">
        <v>137</v>
      </c>
      <c r="H266" t="s">
        <v>259</v>
      </c>
      <c r="J266" t="s">
        <v>380</v>
      </c>
    </row>
    <row r="267" spans="1:10" x14ac:dyDescent="0.25">
      <c r="A267">
        <v>43403</v>
      </c>
      <c r="B267" t="s">
        <v>119</v>
      </c>
      <c r="C267" t="s">
        <v>379</v>
      </c>
      <c r="D267">
        <v>0.1502</v>
      </c>
      <c r="E267">
        <v>1.7548584985596423E-2</v>
      </c>
      <c r="F267" t="s">
        <v>338</v>
      </c>
      <c r="G267" t="s">
        <v>137</v>
      </c>
      <c r="H267" t="s">
        <v>259</v>
      </c>
      <c r="J267" t="s">
        <v>380</v>
      </c>
    </row>
    <row r="268" spans="1:10" x14ac:dyDescent="0.25">
      <c r="A268">
        <v>43403</v>
      </c>
      <c r="B268" t="s">
        <v>119</v>
      </c>
      <c r="C268" t="s">
        <v>144</v>
      </c>
      <c r="D268">
        <v>0</v>
      </c>
      <c r="E268">
        <v>4.0589999999998839E-3</v>
      </c>
      <c r="F268" t="s">
        <v>338</v>
      </c>
      <c r="G268" t="s">
        <v>137</v>
      </c>
      <c r="H268" t="s">
        <v>259</v>
      </c>
      <c r="J268" t="s">
        <v>380</v>
      </c>
    </row>
    <row r="269" spans="1:10" x14ac:dyDescent="0.25">
      <c r="A269">
        <v>43404</v>
      </c>
      <c r="B269" t="s">
        <v>119</v>
      </c>
      <c r="C269" t="s">
        <v>381</v>
      </c>
      <c r="D269">
        <v>0.1744</v>
      </c>
      <c r="E269">
        <v>0.14810919617011753</v>
      </c>
      <c r="F269" t="s">
        <v>338</v>
      </c>
      <c r="G269" t="s">
        <v>137</v>
      </c>
      <c r="H269" t="s">
        <v>259</v>
      </c>
      <c r="J269" t="s">
        <v>391</v>
      </c>
    </row>
    <row r="270" spans="1:10" x14ac:dyDescent="0.25">
      <c r="A270">
        <v>43404</v>
      </c>
      <c r="B270" t="s">
        <v>119</v>
      </c>
      <c r="C270" t="s">
        <v>377</v>
      </c>
      <c r="D270">
        <v>0.37080000000000002</v>
      </c>
      <c r="E270">
        <v>1.2365385450599911E-2</v>
      </c>
      <c r="F270" t="s">
        <v>338</v>
      </c>
      <c r="G270" t="s">
        <v>137</v>
      </c>
      <c r="H270" t="s">
        <v>259</v>
      </c>
      <c r="J270" t="s">
        <v>391</v>
      </c>
    </row>
    <row r="271" spans="1:10" x14ac:dyDescent="0.25">
      <c r="A271">
        <v>43404</v>
      </c>
      <c r="B271" t="s">
        <v>119</v>
      </c>
      <c r="C271" t="s">
        <v>378</v>
      </c>
      <c r="D271">
        <v>0.2132</v>
      </c>
      <c r="E271">
        <v>8.0340596428305922E-3</v>
      </c>
      <c r="F271" t="s">
        <v>338</v>
      </c>
      <c r="G271" t="s">
        <v>137</v>
      </c>
      <c r="H271" t="s">
        <v>259</v>
      </c>
      <c r="J271" t="s">
        <v>391</v>
      </c>
    </row>
    <row r="272" spans="1:10" x14ac:dyDescent="0.25">
      <c r="A272">
        <v>43404</v>
      </c>
      <c r="B272" t="s">
        <v>119</v>
      </c>
      <c r="C272" t="s">
        <v>379</v>
      </c>
      <c r="D272">
        <v>0.1502</v>
      </c>
      <c r="E272">
        <v>1.3599099685148953E-2</v>
      </c>
      <c r="F272" t="s">
        <v>338</v>
      </c>
      <c r="G272" t="s">
        <v>137</v>
      </c>
      <c r="H272" t="s">
        <v>259</v>
      </c>
      <c r="J272" t="s">
        <v>391</v>
      </c>
    </row>
    <row r="273" spans="1:10" x14ac:dyDescent="0.25">
      <c r="A273">
        <v>43405</v>
      </c>
      <c r="B273" t="s">
        <v>119</v>
      </c>
      <c r="C273" t="s">
        <v>382</v>
      </c>
      <c r="D273">
        <v>1.7100000000000001E-2</v>
      </c>
      <c r="E273">
        <v>0.35807852743944185</v>
      </c>
      <c r="F273" t="s">
        <v>338</v>
      </c>
      <c r="G273" t="s">
        <v>137</v>
      </c>
      <c r="H273" t="s">
        <v>259</v>
      </c>
      <c r="J273" t="s">
        <v>389</v>
      </c>
    </row>
    <row r="274" spans="1:10" x14ac:dyDescent="0.25">
      <c r="A274">
        <v>43405</v>
      </c>
      <c r="B274" t="s">
        <v>119</v>
      </c>
      <c r="C274" t="s">
        <v>383</v>
      </c>
      <c r="D274">
        <v>0.02</v>
      </c>
      <c r="E274">
        <v>0.21459441265567025</v>
      </c>
      <c r="F274" t="s">
        <v>338</v>
      </c>
      <c r="G274" t="s">
        <v>137</v>
      </c>
      <c r="H274" t="s">
        <v>259</v>
      </c>
      <c r="J274" t="s">
        <v>389</v>
      </c>
    </row>
    <row r="275" spans="1:10" x14ac:dyDescent="0.25">
      <c r="A275">
        <v>43405</v>
      </c>
      <c r="B275" t="s">
        <v>119</v>
      </c>
      <c r="C275" t="s">
        <v>384</v>
      </c>
      <c r="D275">
        <v>1.9300000000000001E-2</v>
      </c>
      <c r="E275">
        <v>0.23913161779033371</v>
      </c>
      <c r="F275" t="s">
        <v>338</v>
      </c>
      <c r="G275" t="s">
        <v>137</v>
      </c>
      <c r="H275" t="s">
        <v>259</v>
      </c>
      <c r="J275" t="s">
        <v>389</v>
      </c>
    </row>
    <row r="276" spans="1:10" x14ac:dyDescent="0.25">
      <c r="A276">
        <v>43405</v>
      </c>
      <c r="B276" t="s">
        <v>119</v>
      </c>
      <c r="C276" t="s">
        <v>385</v>
      </c>
      <c r="D276">
        <v>4.5400000000000003E-2</v>
      </c>
      <c r="E276">
        <v>1.2950365721064382E-2</v>
      </c>
      <c r="F276" t="s">
        <v>338</v>
      </c>
      <c r="G276" t="s">
        <v>137</v>
      </c>
      <c r="H276" t="s">
        <v>259</v>
      </c>
      <c r="J276" t="s">
        <v>389</v>
      </c>
    </row>
    <row r="277" spans="1:10" x14ac:dyDescent="0.25">
      <c r="A277">
        <v>43405</v>
      </c>
      <c r="B277" t="s">
        <v>119</v>
      </c>
      <c r="C277" t="s">
        <v>386</v>
      </c>
      <c r="D277">
        <v>4.0500000000000001E-2</v>
      </c>
      <c r="E277">
        <v>1.3921903297813952E-2</v>
      </c>
      <c r="F277" t="s">
        <v>338</v>
      </c>
      <c r="G277" t="s">
        <v>137</v>
      </c>
      <c r="H277" t="s">
        <v>259</v>
      </c>
      <c r="J277" t="s">
        <v>389</v>
      </c>
    </row>
    <row r="278" spans="1:10" x14ac:dyDescent="0.25">
      <c r="A278">
        <v>43405</v>
      </c>
      <c r="B278" t="s">
        <v>119</v>
      </c>
      <c r="C278" t="s">
        <v>387</v>
      </c>
      <c r="D278">
        <v>4.0500000000000001E-2</v>
      </c>
      <c r="E278">
        <v>1.4938323353292891E-2</v>
      </c>
      <c r="F278" t="s">
        <v>338</v>
      </c>
      <c r="G278" t="s">
        <v>137</v>
      </c>
      <c r="H278" t="s">
        <v>259</v>
      </c>
      <c r="J278" t="s">
        <v>389</v>
      </c>
    </row>
    <row r="279" spans="1:10" x14ac:dyDescent="0.25">
      <c r="A279">
        <v>43405</v>
      </c>
      <c r="B279" t="s">
        <v>119</v>
      </c>
      <c r="C279" t="s">
        <v>388</v>
      </c>
      <c r="D279">
        <v>3.8300000000000001E-2</v>
      </c>
      <c r="E279">
        <v>0.12704422508067431</v>
      </c>
      <c r="F279" t="s">
        <v>338</v>
      </c>
      <c r="G279" t="s">
        <v>137</v>
      </c>
      <c r="H279" t="s">
        <v>259</v>
      </c>
      <c r="J279" t="s">
        <v>389</v>
      </c>
    </row>
    <row r="280" spans="1:10" x14ac:dyDescent="0.25">
      <c r="A280">
        <v>43405</v>
      </c>
      <c r="B280" t="s">
        <v>119</v>
      </c>
      <c r="C280" t="s">
        <v>403</v>
      </c>
      <c r="D280">
        <v>0.51190000000000002</v>
      </c>
      <c r="E280">
        <v>0.20282722258112384</v>
      </c>
      <c r="F280" t="s">
        <v>338</v>
      </c>
      <c r="G280" t="s">
        <v>137</v>
      </c>
      <c r="H280" t="s">
        <v>259</v>
      </c>
      <c r="J280" t="s">
        <v>404</v>
      </c>
    </row>
    <row r="281" spans="1:10" x14ac:dyDescent="0.25">
      <c r="A281">
        <v>43406</v>
      </c>
      <c r="B281" t="s">
        <v>119</v>
      </c>
      <c r="C281" t="s">
        <v>382</v>
      </c>
      <c r="D281">
        <v>1.7100000000000001E-2</v>
      </c>
      <c r="E281">
        <v>0.34522213890688241</v>
      </c>
      <c r="F281" t="s">
        <v>338</v>
      </c>
      <c r="G281" t="s">
        <v>137</v>
      </c>
      <c r="H281" t="s">
        <v>259</v>
      </c>
      <c r="J281" t="s">
        <v>395</v>
      </c>
    </row>
    <row r="282" spans="1:10" x14ac:dyDescent="0.25">
      <c r="A282">
        <v>43406</v>
      </c>
      <c r="B282" t="s">
        <v>119</v>
      </c>
      <c r="C282" t="s">
        <v>388</v>
      </c>
      <c r="D282">
        <v>0</v>
      </c>
      <c r="E282">
        <v>0.182021271429262</v>
      </c>
      <c r="F282" t="s">
        <v>338</v>
      </c>
      <c r="G282" t="s">
        <v>137</v>
      </c>
      <c r="H282" t="s">
        <v>259</v>
      </c>
      <c r="I282" t="s">
        <v>390</v>
      </c>
      <c r="J282" t="s">
        <v>389</v>
      </c>
    </row>
    <row r="283" spans="1:10" x14ac:dyDescent="0.25">
      <c r="A283">
        <v>43406</v>
      </c>
      <c r="B283" t="s">
        <v>119</v>
      </c>
      <c r="C283" t="s">
        <v>386</v>
      </c>
      <c r="D283">
        <v>4.0500000000000001E-2</v>
      </c>
      <c r="E283">
        <v>1.1979702506440221E-2</v>
      </c>
      <c r="F283" t="s">
        <v>338</v>
      </c>
      <c r="G283" t="s">
        <v>137</v>
      </c>
      <c r="H283" t="s">
        <v>259</v>
      </c>
      <c r="J283" t="s">
        <v>395</v>
      </c>
    </row>
    <row r="284" spans="1:10" x14ac:dyDescent="0.25">
      <c r="A284">
        <v>43406</v>
      </c>
      <c r="B284" t="s">
        <v>119</v>
      </c>
      <c r="C284" t="s">
        <v>387</v>
      </c>
      <c r="D284">
        <v>4.0500000000000001E-2</v>
      </c>
      <c r="E284">
        <v>1.1390109221824894E-2</v>
      </c>
      <c r="F284" t="s">
        <v>338</v>
      </c>
      <c r="G284" t="s">
        <v>137</v>
      </c>
      <c r="H284" t="s">
        <v>259</v>
      </c>
      <c r="J284" t="s">
        <v>395</v>
      </c>
    </row>
    <row r="285" spans="1:10" x14ac:dyDescent="0.25">
      <c r="A285">
        <v>43406</v>
      </c>
      <c r="B285" t="s">
        <v>119</v>
      </c>
      <c r="C285" t="s">
        <v>385</v>
      </c>
      <c r="D285">
        <v>4.5400000000000003E-2</v>
      </c>
      <c r="E285">
        <v>1.4465788690475281E-2</v>
      </c>
      <c r="F285" t="s">
        <v>338</v>
      </c>
      <c r="G285" t="s">
        <v>137</v>
      </c>
      <c r="H285" t="s">
        <v>259</v>
      </c>
      <c r="J285" t="s">
        <v>395</v>
      </c>
    </row>
    <row r="286" spans="1:10" x14ac:dyDescent="0.25">
      <c r="A286">
        <v>43410</v>
      </c>
      <c r="B286" t="s">
        <v>119</v>
      </c>
      <c r="C286" t="s">
        <v>392</v>
      </c>
      <c r="D286">
        <v>0.76719999999999999</v>
      </c>
      <c r="E286">
        <v>2.6888620037808619E-2</v>
      </c>
      <c r="F286" t="s">
        <v>338</v>
      </c>
      <c r="G286" t="s">
        <v>137</v>
      </c>
      <c r="H286" t="s">
        <v>259</v>
      </c>
      <c r="J286" t="s">
        <v>396</v>
      </c>
    </row>
    <row r="287" spans="1:10" x14ac:dyDescent="0.25">
      <c r="A287">
        <v>43410</v>
      </c>
      <c r="B287" t="s">
        <v>119</v>
      </c>
      <c r="C287" t="s">
        <v>393</v>
      </c>
      <c r="D287">
        <v>0.75549999999999995</v>
      </c>
      <c r="E287">
        <v>3.6132243349442747E-2</v>
      </c>
      <c r="F287" t="s">
        <v>338</v>
      </c>
      <c r="G287" t="s">
        <v>137</v>
      </c>
      <c r="H287" t="s">
        <v>259</v>
      </c>
      <c r="J287" t="s">
        <v>396</v>
      </c>
    </row>
    <row r="288" spans="1:10" x14ac:dyDescent="0.25">
      <c r="A288">
        <v>43410</v>
      </c>
      <c r="B288" t="s">
        <v>119</v>
      </c>
      <c r="C288" t="s">
        <v>394</v>
      </c>
      <c r="D288">
        <v>4.7100000000000003E-2</v>
      </c>
      <c r="E288">
        <v>0.33355507942006024</v>
      </c>
      <c r="F288" t="s">
        <v>338</v>
      </c>
      <c r="G288" t="s">
        <v>137</v>
      </c>
      <c r="H288" t="s">
        <v>259</v>
      </c>
      <c r="J288" t="s">
        <v>396</v>
      </c>
    </row>
    <row r="289" spans="1:10" x14ac:dyDescent="0.25">
      <c r="A289">
        <v>43410</v>
      </c>
      <c r="B289" t="s">
        <v>119</v>
      </c>
      <c r="C289" t="s">
        <v>397</v>
      </c>
      <c r="D289">
        <v>0.1598</v>
      </c>
      <c r="F289" t="s">
        <v>338</v>
      </c>
      <c r="G289" t="s">
        <v>137</v>
      </c>
      <c r="H289" t="s">
        <v>259</v>
      </c>
      <c r="J289" t="s">
        <v>400</v>
      </c>
    </row>
    <row r="290" spans="1:10" x14ac:dyDescent="0.25">
      <c r="A290">
        <v>43410</v>
      </c>
      <c r="B290" t="s">
        <v>119</v>
      </c>
      <c r="C290" t="s">
        <v>398</v>
      </c>
      <c r="D290">
        <v>0.15079999999999999</v>
      </c>
      <c r="F290" t="s">
        <v>338</v>
      </c>
      <c r="G290" t="s">
        <v>137</v>
      </c>
      <c r="H290" t="s">
        <v>259</v>
      </c>
      <c r="J290" t="s">
        <v>400</v>
      </c>
    </row>
    <row r="291" spans="1:10" x14ac:dyDescent="0.25">
      <c r="A291">
        <v>43410</v>
      </c>
      <c r="B291" t="s">
        <v>119</v>
      </c>
      <c r="C291" t="s">
        <v>399</v>
      </c>
      <c r="D291">
        <v>9.9599999999999994E-2</v>
      </c>
      <c r="F291" t="s">
        <v>338</v>
      </c>
      <c r="G291" t="s">
        <v>137</v>
      </c>
      <c r="H291" t="s">
        <v>259</v>
      </c>
      <c r="J291" t="s">
        <v>400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workbookViewId="0">
      <selection activeCell="A2" sqref="A2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26" bestFit="1" customWidth="1"/>
    <col min="4" max="4" width="22.42578125" bestFit="1" customWidth="1"/>
    <col min="5" max="6" width="21.7109375" bestFit="1" customWidth="1"/>
    <col min="7" max="7" width="6.85546875" style="88" customWidth="1"/>
  </cols>
  <sheetData>
    <row r="1" spans="1:7" x14ac:dyDescent="0.25">
      <c r="A1" t="str">
        <f>"PRECISION ENTRE DUPLICADOS DE "&amp; UPPER(D3)&amp; " ENTRE "&amp; TEXT(MIN(RPD[FECHA DE ANALISIS]),"aaaa-MM-DD")&amp;" Y " &amp;TEXT(MAX(RPD[FECHA DE ANALISIS]),"aaaa-MM-DD")</f>
        <v>PRECISION ENTRE DUPLICADOS DE AC. CLOROGENICO  ENTRE 2018-11-13 Y 2018-12-21</v>
      </c>
    </row>
    <row r="2" spans="1:7" x14ac:dyDescent="0.25">
      <c r="A2" s="11" t="s">
        <v>2</v>
      </c>
      <c r="B2" s="11" t="s">
        <v>8</v>
      </c>
      <c r="C2" s="11" t="s">
        <v>448</v>
      </c>
      <c r="D2" s="11" t="s">
        <v>416</v>
      </c>
      <c r="E2" s="11" t="s">
        <v>451</v>
      </c>
      <c r="F2" s="11" t="s">
        <v>512</v>
      </c>
      <c r="G2" s="88" t="s">
        <v>511</v>
      </c>
    </row>
    <row r="3" spans="1:7" x14ac:dyDescent="0.25">
      <c r="A3" s="12">
        <v>43417</v>
      </c>
      <c r="B3" s="11" t="s">
        <v>439</v>
      </c>
      <c r="C3" s="11" t="s">
        <v>504</v>
      </c>
      <c r="D3" s="11" t="s">
        <v>417</v>
      </c>
      <c r="E3" s="11">
        <v>2035.7926174809838</v>
      </c>
      <c r="F3" s="11">
        <v>1986.6070684546128</v>
      </c>
      <c r="G3" s="88">
        <v>2.4455823819969632E-2</v>
      </c>
    </row>
    <row r="4" spans="1:7" x14ac:dyDescent="0.25">
      <c r="A4" s="12">
        <v>43417</v>
      </c>
      <c r="B4" s="11" t="s">
        <v>439</v>
      </c>
      <c r="C4" s="11" t="s">
        <v>504</v>
      </c>
      <c r="D4" s="11" t="s">
        <v>418</v>
      </c>
      <c r="E4" s="11">
        <v>554.98890022199566</v>
      </c>
      <c r="F4" s="11">
        <v>629.14779223289963</v>
      </c>
      <c r="G4" s="88">
        <v>0.12525393813641789</v>
      </c>
    </row>
    <row r="5" spans="1:7" x14ac:dyDescent="0.25">
      <c r="A5" s="12">
        <v>43417</v>
      </c>
      <c r="B5" s="11" t="s">
        <v>439</v>
      </c>
      <c r="C5" s="11" t="s">
        <v>504</v>
      </c>
      <c r="D5" s="11" t="s">
        <v>419</v>
      </c>
      <c r="E5" s="11">
        <v>677.48645027099462</v>
      </c>
      <c r="F5" s="11">
        <v>746.22761317160473</v>
      </c>
      <c r="G5" s="88">
        <v>9.6565967374644235E-2</v>
      </c>
    </row>
    <row r="6" spans="1:7" x14ac:dyDescent="0.25">
      <c r="A6" s="12">
        <v>43417</v>
      </c>
      <c r="B6" s="11" t="s">
        <v>439</v>
      </c>
      <c r="C6" s="11" t="s">
        <v>504</v>
      </c>
      <c r="D6" s="11" t="s">
        <v>420</v>
      </c>
      <c r="E6" s="11">
        <v>0</v>
      </c>
      <c r="F6" s="11">
        <v>0</v>
      </c>
      <c r="G6" s="88" t="e">
        <v>#NUM!</v>
      </c>
    </row>
    <row r="7" spans="1:7" x14ac:dyDescent="0.25">
      <c r="A7" s="12">
        <v>43417</v>
      </c>
      <c r="B7" s="11" t="s">
        <v>439</v>
      </c>
      <c r="C7" s="11" t="s">
        <v>504</v>
      </c>
      <c r="D7" s="11" t="s">
        <v>421</v>
      </c>
      <c r="E7" s="11">
        <v>119.16428338099904</v>
      </c>
      <c r="F7" s="11">
        <v>122.91297927728834</v>
      </c>
      <c r="G7" s="88">
        <v>3.0971069774371234E-2</v>
      </c>
    </row>
    <row r="8" spans="1:7" x14ac:dyDescent="0.25">
      <c r="A8" s="12">
        <v>43417</v>
      </c>
      <c r="B8" s="11" t="s">
        <v>439</v>
      </c>
      <c r="C8" s="11" t="s">
        <v>504</v>
      </c>
      <c r="D8" s="11" t="s">
        <v>422</v>
      </c>
      <c r="E8" s="11">
        <v>152.49695006099878</v>
      </c>
      <c r="F8" s="11">
        <v>163.32843348032893</v>
      </c>
      <c r="G8" s="88">
        <v>6.8591595126886146E-2</v>
      </c>
    </row>
    <row r="9" spans="1:7" x14ac:dyDescent="0.25">
      <c r="A9" s="12">
        <v>43423</v>
      </c>
      <c r="B9" s="11" t="s">
        <v>444</v>
      </c>
      <c r="C9" s="11" t="s">
        <v>504</v>
      </c>
      <c r="D9" s="11" t="s">
        <v>417</v>
      </c>
      <c r="E9" s="11">
        <v>1708.7329126708735</v>
      </c>
      <c r="F9" s="11">
        <v>1797.9046806354627</v>
      </c>
      <c r="G9" s="88">
        <v>5.0858844458181368E-2</v>
      </c>
    </row>
    <row r="10" spans="1:7" x14ac:dyDescent="0.25">
      <c r="A10" s="12">
        <v>43423</v>
      </c>
      <c r="B10" s="11" t="s">
        <v>444</v>
      </c>
      <c r="C10" s="11" t="s">
        <v>504</v>
      </c>
      <c r="D10" s="11" t="s">
        <v>418</v>
      </c>
      <c r="E10" s="11">
        <v>572.07761255720789</v>
      </c>
      <c r="F10" s="11">
        <v>574.996166692222</v>
      </c>
      <c r="G10" s="88">
        <v>5.0886947078919902E-3</v>
      </c>
    </row>
    <row r="11" spans="1:7" x14ac:dyDescent="0.25">
      <c r="A11" s="12">
        <v>43423</v>
      </c>
      <c r="B11" s="11" t="s">
        <v>444</v>
      </c>
      <c r="C11" s="11" t="s">
        <v>504</v>
      </c>
      <c r="D11" s="11" t="s">
        <v>419</v>
      </c>
      <c r="E11" s="11">
        <v>559.16107505591629</v>
      </c>
      <c r="F11" s="11">
        <v>575.82949447003682</v>
      </c>
      <c r="G11" s="88">
        <v>2.9371908210801021E-2</v>
      </c>
    </row>
    <row r="12" spans="1:7" x14ac:dyDescent="0.25">
      <c r="A12" s="12">
        <v>43423</v>
      </c>
      <c r="B12" s="11" t="s">
        <v>444</v>
      </c>
      <c r="C12" s="11" t="s">
        <v>504</v>
      </c>
      <c r="D12" s="11" t="s">
        <v>420</v>
      </c>
      <c r="E12" s="11">
        <v>0</v>
      </c>
      <c r="F12" s="11">
        <v>0</v>
      </c>
      <c r="G12" s="88" t="e">
        <v>#NUM!</v>
      </c>
    </row>
    <row r="13" spans="1:7" x14ac:dyDescent="0.25">
      <c r="A13" s="12">
        <v>43423</v>
      </c>
      <c r="B13" s="11" t="s">
        <v>444</v>
      </c>
      <c r="C13" s="11" t="s">
        <v>504</v>
      </c>
      <c r="D13" s="11" t="s">
        <v>421</v>
      </c>
      <c r="E13" s="11">
        <v>115.41551251154158</v>
      </c>
      <c r="F13" s="11">
        <v>124.16583889440736</v>
      </c>
      <c r="G13" s="88">
        <v>7.3046807120134671E-2</v>
      </c>
    </row>
    <row r="14" spans="1:7" x14ac:dyDescent="0.25">
      <c r="A14" s="12">
        <v>43423</v>
      </c>
      <c r="B14" s="11" t="s">
        <v>444</v>
      </c>
      <c r="C14" s="11" t="s">
        <v>504</v>
      </c>
      <c r="D14" s="11" t="s">
        <v>422</v>
      </c>
      <c r="E14" s="11">
        <v>141.66525001416653</v>
      </c>
      <c r="F14" s="11">
        <v>160.83226111825923</v>
      </c>
      <c r="G14" s="88">
        <v>0.12672508300871185</v>
      </c>
    </row>
    <row r="15" spans="1:7" x14ac:dyDescent="0.25">
      <c r="A15" s="12">
        <v>43423</v>
      </c>
      <c r="B15" s="11" t="s">
        <v>446</v>
      </c>
      <c r="C15" s="11" t="s">
        <v>505</v>
      </c>
      <c r="D15" s="11" t="s">
        <v>417</v>
      </c>
      <c r="E15" s="11">
        <v>349.16084731921137</v>
      </c>
      <c r="F15" s="11">
        <v>350.82631680699717</v>
      </c>
      <c r="G15" s="88">
        <v>4.7585715085641574E-3</v>
      </c>
    </row>
    <row r="16" spans="1:7" x14ac:dyDescent="0.25">
      <c r="A16" s="12">
        <v>43423</v>
      </c>
      <c r="B16" s="11" t="s">
        <v>446</v>
      </c>
      <c r="C16" s="11" t="s">
        <v>505</v>
      </c>
      <c r="D16" s="11" t="s">
        <v>418</v>
      </c>
      <c r="E16" s="11">
        <v>158.74735421076315</v>
      </c>
      <c r="F16" s="11">
        <v>160.83011673099872</v>
      </c>
      <c r="G16" s="88">
        <v>1.3034476517370825E-2</v>
      </c>
    </row>
    <row r="17" spans="1:7" x14ac:dyDescent="0.25">
      <c r="A17" s="12">
        <v>43423</v>
      </c>
      <c r="B17" s="11" t="s">
        <v>446</v>
      </c>
      <c r="C17" s="11" t="s">
        <v>505</v>
      </c>
      <c r="D17" s="11" t="s">
        <v>419</v>
      </c>
      <c r="E17" s="11">
        <v>224.16293061782304</v>
      </c>
      <c r="F17" s="11">
        <v>223.74552508949822</v>
      </c>
      <c r="G17" s="88">
        <v>1.863798385612831E-3</v>
      </c>
    </row>
    <row r="18" spans="1:7" x14ac:dyDescent="0.25">
      <c r="A18" s="12">
        <v>43423</v>
      </c>
      <c r="B18" s="11" t="s">
        <v>446</v>
      </c>
      <c r="C18" s="11" t="s">
        <v>505</v>
      </c>
      <c r="D18" s="11" t="s">
        <v>420</v>
      </c>
      <c r="E18" s="11">
        <v>0</v>
      </c>
      <c r="F18" s="11">
        <v>0</v>
      </c>
      <c r="G18" s="88" t="e">
        <v>#NUM!</v>
      </c>
    </row>
    <row r="19" spans="1:7" x14ac:dyDescent="0.25">
      <c r="A19" s="12">
        <v>43423</v>
      </c>
      <c r="B19" s="11" t="s">
        <v>446</v>
      </c>
      <c r="C19" s="11" t="s">
        <v>505</v>
      </c>
      <c r="D19" s="11" t="s">
        <v>421</v>
      </c>
      <c r="E19" s="11">
        <v>88.748520857985696</v>
      </c>
      <c r="F19" s="11">
        <v>87.914908368499283</v>
      </c>
      <c r="G19" s="88">
        <v>9.4372954621831755E-3</v>
      </c>
    </row>
    <row r="20" spans="1:7" x14ac:dyDescent="0.25">
      <c r="A20" s="12">
        <v>43423</v>
      </c>
      <c r="B20" s="11" t="s">
        <v>446</v>
      </c>
      <c r="C20" s="11" t="s">
        <v>505</v>
      </c>
      <c r="D20" s="11" t="s">
        <v>422</v>
      </c>
      <c r="E20" s="11">
        <v>82.915284745254255</v>
      </c>
      <c r="F20" s="11">
        <v>80.831716698999358</v>
      </c>
      <c r="G20" s="88">
        <v>2.5448625353475324E-2</v>
      </c>
    </row>
    <row r="21" spans="1:7" x14ac:dyDescent="0.25">
      <c r="A21" s="12">
        <v>43438</v>
      </c>
      <c r="B21" s="11" t="s">
        <v>453</v>
      </c>
      <c r="C21" s="11" t="s">
        <v>504</v>
      </c>
      <c r="D21" s="11" t="s">
        <v>417</v>
      </c>
      <c r="E21" s="11">
        <v>1718.6984390468285</v>
      </c>
      <c r="F21" s="11">
        <v>1754.1666666666667</v>
      </c>
      <c r="G21" s="88">
        <v>2.0425917241350105E-2</v>
      </c>
    </row>
    <row r="22" spans="1:7" x14ac:dyDescent="0.25">
      <c r="A22" s="12">
        <v>43438</v>
      </c>
      <c r="B22" s="11" t="s">
        <v>453</v>
      </c>
      <c r="C22" s="11" t="s">
        <v>504</v>
      </c>
      <c r="D22" s="11" t="s">
        <v>418</v>
      </c>
      <c r="E22" s="11">
        <v>623.35629931102073</v>
      </c>
      <c r="F22" s="11">
        <v>682.625</v>
      </c>
      <c r="G22" s="88">
        <v>9.0765006696875164E-2</v>
      </c>
    </row>
    <row r="23" spans="1:7" x14ac:dyDescent="0.25">
      <c r="A23" s="12">
        <v>43438</v>
      </c>
      <c r="B23" s="11" t="s">
        <v>453</v>
      </c>
      <c r="C23" s="11" t="s">
        <v>504</v>
      </c>
      <c r="D23" s="11" t="s">
        <v>419</v>
      </c>
      <c r="E23" s="11">
        <v>754.10237692869214</v>
      </c>
      <c r="F23" s="11">
        <v>811.04166666666663</v>
      </c>
      <c r="G23" s="88">
        <v>7.2759168679678632E-2</v>
      </c>
    </row>
    <row r="24" spans="1:7" x14ac:dyDescent="0.25">
      <c r="A24" s="12">
        <v>43438</v>
      </c>
      <c r="B24" s="11" t="s">
        <v>453</v>
      </c>
      <c r="C24" s="11" t="s">
        <v>504</v>
      </c>
      <c r="D24" s="11" t="s">
        <v>420</v>
      </c>
      <c r="E24" s="11">
        <v>0</v>
      </c>
      <c r="F24" s="11">
        <v>0</v>
      </c>
      <c r="G24" s="88" t="e">
        <v>#NUM!</v>
      </c>
    </row>
    <row r="25" spans="1:7" x14ac:dyDescent="0.25">
      <c r="A25" s="12">
        <v>43438</v>
      </c>
      <c r="B25" s="11" t="s">
        <v>453</v>
      </c>
      <c r="C25" s="11" t="s">
        <v>504</v>
      </c>
      <c r="D25" s="11" t="s">
        <v>421</v>
      </c>
      <c r="E25" s="11">
        <v>127.70450219826738</v>
      </c>
      <c r="F25" s="11">
        <v>130.62500000000003</v>
      </c>
      <c r="G25" s="88">
        <v>2.261064088213335E-2</v>
      </c>
    </row>
    <row r="26" spans="1:7" x14ac:dyDescent="0.25">
      <c r="A26" s="12">
        <v>43438</v>
      </c>
      <c r="B26" s="11" t="s">
        <v>453</v>
      </c>
      <c r="C26" s="11" t="s">
        <v>504</v>
      </c>
      <c r="D26" s="11" t="s">
        <v>422</v>
      </c>
      <c r="E26" s="11">
        <v>169.4532497358413</v>
      </c>
      <c r="F26" s="11">
        <v>177.20833333333334</v>
      </c>
      <c r="G26" s="88">
        <v>4.4741523008302635E-2</v>
      </c>
    </row>
    <row r="27" spans="1:7" x14ac:dyDescent="0.25">
      <c r="A27" s="12">
        <v>43455</v>
      </c>
      <c r="B27" s="11" t="s">
        <v>458</v>
      </c>
      <c r="C27" s="11" t="s">
        <v>506</v>
      </c>
      <c r="D27" s="11" t="s">
        <v>417</v>
      </c>
      <c r="E27" s="11">
        <v>1731.7397144752322</v>
      </c>
      <c r="F27" s="11">
        <v>1748.2500000000002</v>
      </c>
      <c r="G27" s="88">
        <v>9.4886978867164459E-3</v>
      </c>
    </row>
    <row r="28" spans="1:7" x14ac:dyDescent="0.25">
      <c r="A28" s="12">
        <v>43455</v>
      </c>
      <c r="B28" s="11" t="s">
        <v>458</v>
      </c>
      <c r="C28" s="11" t="s">
        <v>506</v>
      </c>
      <c r="D28" s="11" t="s">
        <v>418</v>
      </c>
      <c r="E28" s="11">
        <v>605.02351596118785</v>
      </c>
      <c r="F28" s="11">
        <v>625.37500000000011</v>
      </c>
      <c r="G28" s="88">
        <v>3.3081125789417375E-2</v>
      </c>
    </row>
    <row r="29" spans="1:7" x14ac:dyDescent="0.25">
      <c r="A29" s="12">
        <v>43455</v>
      </c>
      <c r="B29" s="11" t="s">
        <v>458</v>
      </c>
      <c r="C29" s="11" t="s">
        <v>506</v>
      </c>
      <c r="D29" s="11" t="s">
        <v>419</v>
      </c>
      <c r="E29" s="11">
        <v>729.10312690619264</v>
      </c>
      <c r="F29" s="11">
        <v>761.54166666666674</v>
      </c>
      <c r="G29" s="88">
        <v>4.3522829718169981E-2</v>
      </c>
    </row>
    <row r="30" spans="1:7" x14ac:dyDescent="0.25">
      <c r="A30" s="12">
        <v>43455</v>
      </c>
      <c r="B30" s="11" t="s">
        <v>458</v>
      </c>
      <c r="C30" s="11" t="s">
        <v>506</v>
      </c>
      <c r="D30" s="11" t="s">
        <v>420</v>
      </c>
      <c r="E30" s="11">
        <v>0</v>
      </c>
      <c r="F30" s="11">
        <v>0</v>
      </c>
      <c r="G30" s="88" t="e">
        <v>#NUM!</v>
      </c>
    </row>
    <row r="31" spans="1:7" x14ac:dyDescent="0.25">
      <c r="A31" s="12">
        <v>43455</v>
      </c>
      <c r="B31" s="11" t="s">
        <v>458</v>
      </c>
      <c r="C31" s="11" t="s">
        <v>506</v>
      </c>
      <c r="D31" s="11" t="s">
        <v>421</v>
      </c>
      <c r="E31" s="11">
        <v>126.57953594725488</v>
      </c>
      <c r="F31" s="11">
        <v>129.20833333333337</v>
      </c>
      <c r="G31" s="88">
        <v>2.055451177940586E-2</v>
      </c>
    </row>
    <row r="32" spans="1:7" x14ac:dyDescent="0.25">
      <c r="A32" s="12">
        <v>43455</v>
      </c>
      <c r="B32" s="11" t="s">
        <v>458</v>
      </c>
      <c r="C32" s="11" t="s">
        <v>506</v>
      </c>
      <c r="D32" s="11" t="s">
        <v>422</v>
      </c>
      <c r="E32" s="11">
        <v>160.03686556069982</v>
      </c>
      <c r="F32" s="11">
        <v>168.54166666666669</v>
      </c>
      <c r="G32" s="88">
        <v>5.176723535962352E-2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12"/>
  <sheetViews>
    <sheetView workbookViewId="0">
      <selection activeCell="A2" sqref="A2"/>
    </sheetView>
  </sheetViews>
  <sheetFormatPr baseColWidth="10" defaultRowHeight="15" x14ac:dyDescent="0.25"/>
  <cols>
    <col min="1" max="1" width="20.28515625" bestFit="1" customWidth="1"/>
    <col min="2" max="2" width="14.28515625" bestFit="1" customWidth="1"/>
    <col min="3" max="3" width="26" bestFit="1" customWidth="1"/>
    <col min="4" max="4" width="19.42578125" bestFit="1" customWidth="1"/>
    <col min="5" max="5" width="22.42578125" bestFit="1" customWidth="1"/>
    <col min="6" max="6" width="21.7109375" bestFit="1" customWidth="1"/>
    <col min="7" max="7" width="12.140625" bestFit="1" customWidth="1"/>
  </cols>
  <sheetData>
    <row r="1" spans="1:7" x14ac:dyDescent="0.25">
      <c r="A1" t="str">
        <f>"COMPORTAMIENTO DEL "&amp;UPPER(E3)&amp; " ENTRE "&amp; TEXT(MIN(Exactitud[FECHA DE ANALISIS]),"aaaa-MM-DD") &amp;" Y "&amp;TEXT(MAX(Exactitud[FECHA DE ANALISIS]),"aaaa-MM-DD")</f>
        <v>COMPORTAMIENTO DEL AC. CLOROGENICO  ENTRE 2018-10-31 Y 2018-12-21</v>
      </c>
    </row>
    <row r="2" spans="1:7" x14ac:dyDescent="0.25">
      <c r="A2" s="11" t="s">
        <v>2</v>
      </c>
      <c r="B2" s="11" t="s">
        <v>8</v>
      </c>
      <c r="C2" s="11" t="s">
        <v>448</v>
      </c>
      <c r="D2" s="11" t="s">
        <v>118</v>
      </c>
      <c r="E2" s="11" t="s">
        <v>416</v>
      </c>
      <c r="F2" s="11" t="s">
        <v>451</v>
      </c>
      <c r="G2" s="11"/>
    </row>
    <row r="3" spans="1:7" x14ac:dyDescent="0.25">
      <c r="A3" s="12">
        <v>43404</v>
      </c>
      <c r="B3" s="11" t="s">
        <v>423</v>
      </c>
      <c r="C3" s="11" t="s">
        <v>500</v>
      </c>
      <c r="D3" s="11" t="s">
        <v>119</v>
      </c>
      <c r="E3" s="11" t="s">
        <v>417</v>
      </c>
      <c r="F3" s="11">
        <v>399.15868349299677</v>
      </c>
      <c r="G3" s="11"/>
    </row>
    <row r="4" spans="1:7" x14ac:dyDescent="0.25">
      <c r="A4" s="12">
        <v>43404</v>
      </c>
      <c r="B4" s="11" t="s">
        <v>423</v>
      </c>
      <c r="C4" s="11" t="s">
        <v>500</v>
      </c>
      <c r="D4" s="11" t="s">
        <v>119</v>
      </c>
      <c r="E4" s="11" t="s">
        <v>418</v>
      </c>
      <c r="F4" s="11">
        <v>154.74690506189873</v>
      </c>
      <c r="G4" s="11"/>
    </row>
    <row r="5" spans="1:7" x14ac:dyDescent="0.25">
      <c r="A5" s="12">
        <v>43404</v>
      </c>
      <c r="B5" s="11" t="s">
        <v>423</v>
      </c>
      <c r="C5" s="11" t="s">
        <v>500</v>
      </c>
      <c r="D5" s="11" t="s">
        <v>119</v>
      </c>
      <c r="E5" s="11" t="s">
        <v>419</v>
      </c>
      <c r="F5" s="11">
        <v>181.24637507249855</v>
      </c>
      <c r="G5" s="11"/>
    </row>
    <row r="6" spans="1:7" x14ac:dyDescent="0.25">
      <c r="A6" s="12">
        <v>43404</v>
      </c>
      <c r="B6" s="11" t="s">
        <v>423</v>
      </c>
      <c r="C6" s="11" t="s">
        <v>500</v>
      </c>
      <c r="D6" s="11" t="s">
        <v>119</v>
      </c>
      <c r="E6" s="11" t="s">
        <v>420</v>
      </c>
      <c r="F6" s="11">
        <v>0</v>
      </c>
      <c r="G6" s="11"/>
    </row>
    <row r="7" spans="1:7" x14ac:dyDescent="0.25">
      <c r="A7" s="12">
        <v>43404</v>
      </c>
      <c r="B7" s="11" t="s">
        <v>423</v>
      </c>
      <c r="C7" s="11" t="s">
        <v>500</v>
      </c>
      <c r="D7" s="11" t="s">
        <v>119</v>
      </c>
      <c r="E7" s="11" t="s">
        <v>421</v>
      </c>
      <c r="F7" s="11">
        <v>23.916188342899808</v>
      </c>
      <c r="G7" s="11"/>
    </row>
    <row r="8" spans="1:7" x14ac:dyDescent="0.25">
      <c r="A8" s="12">
        <v>43404</v>
      </c>
      <c r="B8" s="11" t="s">
        <v>423</v>
      </c>
      <c r="C8" s="11" t="s">
        <v>500</v>
      </c>
      <c r="D8" s="11" t="s">
        <v>119</v>
      </c>
      <c r="E8" s="11" t="s">
        <v>422</v>
      </c>
      <c r="F8" s="11">
        <v>24.916168343299802</v>
      </c>
      <c r="G8" s="11"/>
    </row>
    <row r="9" spans="1:7" x14ac:dyDescent="0.25">
      <c r="A9" s="12">
        <v>43404</v>
      </c>
      <c r="B9" s="11" t="s">
        <v>429</v>
      </c>
      <c r="C9" s="11" t="s">
        <v>500</v>
      </c>
      <c r="D9" s="11" t="s">
        <v>119</v>
      </c>
      <c r="E9" s="11" t="s">
        <v>417</v>
      </c>
      <c r="F9" s="11">
        <v>377.66163117825096</v>
      </c>
      <c r="G9" s="11"/>
    </row>
    <row r="10" spans="1:7" x14ac:dyDescent="0.25">
      <c r="A10" s="12">
        <v>43404</v>
      </c>
      <c r="B10" s="11" t="s">
        <v>429</v>
      </c>
      <c r="C10" s="11" t="s">
        <v>500</v>
      </c>
      <c r="D10" s="11" t="s">
        <v>119</v>
      </c>
      <c r="E10" s="11" t="s">
        <v>418</v>
      </c>
      <c r="F10" s="11">
        <v>152.41463447154038</v>
      </c>
      <c r="G10" s="11"/>
    </row>
    <row r="11" spans="1:7" x14ac:dyDescent="0.25">
      <c r="A11" s="12">
        <v>43404</v>
      </c>
      <c r="B11" s="11" t="s">
        <v>429</v>
      </c>
      <c r="C11" s="11" t="s">
        <v>500</v>
      </c>
      <c r="D11" s="11" t="s">
        <v>119</v>
      </c>
      <c r="E11" s="11" t="s">
        <v>419</v>
      </c>
      <c r="F11" s="11">
        <v>180.24759669871068</v>
      </c>
      <c r="G11" s="11"/>
    </row>
    <row r="12" spans="1:7" x14ac:dyDescent="0.25">
      <c r="A12" s="12">
        <v>43404</v>
      </c>
      <c r="B12" s="11" t="s">
        <v>429</v>
      </c>
      <c r="C12" s="11" t="s">
        <v>500</v>
      </c>
      <c r="D12" s="11" t="s">
        <v>119</v>
      </c>
      <c r="E12" s="11" t="s">
        <v>420</v>
      </c>
      <c r="F12" s="11">
        <v>0</v>
      </c>
      <c r="G12" s="11"/>
    </row>
    <row r="13" spans="1:7" x14ac:dyDescent="0.25">
      <c r="A13" s="12">
        <v>43404</v>
      </c>
      <c r="B13" s="11" t="s">
        <v>429</v>
      </c>
      <c r="C13" s="11" t="s">
        <v>500</v>
      </c>
      <c r="D13" s="11" t="s">
        <v>119</v>
      </c>
      <c r="E13" s="11" t="s">
        <v>421</v>
      </c>
      <c r="F13" s="11">
        <v>21.666377781629581</v>
      </c>
      <c r="G13" s="11"/>
    </row>
    <row r="14" spans="1:7" x14ac:dyDescent="0.25">
      <c r="A14" s="12">
        <v>43404</v>
      </c>
      <c r="B14" s="11" t="s">
        <v>429</v>
      </c>
      <c r="C14" s="11" t="s">
        <v>500</v>
      </c>
      <c r="D14" s="11" t="s">
        <v>119</v>
      </c>
      <c r="E14" s="11" t="s">
        <v>422</v>
      </c>
      <c r="F14" s="11">
        <v>24.749670004399949</v>
      </c>
      <c r="G14" s="11"/>
    </row>
    <row r="15" spans="1:7" x14ac:dyDescent="0.25">
      <c r="A15" s="12">
        <v>43404</v>
      </c>
      <c r="B15" s="11" t="s">
        <v>430</v>
      </c>
      <c r="C15" s="11" t="s">
        <v>502</v>
      </c>
      <c r="D15" s="11" t="s">
        <v>119</v>
      </c>
      <c r="E15" s="11" t="s">
        <v>417</v>
      </c>
      <c r="F15" s="11">
        <v>2204.1078904562546</v>
      </c>
      <c r="G15" s="11"/>
    </row>
    <row r="16" spans="1:7" x14ac:dyDescent="0.25">
      <c r="A16" s="12">
        <v>43404</v>
      </c>
      <c r="B16" s="11" t="s">
        <v>430</v>
      </c>
      <c r="C16" s="11" t="s">
        <v>502</v>
      </c>
      <c r="D16" s="11" t="s">
        <v>119</v>
      </c>
      <c r="E16" s="11" t="s">
        <v>418</v>
      </c>
      <c r="F16" s="11">
        <v>688.73163382309804</v>
      </c>
      <c r="G16" s="11"/>
    </row>
    <row r="17" spans="1:7" x14ac:dyDescent="0.25">
      <c r="A17" s="12">
        <v>43404</v>
      </c>
      <c r="B17" s="11" t="s">
        <v>430</v>
      </c>
      <c r="C17" s="11" t="s">
        <v>502</v>
      </c>
      <c r="D17" s="11" t="s">
        <v>119</v>
      </c>
      <c r="E17" s="11" t="s">
        <v>419</v>
      </c>
      <c r="F17" s="11">
        <v>846.22743393509484</v>
      </c>
      <c r="G17" s="11"/>
    </row>
    <row r="18" spans="1:7" x14ac:dyDescent="0.25">
      <c r="A18" s="12">
        <v>43404</v>
      </c>
      <c r="B18" s="11" t="s">
        <v>430</v>
      </c>
      <c r="C18" s="11" t="s">
        <v>502</v>
      </c>
      <c r="D18" s="11" t="s">
        <v>119</v>
      </c>
      <c r="E18" s="11" t="s">
        <v>420</v>
      </c>
      <c r="F18" s="11">
        <v>0</v>
      </c>
      <c r="G18" s="11"/>
    </row>
    <row r="19" spans="1:7" x14ac:dyDescent="0.25">
      <c r="A19" s="12">
        <v>43404</v>
      </c>
      <c r="B19" s="11" t="s">
        <v>430</v>
      </c>
      <c r="C19" s="11" t="s">
        <v>502</v>
      </c>
      <c r="D19" s="11" t="s">
        <v>119</v>
      </c>
      <c r="E19" s="11" t="s">
        <v>421</v>
      </c>
      <c r="F19" s="11">
        <v>135.82971120770114</v>
      </c>
      <c r="G19" s="11"/>
    </row>
    <row r="20" spans="1:7" x14ac:dyDescent="0.25">
      <c r="A20" s="12">
        <v>43404</v>
      </c>
      <c r="B20" s="11" t="s">
        <v>430</v>
      </c>
      <c r="C20" s="11" t="s">
        <v>502</v>
      </c>
      <c r="D20" s="11" t="s">
        <v>119</v>
      </c>
      <c r="E20" s="11" t="s">
        <v>422</v>
      </c>
      <c r="F20" s="11">
        <v>182.91178901895944</v>
      </c>
      <c r="G20" s="11"/>
    </row>
    <row r="21" spans="1:7" x14ac:dyDescent="0.25">
      <c r="A21" s="12">
        <v>43404</v>
      </c>
      <c r="B21" s="11" t="s">
        <v>431</v>
      </c>
      <c r="C21" s="11" t="s">
        <v>502</v>
      </c>
      <c r="D21" s="11" t="s">
        <v>119</v>
      </c>
      <c r="E21" s="11" t="s">
        <v>417</v>
      </c>
      <c r="F21" s="11">
        <v>2027.0157661411286</v>
      </c>
      <c r="G21" s="11"/>
    </row>
    <row r="22" spans="1:7" x14ac:dyDescent="0.25">
      <c r="A22" s="12">
        <v>43404</v>
      </c>
      <c r="B22" s="11" t="s">
        <v>431</v>
      </c>
      <c r="C22" s="11" t="s">
        <v>502</v>
      </c>
      <c r="D22" s="11" t="s">
        <v>119</v>
      </c>
      <c r="E22" s="11" t="s">
        <v>418</v>
      </c>
      <c r="F22" s="11">
        <v>714.14286190460325</v>
      </c>
      <c r="G22" s="11"/>
    </row>
    <row r="23" spans="1:7" x14ac:dyDescent="0.25">
      <c r="A23" s="12">
        <v>43404</v>
      </c>
      <c r="B23" s="11" t="s">
        <v>431</v>
      </c>
      <c r="C23" s="11" t="s">
        <v>502</v>
      </c>
      <c r="D23" s="11" t="s">
        <v>119</v>
      </c>
      <c r="E23" s="11" t="s">
        <v>419</v>
      </c>
      <c r="F23" s="11">
        <v>874.55418152728259</v>
      </c>
      <c r="G23" s="11"/>
    </row>
    <row r="24" spans="1:7" x14ac:dyDescent="0.25">
      <c r="A24" s="12">
        <v>43404</v>
      </c>
      <c r="B24" s="11" t="s">
        <v>431</v>
      </c>
      <c r="C24" s="11" t="s">
        <v>502</v>
      </c>
      <c r="D24" s="11" t="s">
        <v>119</v>
      </c>
      <c r="E24" s="11" t="s">
        <v>420</v>
      </c>
      <c r="F24" s="11">
        <v>0</v>
      </c>
      <c r="G24" s="11"/>
    </row>
    <row r="25" spans="1:7" x14ac:dyDescent="0.25">
      <c r="A25" s="12">
        <v>43404</v>
      </c>
      <c r="B25" s="11" t="s">
        <v>431</v>
      </c>
      <c r="C25" s="11" t="s">
        <v>502</v>
      </c>
      <c r="D25" s="11" t="s">
        <v>119</v>
      </c>
      <c r="E25" s="11" t="s">
        <v>421</v>
      </c>
      <c r="F25" s="11">
        <v>136.24545848471718</v>
      </c>
      <c r="G25" s="11"/>
    </row>
    <row r="26" spans="1:7" x14ac:dyDescent="0.25">
      <c r="A26" s="12">
        <v>43404</v>
      </c>
      <c r="B26" s="11" t="s">
        <v>431</v>
      </c>
      <c r="C26" s="11" t="s">
        <v>502</v>
      </c>
      <c r="D26" s="11" t="s">
        <v>119</v>
      </c>
      <c r="E26" s="11" t="s">
        <v>422</v>
      </c>
      <c r="F26" s="11">
        <v>190.82697243425221</v>
      </c>
      <c r="G26" s="11"/>
    </row>
    <row r="27" spans="1:7" x14ac:dyDescent="0.25">
      <c r="A27" s="12">
        <v>43404</v>
      </c>
      <c r="B27" s="11" t="s">
        <v>432</v>
      </c>
      <c r="C27" s="11" t="s">
        <v>503</v>
      </c>
      <c r="D27" s="11" t="s">
        <v>119</v>
      </c>
      <c r="E27" s="11" t="s">
        <v>417</v>
      </c>
      <c r="F27" s="11">
        <v>2008.7433041889858</v>
      </c>
      <c r="G27" s="11"/>
    </row>
    <row r="28" spans="1:7" x14ac:dyDescent="0.25">
      <c r="A28" s="12">
        <v>43404</v>
      </c>
      <c r="B28" s="11" t="s">
        <v>432</v>
      </c>
      <c r="C28" s="11" t="s">
        <v>503</v>
      </c>
      <c r="D28" s="11" t="s">
        <v>119</v>
      </c>
      <c r="E28" s="11" t="s">
        <v>418</v>
      </c>
      <c r="F28" s="11">
        <v>682.9143902853657</v>
      </c>
      <c r="G28" s="11"/>
    </row>
    <row r="29" spans="1:7" x14ac:dyDescent="0.25">
      <c r="A29" s="12">
        <v>43404</v>
      </c>
      <c r="B29" s="11" t="s">
        <v>432</v>
      </c>
      <c r="C29" s="11" t="s">
        <v>503</v>
      </c>
      <c r="D29" s="11" t="s">
        <v>119</v>
      </c>
      <c r="E29" s="11" t="s">
        <v>419</v>
      </c>
      <c r="F29" s="11">
        <v>837.49720834263894</v>
      </c>
      <c r="G29" s="11"/>
    </row>
    <row r="30" spans="1:7" x14ac:dyDescent="0.25">
      <c r="A30" s="12">
        <v>43404</v>
      </c>
      <c r="B30" s="11" t="s">
        <v>432</v>
      </c>
      <c r="C30" s="11" t="s">
        <v>503</v>
      </c>
      <c r="D30" s="11" t="s">
        <v>119</v>
      </c>
      <c r="E30" s="11" t="s">
        <v>420</v>
      </c>
      <c r="F30" s="11">
        <v>0</v>
      </c>
      <c r="G30" s="11"/>
    </row>
    <row r="31" spans="1:7" x14ac:dyDescent="0.25">
      <c r="A31" s="12">
        <v>43404</v>
      </c>
      <c r="B31" s="11" t="s">
        <v>432</v>
      </c>
      <c r="C31" s="11" t="s">
        <v>503</v>
      </c>
      <c r="D31" s="11" t="s">
        <v>119</v>
      </c>
      <c r="E31" s="11" t="s">
        <v>421</v>
      </c>
      <c r="F31" s="11">
        <v>133.33288889037036</v>
      </c>
      <c r="G31" s="11"/>
    </row>
    <row r="32" spans="1:7" x14ac:dyDescent="0.25">
      <c r="A32" s="12">
        <v>43404</v>
      </c>
      <c r="B32" s="11" t="s">
        <v>432</v>
      </c>
      <c r="C32" s="11" t="s">
        <v>503</v>
      </c>
      <c r="D32" s="11" t="s">
        <v>119</v>
      </c>
      <c r="E32" s="11" t="s">
        <v>422</v>
      </c>
      <c r="F32" s="11">
        <v>180.41606527978237</v>
      </c>
      <c r="G32" s="11"/>
    </row>
    <row r="33" spans="1:7" x14ac:dyDescent="0.25">
      <c r="A33" s="12">
        <v>43404</v>
      </c>
      <c r="B33" s="11" t="s">
        <v>433</v>
      </c>
      <c r="C33" s="11" t="s">
        <v>503</v>
      </c>
      <c r="D33" s="11" t="s">
        <v>119</v>
      </c>
      <c r="E33" s="11" t="s">
        <v>417</v>
      </c>
      <c r="F33" s="11">
        <v>1968.5597058950968</v>
      </c>
      <c r="G33" s="11"/>
    </row>
    <row r="34" spans="1:7" x14ac:dyDescent="0.25">
      <c r="A34" s="12">
        <v>43404</v>
      </c>
      <c r="B34" s="11" t="s">
        <v>433</v>
      </c>
      <c r="C34" s="11" t="s">
        <v>503</v>
      </c>
      <c r="D34" s="11" t="s">
        <v>119</v>
      </c>
      <c r="E34" s="11" t="s">
        <v>418</v>
      </c>
      <c r="F34" s="11">
        <v>683.68391055531299</v>
      </c>
      <c r="G34" s="11"/>
    </row>
    <row r="35" spans="1:7" x14ac:dyDescent="0.25">
      <c r="A35" s="12">
        <v>43404</v>
      </c>
      <c r="B35" s="11" t="s">
        <v>433</v>
      </c>
      <c r="C35" s="11" t="s">
        <v>503</v>
      </c>
      <c r="D35" s="11" t="s">
        <v>119</v>
      </c>
      <c r="E35" s="11" t="s">
        <v>419</v>
      </c>
      <c r="F35" s="11">
        <v>836.16917031353648</v>
      </c>
      <c r="G35" s="11"/>
    </row>
    <row r="36" spans="1:7" x14ac:dyDescent="0.25">
      <c r="A36" s="12">
        <v>43404</v>
      </c>
      <c r="B36" s="11" t="s">
        <v>433</v>
      </c>
      <c r="C36" s="11" t="s">
        <v>503</v>
      </c>
      <c r="D36" s="11" t="s">
        <v>119</v>
      </c>
      <c r="E36" s="11" t="s">
        <v>420</v>
      </c>
      <c r="F36" s="11">
        <v>0</v>
      </c>
      <c r="G36" s="11"/>
    </row>
    <row r="37" spans="1:7" x14ac:dyDescent="0.25">
      <c r="A37" s="12">
        <v>43404</v>
      </c>
      <c r="B37" s="11" t="s">
        <v>433</v>
      </c>
      <c r="C37" s="11" t="s">
        <v>503</v>
      </c>
      <c r="D37" s="11" t="s">
        <v>119</v>
      </c>
      <c r="E37" s="11" t="s">
        <v>421</v>
      </c>
      <c r="F37" s="11">
        <v>165.40067793446636</v>
      </c>
      <c r="G37" s="11"/>
    </row>
    <row r="38" spans="1:7" x14ac:dyDescent="0.25">
      <c r="A38" s="12">
        <v>43404</v>
      </c>
      <c r="B38" s="11" t="s">
        <v>433</v>
      </c>
      <c r="C38" s="11" t="s">
        <v>503</v>
      </c>
      <c r="D38" s="11" t="s">
        <v>119</v>
      </c>
      <c r="E38" s="11" t="s">
        <v>422</v>
      </c>
      <c r="F38" s="11">
        <v>177.48284332514527</v>
      </c>
      <c r="G38" s="11"/>
    </row>
    <row r="39" spans="1:7" x14ac:dyDescent="0.25">
      <c r="A39" s="12">
        <v>43404</v>
      </c>
      <c r="B39" s="11" t="s">
        <v>434</v>
      </c>
      <c r="C39" s="11" t="s">
        <v>501</v>
      </c>
      <c r="D39" s="11" t="s">
        <v>119</v>
      </c>
      <c r="E39" s="11" t="s">
        <v>417</v>
      </c>
      <c r="F39" s="11">
        <v>359.15708914428944</v>
      </c>
      <c r="G39" s="11"/>
    </row>
    <row r="40" spans="1:7" x14ac:dyDescent="0.25">
      <c r="A40" s="12">
        <v>43404</v>
      </c>
      <c r="B40" s="11" t="s">
        <v>434</v>
      </c>
      <c r="C40" s="11" t="s">
        <v>501</v>
      </c>
      <c r="D40" s="11" t="s">
        <v>119</v>
      </c>
      <c r="E40" s="11" t="s">
        <v>418</v>
      </c>
      <c r="F40" s="11">
        <v>180.82851123970025</v>
      </c>
      <c r="G40" s="11"/>
    </row>
    <row r="41" spans="1:7" x14ac:dyDescent="0.25">
      <c r="A41" s="12">
        <v>43404</v>
      </c>
      <c r="B41" s="11" t="s">
        <v>434</v>
      </c>
      <c r="C41" s="11" t="s">
        <v>501</v>
      </c>
      <c r="D41" s="11" t="s">
        <v>119</v>
      </c>
      <c r="E41" s="11" t="s">
        <v>419</v>
      </c>
      <c r="F41" s="11">
        <v>226.03563904962533</v>
      </c>
      <c r="G41" s="11"/>
    </row>
    <row r="42" spans="1:7" x14ac:dyDescent="0.25">
      <c r="A42" s="12">
        <v>43404</v>
      </c>
      <c r="B42" s="11" t="s">
        <v>434</v>
      </c>
      <c r="C42" s="11" t="s">
        <v>501</v>
      </c>
      <c r="D42" s="11" t="s">
        <v>119</v>
      </c>
      <c r="E42" s="11" t="s">
        <v>420</v>
      </c>
      <c r="F42" s="11">
        <v>0</v>
      </c>
      <c r="G42" s="11"/>
    </row>
    <row r="43" spans="1:7" x14ac:dyDescent="0.25">
      <c r="A43" s="12">
        <v>43404</v>
      </c>
      <c r="B43" s="11" t="s">
        <v>434</v>
      </c>
      <c r="C43" s="11" t="s">
        <v>501</v>
      </c>
      <c r="D43" s="11" t="s">
        <v>119</v>
      </c>
      <c r="E43" s="11" t="s">
        <v>421</v>
      </c>
      <c r="F43" s="11">
        <v>48.123716700887975</v>
      </c>
      <c r="G43" s="11"/>
    </row>
    <row r="44" spans="1:7" x14ac:dyDescent="0.25">
      <c r="A44" s="12">
        <v>43404</v>
      </c>
      <c r="B44" s="11" t="s">
        <v>434</v>
      </c>
      <c r="C44" s="11" t="s">
        <v>501</v>
      </c>
      <c r="D44" s="11" t="s">
        <v>119</v>
      </c>
      <c r="E44" s="11" t="s">
        <v>422</v>
      </c>
      <c r="F44" s="11">
        <v>48.957027812591662</v>
      </c>
      <c r="G44" s="11"/>
    </row>
    <row r="45" spans="1:7" x14ac:dyDescent="0.25">
      <c r="A45" s="12">
        <v>43404</v>
      </c>
      <c r="B45" s="11" t="s">
        <v>435</v>
      </c>
      <c r="C45" s="11" t="s">
        <v>501</v>
      </c>
      <c r="D45" s="11" t="s">
        <v>119</v>
      </c>
      <c r="E45" s="11" t="s">
        <v>417</v>
      </c>
      <c r="F45" s="11">
        <v>374.57459325949065</v>
      </c>
      <c r="G45" s="11"/>
    </row>
    <row r="46" spans="1:7" x14ac:dyDescent="0.25">
      <c r="A46" s="12">
        <v>43404</v>
      </c>
      <c r="B46" s="11" t="s">
        <v>435</v>
      </c>
      <c r="C46" s="11" t="s">
        <v>501</v>
      </c>
      <c r="D46" s="11" t="s">
        <v>119</v>
      </c>
      <c r="E46" s="11" t="s">
        <v>418</v>
      </c>
      <c r="F46" s="11">
        <v>177.07920148529868</v>
      </c>
      <c r="G46" s="11"/>
    </row>
    <row r="47" spans="1:7" x14ac:dyDescent="0.25">
      <c r="A47" s="12">
        <v>43404</v>
      </c>
      <c r="B47" s="11" t="s">
        <v>435</v>
      </c>
      <c r="C47" s="11" t="s">
        <v>501</v>
      </c>
      <c r="D47" s="11" t="s">
        <v>119</v>
      </c>
      <c r="E47" s="11" t="s">
        <v>419</v>
      </c>
      <c r="F47" s="11">
        <v>221.03650914811988</v>
      </c>
      <c r="G47" s="11"/>
    </row>
    <row r="48" spans="1:7" x14ac:dyDescent="0.25">
      <c r="A48" s="12">
        <v>43404</v>
      </c>
      <c r="B48" s="11" t="s">
        <v>435</v>
      </c>
      <c r="C48" s="11" t="s">
        <v>501</v>
      </c>
      <c r="D48" s="11" t="s">
        <v>119</v>
      </c>
      <c r="E48" s="11" t="s">
        <v>420</v>
      </c>
      <c r="F48" s="11">
        <v>0</v>
      </c>
      <c r="G48" s="11"/>
    </row>
    <row r="49" spans="1:7" x14ac:dyDescent="0.25">
      <c r="A49" s="12">
        <v>43404</v>
      </c>
      <c r="B49" s="11" t="s">
        <v>435</v>
      </c>
      <c r="C49" s="11" t="s">
        <v>501</v>
      </c>
      <c r="D49" s="11" t="s">
        <v>119</v>
      </c>
      <c r="E49" s="11" t="s">
        <v>421</v>
      </c>
      <c r="F49" s="11">
        <v>47.915548637198469</v>
      </c>
      <c r="G49" s="11"/>
    </row>
    <row r="50" spans="1:7" x14ac:dyDescent="0.25">
      <c r="A50" s="12">
        <v>43404</v>
      </c>
      <c r="B50" s="11" t="s">
        <v>435</v>
      </c>
      <c r="C50" s="11" t="s">
        <v>501</v>
      </c>
      <c r="D50" s="11" t="s">
        <v>119</v>
      </c>
      <c r="E50" s="11" t="s">
        <v>422</v>
      </c>
      <c r="F50" s="11">
        <v>48.540534054205402</v>
      </c>
      <c r="G50" s="11"/>
    </row>
    <row r="51" spans="1:7" x14ac:dyDescent="0.25">
      <c r="A51" s="12">
        <v>43404</v>
      </c>
      <c r="B51" s="11" t="s">
        <v>436</v>
      </c>
      <c r="C51" s="11" t="s">
        <v>504</v>
      </c>
      <c r="D51" s="11" t="s">
        <v>119</v>
      </c>
      <c r="E51" s="11" t="s">
        <v>417</v>
      </c>
      <c r="F51" s="11">
        <v>1784.9464516064515</v>
      </c>
      <c r="G51" s="11"/>
    </row>
    <row r="52" spans="1:7" x14ac:dyDescent="0.25">
      <c r="A52" s="12">
        <v>43404</v>
      </c>
      <c r="B52" s="11" t="s">
        <v>436</v>
      </c>
      <c r="C52" s="11" t="s">
        <v>504</v>
      </c>
      <c r="D52" s="11" t="s">
        <v>119</v>
      </c>
      <c r="E52" s="11" t="s">
        <v>418</v>
      </c>
      <c r="F52" s="11">
        <v>549.56684632794349</v>
      </c>
      <c r="G52" s="11"/>
    </row>
    <row r="53" spans="1:7" x14ac:dyDescent="0.25">
      <c r="A53" s="12">
        <v>43404</v>
      </c>
      <c r="B53" s="11" t="s">
        <v>436</v>
      </c>
      <c r="C53" s="11" t="s">
        <v>504</v>
      </c>
      <c r="D53" s="11" t="s">
        <v>119</v>
      </c>
      <c r="E53" s="11" t="s">
        <v>419</v>
      </c>
      <c r="F53" s="11">
        <v>681.22956311310668</v>
      </c>
      <c r="G53" s="11"/>
    </row>
    <row r="54" spans="1:7" x14ac:dyDescent="0.25">
      <c r="A54" s="12">
        <v>43404</v>
      </c>
      <c r="B54" s="11" t="s">
        <v>436</v>
      </c>
      <c r="C54" s="11" t="s">
        <v>504</v>
      </c>
      <c r="D54" s="11" t="s">
        <v>119</v>
      </c>
      <c r="E54" s="11" t="s">
        <v>420</v>
      </c>
      <c r="F54" s="11">
        <v>0</v>
      </c>
      <c r="G54" s="11"/>
    </row>
    <row r="55" spans="1:7" x14ac:dyDescent="0.25">
      <c r="A55" s="12">
        <v>43404</v>
      </c>
      <c r="B55" s="11" t="s">
        <v>436</v>
      </c>
      <c r="C55" s="11" t="s">
        <v>504</v>
      </c>
      <c r="D55" s="11" t="s">
        <v>119</v>
      </c>
      <c r="E55" s="11" t="s">
        <v>421</v>
      </c>
      <c r="F55" s="11">
        <v>124.1629417784133</v>
      </c>
      <c r="G55" s="11"/>
    </row>
    <row r="56" spans="1:7" x14ac:dyDescent="0.25">
      <c r="A56" s="12">
        <v>43404</v>
      </c>
      <c r="B56" s="11" t="s">
        <v>436</v>
      </c>
      <c r="C56" s="11" t="s">
        <v>504</v>
      </c>
      <c r="D56" s="11" t="s">
        <v>119</v>
      </c>
      <c r="E56" s="11" t="s">
        <v>422</v>
      </c>
      <c r="F56" s="11">
        <v>159.57854597695399</v>
      </c>
      <c r="G56" s="11"/>
    </row>
    <row r="57" spans="1:7" x14ac:dyDescent="0.25">
      <c r="A57" s="12">
        <v>43404</v>
      </c>
      <c r="B57" s="11" t="s">
        <v>437</v>
      </c>
      <c r="C57" s="11" t="s">
        <v>504</v>
      </c>
      <c r="D57" s="11" t="s">
        <v>119</v>
      </c>
      <c r="E57" s="11" t="s">
        <v>417</v>
      </c>
      <c r="F57" s="11">
        <v>1819.9454016379507</v>
      </c>
      <c r="G57" s="11"/>
    </row>
    <row r="58" spans="1:7" x14ac:dyDescent="0.25">
      <c r="A58" s="12">
        <v>43404</v>
      </c>
      <c r="B58" s="11" t="s">
        <v>437</v>
      </c>
      <c r="C58" s="11" t="s">
        <v>504</v>
      </c>
      <c r="D58" s="11" t="s">
        <v>119</v>
      </c>
      <c r="E58" s="11" t="s">
        <v>418</v>
      </c>
      <c r="F58" s="11">
        <v>561.64981717215153</v>
      </c>
      <c r="G58" s="11"/>
    </row>
    <row r="59" spans="1:7" x14ac:dyDescent="0.25">
      <c r="A59" s="12">
        <v>43404</v>
      </c>
      <c r="B59" s="11" t="s">
        <v>437</v>
      </c>
      <c r="C59" s="11" t="s">
        <v>504</v>
      </c>
      <c r="D59" s="11" t="s">
        <v>119</v>
      </c>
      <c r="E59" s="11" t="s">
        <v>419</v>
      </c>
      <c r="F59" s="11">
        <v>699.14569229589767</v>
      </c>
      <c r="G59" s="11"/>
    </row>
    <row r="60" spans="1:7" x14ac:dyDescent="0.25">
      <c r="A60" s="12">
        <v>43404</v>
      </c>
      <c r="B60" s="11" t="s">
        <v>437</v>
      </c>
      <c r="C60" s="11" t="s">
        <v>504</v>
      </c>
      <c r="D60" s="11" t="s">
        <v>119</v>
      </c>
      <c r="E60" s="11" t="s">
        <v>420</v>
      </c>
      <c r="F60" s="11">
        <v>0</v>
      </c>
      <c r="G60" s="11"/>
    </row>
    <row r="61" spans="1:7" x14ac:dyDescent="0.25">
      <c r="A61" s="12">
        <v>43404</v>
      </c>
      <c r="B61" s="11" t="s">
        <v>437</v>
      </c>
      <c r="C61" s="11" t="s">
        <v>504</v>
      </c>
      <c r="D61" s="11" t="s">
        <v>119</v>
      </c>
      <c r="E61" s="11" t="s">
        <v>421</v>
      </c>
      <c r="F61" s="11">
        <v>124.99625011249661</v>
      </c>
      <c r="G61" s="11"/>
    </row>
    <row r="62" spans="1:7" x14ac:dyDescent="0.25">
      <c r="A62" s="12">
        <v>43404</v>
      </c>
      <c r="B62" s="11" t="s">
        <v>437</v>
      </c>
      <c r="C62" s="11" t="s">
        <v>504</v>
      </c>
      <c r="D62" s="11" t="s">
        <v>119</v>
      </c>
      <c r="E62" s="11" t="s">
        <v>422</v>
      </c>
      <c r="F62" s="11">
        <v>160.82850847807899</v>
      </c>
      <c r="G62" s="11"/>
    </row>
    <row r="63" spans="1:7" x14ac:dyDescent="0.25">
      <c r="A63" s="12">
        <v>43404</v>
      </c>
      <c r="B63" s="11" t="s">
        <v>438</v>
      </c>
      <c r="C63" s="11" t="s">
        <v>504</v>
      </c>
      <c r="D63" s="11" t="s">
        <v>119</v>
      </c>
      <c r="E63" s="11" t="s">
        <v>417</v>
      </c>
      <c r="F63" s="11">
        <v>1797.4460766177012</v>
      </c>
      <c r="G63" s="11"/>
    </row>
    <row r="64" spans="1:7" x14ac:dyDescent="0.25">
      <c r="A64" s="12">
        <v>43404</v>
      </c>
      <c r="B64" s="11" t="s">
        <v>438</v>
      </c>
      <c r="C64" s="11" t="s">
        <v>504</v>
      </c>
      <c r="D64" s="11" t="s">
        <v>119</v>
      </c>
      <c r="E64" s="11" t="s">
        <v>418</v>
      </c>
      <c r="F64" s="11">
        <v>610.3983547160251</v>
      </c>
      <c r="G64" s="11"/>
    </row>
    <row r="65" spans="1:7" x14ac:dyDescent="0.25">
      <c r="A65" s="12">
        <v>43404</v>
      </c>
      <c r="B65" s="11" t="s">
        <v>438</v>
      </c>
      <c r="C65" s="11" t="s">
        <v>504</v>
      </c>
      <c r="D65" s="11" t="s">
        <v>119</v>
      </c>
      <c r="E65" s="11" t="s">
        <v>419</v>
      </c>
      <c r="F65" s="11">
        <v>749.14419234089644</v>
      </c>
      <c r="G65" s="11"/>
    </row>
    <row r="66" spans="1:7" x14ac:dyDescent="0.25">
      <c r="A66" s="12">
        <v>43404</v>
      </c>
      <c r="B66" s="11" t="s">
        <v>438</v>
      </c>
      <c r="C66" s="11" t="s">
        <v>504</v>
      </c>
      <c r="D66" s="11" t="s">
        <v>119</v>
      </c>
      <c r="E66" s="11" t="s">
        <v>420</v>
      </c>
      <c r="F66" s="11">
        <v>0</v>
      </c>
      <c r="G66" s="11"/>
    </row>
    <row r="67" spans="1:7" x14ac:dyDescent="0.25">
      <c r="A67" s="12">
        <v>43404</v>
      </c>
      <c r="B67" s="11" t="s">
        <v>438</v>
      </c>
      <c r="C67" s="11" t="s">
        <v>504</v>
      </c>
      <c r="D67" s="11" t="s">
        <v>119</v>
      </c>
      <c r="E67" s="11" t="s">
        <v>421</v>
      </c>
      <c r="F67" s="11">
        <v>128.32948344882988</v>
      </c>
      <c r="G67" s="11"/>
    </row>
    <row r="68" spans="1:7" x14ac:dyDescent="0.25">
      <c r="A68" s="12">
        <v>43404</v>
      </c>
      <c r="B68" s="11" t="s">
        <v>438</v>
      </c>
      <c r="C68" s="11" t="s">
        <v>504</v>
      </c>
      <c r="D68" s="11" t="s">
        <v>119</v>
      </c>
      <c r="E68" s="11" t="s">
        <v>422</v>
      </c>
      <c r="F68" s="11">
        <v>159.99520014399567</v>
      </c>
      <c r="G68" s="11"/>
    </row>
    <row r="69" spans="1:7" x14ac:dyDescent="0.25">
      <c r="A69" s="12">
        <v>43404</v>
      </c>
      <c r="B69" s="11" t="s">
        <v>449</v>
      </c>
      <c r="C69" s="11" t="s">
        <v>504</v>
      </c>
      <c r="D69" s="11" t="s">
        <v>119</v>
      </c>
      <c r="E69" s="11" t="s">
        <v>417</v>
      </c>
      <c r="F69" s="11">
        <v>1837.5000000000002</v>
      </c>
      <c r="G69" s="11"/>
    </row>
    <row r="70" spans="1:7" x14ac:dyDescent="0.25">
      <c r="A70" s="12">
        <v>43404</v>
      </c>
      <c r="B70" s="11" t="s">
        <v>449</v>
      </c>
      <c r="C70" s="11" t="s">
        <v>504</v>
      </c>
      <c r="D70" s="11" t="s">
        <v>119</v>
      </c>
      <c r="E70" s="11" t="s">
        <v>418</v>
      </c>
      <c r="F70" s="11">
        <v>593.33333333333337</v>
      </c>
      <c r="G70" s="11"/>
    </row>
    <row r="71" spans="1:7" x14ac:dyDescent="0.25">
      <c r="A71" s="12">
        <v>43404</v>
      </c>
      <c r="B71" s="11" t="s">
        <v>449</v>
      </c>
      <c r="C71" s="11" t="s">
        <v>504</v>
      </c>
      <c r="D71" s="11" t="s">
        <v>119</v>
      </c>
      <c r="E71" s="11" t="s">
        <v>419</v>
      </c>
      <c r="F71" s="11">
        <v>753.75000000000011</v>
      </c>
      <c r="G71" s="11"/>
    </row>
    <row r="72" spans="1:7" x14ac:dyDescent="0.25">
      <c r="A72" s="12">
        <v>43404</v>
      </c>
      <c r="B72" s="11" t="s">
        <v>449</v>
      </c>
      <c r="C72" s="11" t="s">
        <v>504</v>
      </c>
      <c r="D72" s="11" t="s">
        <v>119</v>
      </c>
      <c r="E72" s="11" t="s">
        <v>420</v>
      </c>
      <c r="F72" s="11">
        <v>0</v>
      </c>
      <c r="G72" s="11"/>
    </row>
    <row r="73" spans="1:7" x14ac:dyDescent="0.25">
      <c r="A73" s="12">
        <v>43404</v>
      </c>
      <c r="B73" s="11" t="s">
        <v>449</v>
      </c>
      <c r="C73" s="11" t="s">
        <v>504</v>
      </c>
      <c r="D73" s="11" t="s">
        <v>119</v>
      </c>
      <c r="E73" s="11" t="s">
        <v>421</v>
      </c>
      <c r="F73" s="11">
        <v>127.08333333333334</v>
      </c>
      <c r="G73" s="11"/>
    </row>
    <row r="74" spans="1:7" x14ac:dyDescent="0.25">
      <c r="A74" s="12">
        <v>43404</v>
      </c>
      <c r="B74" s="11" t="s">
        <v>449</v>
      </c>
      <c r="C74" s="11" t="s">
        <v>504</v>
      </c>
      <c r="D74" s="11" t="s">
        <v>119</v>
      </c>
      <c r="E74" s="11" t="s">
        <v>422</v>
      </c>
      <c r="F74" s="11">
        <v>164.58333333333334</v>
      </c>
      <c r="G74" s="11"/>
    </row>
    <row r="75" spans="1:7" x14ac:dyDescent="0.25">
      <c r="A75" s="12">
        <v>43417</v>
      </c>
      <c r="B75" s="11" t="s">
        <v>439</v>
      </c>
      <c r="C75" s="11" t="s">
        <v>504</v>
      </c>
      <c r="D75" s="11" t="s">
        <v>119</v>
      </c>
      <c r="E75" s="11" t="s">
        <v>417</v>
      </c>
      <c r="F75" s="11">
        <v>2035.7926174809838</v>
      </c>
      <c r="G75" s="11"/>
    </row>
    <row r="76" spans="1:7" x14ac:dyDescent="0.25">
      <c r="A76" s="12">
        <v>43417</v>
      </c>
      <c r="B76" s="11" t="s">
        <v>439</v>
      </c>
      <c r="C76" s="11" t="s">
        <v>504</v>
      </c>
      <c r="D76" s="11" t="s">
        <v>119</v>
      </c>
      <c r="E76" s="11" t="s">
        <v>418</v>
      </c>
      <c r="F76" s="11">
        <v>554.98890022199566</v>
      </c>
      <c r="G76" s="11"/>
    </row>
    <row r="77" spans="1:7" x14ac:dyDescent="0.25">
      <c r="A77" s="12">
        <v>43417</v>
      </c>
      <c r="B77" s="11" t="s">
        <v>439</v>
      </c>
      <c r="C77" s="11" t="s">
        <v>504</v>
      </c>
      <c r="D77" s="11" t="s">
        <v>119</v>
      </c>
      <c r="E77" s="11" t="s">
        <v>419</v>
      </c>
      <c r="F77" s="11">
        <v>677.48645027099462</v>
      </c>
      <c r="G77" s="11"/>
    </row>
    <row r="78" spans="1:7" x14ac:dyDescent="0.25">
      <c r="A78" s="12">
        <v>43417</v>
      </c>
      <c r="B78" s="11" t="s">
        <v>439</v>
      </c>
      <c r="C78" s="11" t="s">
        <v>504</v>
      </c>
      <c r="D78" s="11" t="s">
        <v>119</v>
      </c>
      <c r="E78" s="11" t="s">
        <v>420</v>
      </c>
      <c r="F78" s="11">
        <v>0</v>
      </c>
      <c r="G78" s="11"/>
    </row>
    <row r="79" spans="1:7" x14ac:dyDescent="0.25">
      <c r="A79" s="12">
        <v>43417</v>
      </c>
      <c r="B79" s="11" t="s">
        <v>439</v>
      </c>
      <c r="C79" s="11" t="s">
        <v>504</v>
      </c>
      <c r="D79" s="11" t="s">
        <v>119</v>
      </c>
      <c r="E79" s="11" t="s">
        <v>421</v>
      </c>
      <c r="F79" s="11">
        <v>119.16428338099904</v>
      </c>
      <c r="G79" s="11"/>
    </row>
    <row r="80" spans="1:7" x14ac:dyDescent="0.25">
      <c r="A80" s="12">
        <v>43417</v>
      </c>
      <c r="B80" s="11" t="s">
        <v>439</v>
      </c>
      <c r="C80" s="11" t="s">
        <v>504</v>
      </c>
      <c r="D80" s="11" t="s">
        <v>119</v>
      </c>
      <c r="E80" s="11" t="s">
        <v>422</v>
      </c>
      <c r="F80" s="11">
        <v>152.49695006099878</v>
      </c>
      <c r="G80" s="11"/>
    </row>
    <row r="81" spans="1:7" x14ac:dyDescent="0.25">
      <c r="A81" s="12">
        <v>43417</v>
      </c>
      <c r="B81" s="11" t="s">
        <v>439</v>
      </c>
      <c r="C81" s="11" t="s">
        <v>504</v>
      </c>
      <c r="D81" s="11" t="s">
        <v>120</v>
      </c>
      <c r="E81" s="11" t="s">
        <v>417</v>
      </c>
      <c r="F81" s="11">
        <v>1986.6070684546128</v>
      </c>
      <c r="G81" s="11"/>
    </row>
    <row r="82" spans="1:7" x14ac:dyDescent="0.25">
      <c r="A82" s="12">
        <v>43417</v>
      </c>
      <c r="B82" s="11" t="s">
        <v>439</v>
      </c>
      <c r="C82" s="11" t="s">
        <v>504</v>
      </c>
      <c r="D82" s="11" t="s">
        <v>120</v>
      </c>
      <c r="E82" s="11" t="s">
        <v>418</v>
      </c>
      <c r="F82" s="11">
        <v>629.14779223289963</v>
      </c>
      <c r="G82" s="11"/>
    </row>
    <row r="83" spans="1:7" x14ac:dyDescent="0.25">
      <c r="A83" s="12">
        <v>43417</v>
      </c>
      <c r="B83" s="11" t="s">
        <v>439</v>
      </c>
      <c r="C83" s="11" t="s">
        <v>504</v>
      </c>
      <c r="D83" s="11" t="s">
        <v>120</v>
      </c>
      <c r="E83" s="11" t="s">
        <v>419</v>
      </c>
      <c r="F83" s="11">
        <v>746.22761317160473</v>
      </c>
      <c r="G83" s="11"/>
    </row>
    <row r="84" spans="1:7" x14ac:dyDescent="0.25">
      <c r="A84" s="12">
        <v>43417</v>
      </c>
      <c r="B84" s="11" t="s">
        <v>439</v>
      </c>
      <c r="C84" s="11" t="s">
        <v>504</v>
      </c>
      <c r="D84" s="11" t="s">
        <v>120</v>
      </c>
      <c r="E84" s="11" t="s">
        <v>420</v>
      </c>
      <c r="F84" s="11">
        <v>0</v>
      </c>
      <c r="G84" s="11"/>
    </row>
    <row r="85" spans="1:7" x14ac:dyDescent="0.25">
      <c r="A85" s="12">
        <v>43417</v>
      </c>
      <c r="B85" s="11" t="s">
        <v>439</v>
      </c>
      <c r="C85" s="11" t="s">
        <v>504</v>
      </c>
      <c r="D85" s="11" t="s">
        <v>120</v>
      </c>
      <c r="E85" s="11" t="s">
        <v>421</v>
      </c>
      <c r="F85" s="11">
        <v>122.91297927728834</v>
      </c>
      <c r="G85" s="11"/>
    </row>
    <row r="86" spans="1:7" x14ac:dyDescent="0.25">
      <c r="A86" s="12">
        <v>43417</v>
      </c>
      <c r="B86" s="11" t="s">
        <v>439</v>
      </c>
      <c r="C86" s="11" t="s">
        <v>504</v>
      </c>
      <c r="D86" s="11" t="s">
        <v>120</v>
      </c>
      <c r="E86" s="11" t="s">
        <v>422</v>
      </c>
      <c r="F86" s="11">
        <v>163.32843348032893</v>
      </c>
      <c r="G86" s="11"/>
    </row>
    <row r="87" spans="1:7" x14ac:dyDescent="0.25">
      <c r="A87" s="12">
        <v>43417</v>
      </c>
      <c r="B87" s="11" t="s">
        <v>440</v>
      </c>
      <c r="C87" s="11" t="s">
        <v>504</v>
      </c>
      <c r="D87" s="11" t="s">
        <v>119</v>
      </c>
      <c r="E87" s="11" t="s">
        <v>417</v>
      </c>
      <c r="F87" s="11">
        <v>1957.5000000000005</v>
      </c>
      <c r="G87" s="11"/>
    </row>
    <row r="88" spans="1:7" x14ac:dyDescent="0.25">
      <c r="A88" s="12">
        <v>43417</v>
      </c>
      <c r="B88" s="11" t="s">
        <v>440</v>
      </c>
      <c r="C88" s="11" t="s">
        <v>504</v>
      </c>
      <c r="D88" s="11" t="s">
        <v>119</v>
      </c>
      <c r="E88" s="11" t="s">
        <v>418</v>
      </c>
      <c r="F88" s="11">
        <v>596.25</v>
      </c>
      <c r="G88" s="11"/>
    </row>
    <row r="89" spans="1:7" x14ac:dyDescent="0.25">
      <c r="A89" s="12">
        <v>43417</v>
      </c>
      <c r="B89" s="11" t="s">
        <v>440</v>
      </c>
      <c r="C89" s="11" t="s">
        <v>504</v>
      </c>
      <c r="D89" s="11" t="s">
        <v>119</v>
      </c>
      <c r="E89" s="11" t="s">
        <v>419</v>
      </c>
      <c r="F89" s="11">
        <v>712.50000000000011</v>
      </c>
      <c r="G89" s="11"/>
    </row>
    <row r="90" spans="1:7" x14ac:dyDescent="0.25">
      <c r="A90" s="12">
        <v>43417</v>
      </c>
      <c r="B90" s="11" t="s">
        <v>440</v>
      </c>
      <c r="C90" s="11" t="s">
        <v>504</v>
      </c>
      <c r="D90" s="11" t="s">
        <v>119</v>
      </c>
      <c r="E90" s="11" t="s">
        <v>420</v>
      </c>
      <c r="F90" s="11">
        <v>0</v>
      </c>
      <c r="G90" s="11"/>
    </row>
    <row r="91" spans="1:7" x14ac:dyDescent="0.25">
      <c r="A91" s="12">
        <v>43417</v>
      </c>
      <c r="B91" s="11" t="s">
        <v>440</v>
      </c>
      <c r="C91" s="11" t="s">
        <v>504</v>
      </c>
      <c r="D91" s="11" t="s">
        <v>119</v>
      </c>
      <c r="E91" s="11" t="s">
        <v>421</v>
      </c>
      <c r="F91" s="11">
        <v>122.08333333333333</v>
      </c>
      <c r="G91" s="11"/>
    </row>
    <row r="92" spans="1:7" x14ac:dyDescent="0.25">
      <c r="A92" s="12">
        <v>43417</v>
      </c>
      <c r="B92" s="11" t="s">
        <v>440</v>
      </c>
      <c r="C92" s="11" t="s">
        <v>504</v>
      </c>
      <c r="D92" s="11" t="s">
        <v>119</v>
      </c>
      <c r="E92" s="11" t="s">
        <v>422</v>
      </c>
      <c r="F92" s="11">
        <v>160.41666666666669</v>
      </c>
      <c r="G92" s="11"/>
    </row>
    <row r="93" spans="1:7" x14ac:dyDescent="0.25">
      <c r="A93" s="12">
        <v>43417</v>
      </c>
      <c r="B93" s="11" t="s">
        <v>441</v>
      </c>
      <c r="C93" s="11" t="s">
        <v>504</v>
      </c>
      <c r="D93" s="11" t="s">
        <v>119</v>
      </c>
      <c r="E93" s="11" t="s">
        <v>417</v>
      </c>
      <c r="F93" s="11">
        <v>2022.0226726531534</v>
      </c>
      <c r="G93" s="11"/>
    </row>
    <row r="94" spans="1:7" x14ac:dyDescent="0.25">
      <c r="A94" s="12">
        <v>43417</v>
      </c>
      <c r="B94" s="11" t="s">
        <v>441</v>
      </c>
      <c r="C94" s="11" t="s">
        <v>504</v>
      </c>
      <c r="D94" s="11" t="s">
        <v>119</v>
      </c>
      <c r="E94" s="11" t="s">
        <v>418</v>
      </c>
      <c r="F94" s="11">
        <v>585.81575886056748</v>
      </c>
      <c r="G94" s="11"/>
    </row>
    <row r="95" spans="1:7" x14ac:dyDescent="0.25">
      <c r="A95" s="12">
        <v>43417</v>
      </c>
      <c r="B95" s="11" t="s">
        <v>441</v>
      </c>
      <c r="C95" s="11" t="s">
        <v>504</v>
      </c>
      <c r="D95" s="11" t="s">
        <v>119</v>
      </c>
      <c r="E95" s="11" t="s">
        <v>419</v>
      </c>
      <c r="F95" s="11">
        <v>702.0622714651895</v>
      </c>
      <c r="G95" s="11"/>
    </row>
    <row r="96" spans="1:7" x14ac:dyDescent="0.25">
      <c r="A96" s="12">
        <v>43417</v>
      </c>
      <c r="B96" s="11" t="s">
        <v>441</v>
      </c>
      <c r="C96" s="11" t="s">
        <v>504</v>
      </c>
      <c r="D96" s="11" t="s">
        <v>119</v>
      </c>
      <c r="E96" s="11" t="s">
        <v>420</v>
      </c>
      <c r="F96" s="11">
        <v>0</v>
      </c>
      <c r="G96" s="11"/>
    </row>
    <row r="97" spans="1:7" x14ac:dyDescent="0.25">
      <c r="A97" s="12">
        <v>43417</v>
      </c>
      <c r="B97" s="11" t="s">
        <v>441</v>
      </c>
      <c r="C97" s="11" t="s">
        <v>504</v>
      </c>
      <c r="D97" s="11" t="s">
        <v>119</v>
      </c>
      <c r="E97" s="11" t="s">
        <v>421</v>
      </c>
      <c r="F97" s="11">
        <v>121.66301677616337</v>
      </c>
      <c r="G97" s="11"/>
    </row>
    <row r="98" spans="1:7" x14ac:dyDescent="0.25">
      <c r="A98" s="12">
        <v>43417</v>
      </c>
      <c r="B98" s="11" t="s">
        <v>441</v>
      </c>
      <c r="C98" s="11" t="s">
        <v>504</v>
      </c>
      <c r="D98" s="11" t="s">
        <v>119</v>
      </c>
      <c r="E98" s="11" t="s">
        <v>422</v>
      </c>
      <c r="F98" s="11">
        <v>161.24516264512064</v>
      </c>
      <c r="G98" s="11"/>
    </row>
    <row r="99" spans="1:7" x14ac:dyDescent="0.25">
      <c r="A99" s="12">
        <v>43417</v>
      </c>
      <c r="B99" s="11" t="s">
        <v>450</v>
      </c>
      <c r="C99" s="11" t="s">
        <v>504</v>
      </c>
      <c r="D99" s="11" t="s">
        <v>119</v>
      </c>
      <c r="E99" s="11" t="s">
        <v>417</v>
      </c>
      <c r="F99" s="11">
        <v>1949.1601694661017</v>
      </c>
      <c r="G99" s="11"/>
    </row>
    <row r="100" spans="1:7" x14ac:dyDescent="0.25">
      <c r="A100" s="12">
        <v>43417</v>
      </c>
      <c r="B100" s="11" t="s">
        <v>450</v>
      </c>
      <c r="C100" s="11" t="s">
        <v>504</v>
      </c>
      <c r="D100" s="11" t="s">
        <v>119</v>
      </c>
      <c r="E100" s="11" t="s">
        <v>418</v>
      </c>
      <c r="F100" s="11">
        <v>623.74792084026387</v>
      </c>
      <c r="G100" s="11"/>
    </row>
    <row r="101" spans="1:7" x14ac:dyDescent="0.25">
      <c r="A101" s="12">
        <v>43417</v>
      </c>
      <c r="B101" s="11" t="s">
        <v>450</v>
      </c>
      <c r="C101" s="11" t="s">
        <v>504</v>
      </c>
      <c r="D101" s="11" t="s">
        <v>119</v>
      </c>
      <c r="E101" s="11" t="s">
        <v>419</v>
      </c>
      <c r="F101" s="11">
        <v>751.66416111946296</v>
      </c>
      <c r="G101" s="11"/>
    </row>
    <row r="102" spans="1:7" x14ac:dyDescent="0.25">
      <c r="A102" s="12">
        <v>43417</v>
      </c>
      <c r="B102" s="11" t="s">
        <v>450</v>
      </c>
      <c r="C102" s="11" t="s">
        <v>504</v>
      </c>
      <c r="D102" s="11" t="s">
        <v>119</v>
      </c>
      <c r="E102" s="11" t="s">
        <v>420</v>
      </c>
      <c r="F102" s="11">
        <v>0</v>
      </c>
      <c r="G102" s="11"/>
    </row>
    <row r="103" spans="1:7" x14ac:dyDescent="0.25">
      <c r="A103" s="12">
        <v>43417</v>
      </c>
      <c r="B103" s="11" t="s">
        <v>450</v>
      </c>
      <c r="C103" s="11" t="s">
        <v>504</v>
      </c>
      <c r="D103" s="11" t="s">
        <v>119</v>
      </c>
      <c r="E103" s="11" t="s">
        <v>421</v>
      </c>
      <c r="F103" s="11">
        <v>125.4162486125046</v>
      </c>
      <c r="G103" s="11"/>
    </row>
    <row r="104" spans="1:7" x14ac:dyDescent="0.25">
      <c r="A104" s="12">
        <v>43417</v>
      </c>
      <c r="B104" s="11" t="s">
        <v>450</v>
      </c>
      <c r="C104" s="11" t="s">
        <v>504</v>
      </c>
      <c r="D104" s="11" t="s">
        <v>119</v>
      </c>
      <c r="E104" s="11" t="s">
        <v>422</v>
      </c>
      <c r="F104" s="11">
        <v>167.49944166852774</v>
      </c>
      <c r="G104" s="11"/>
    </row>
    <row r="105" spans="1:7" x14ac:dyDescent="0.25">
      <c r="A105" s="12">
        <v>43417</v>
      </c>
      <c r="B105" s="11" t="s">
        <v>442</v>
      </c>
      <c r="C105" s="11" t="s">
        <v>504</v>
      </c>
      <c r="D105" s="11" t="s">
        <v>119</v>
      </c>
      <c r="E105" s="11" t="s">
        <v>417</v>
      </c>
      <c r="F105" s="11">
        <v>1987.883535274412</v>
      </c>
      <c r="G105" s="11"/>
    </row>
    <row r="106" spans="1:7" x14ac:dyDescent="0.25">
      <c r="A106" s="12">
        <v>43417</v>
      </c>
      <c r="B106" s="11" t="s">
        <v>442</v>
      </c>
      <c r="C106" s="11" t="s">
        <v>504</v>
      </c>
      <c r="D106" s="11" t="s">
        <v>119</v>
      </c>
      <c r="E106" s="11" t="s">
        <v>418</v>
      </c>
      <c r="F106" s="11">
        <v>658.32236129397847</v>
      </c>
      <c r="G106" s="11"/>
    </row>
    <row r="107" spans="1:7" x14ac:dyDescent="0.25">
      <c r="A107" s="12">
        <v>43417</v>
      </c>
      <c r="B107" s="11" t="s">
        <v>442</v>
      </c>
      <c r="C107" s="11" t="s">
        <v>504</v>
      </c>
      <c r="D107" s="11" t="s">
        <v>119</v>
      </c>
      <c r="E107" s="11" t="s">
        <v>419</v>
      </c>
      <c r="F107" s="11">
        <v>774.98708354860764</v>
      </c>
      <c r="G107" s="11"/>
    </row>
    <row r="108" spans="1:7" x14ac:dyDescent="0.25">
      <c r="A108" s="12">
        <v>43417</v>
      </c>
      <c r="B108" s="11" t="s">
        <v>442</v>
      </c>
      <c r="C108" s="11" t="s">
        <v>504</v>
      </c>
      <c r="D108" s="11" t="s">
        <v>119</v>
      </c>
      <c r="E108" s="11" t="s">
        <v>420</v>
      </c>
      <c r="F108" s="11">
        <v>0</v>
      </c>
      <c r="G108" s="11"/>
    </row>
    <row r="109" spans="1:7" x14ac:dyDescent="0.25">
      <c r="A109" s="12">
        <v>43417</v>
      </c>
      <c r="B109" s="11" t="s">
        <v>442</v>
      </c>
      <c r="C109" s="11" t="s">
        <v>504</v>
      </c>
      <c r="D109" s="11" t="s">
        <v>119</v>
      </c>
      <c r="E109" s="11" t="s">
        <v>421</v>
      </c>
      <c r="F109" s="11">
        <v>126.2478958684022</v>
      </c>
      <c r="G109" s="11"/>
    </row>
    <row r="110" spans="1:7" x14ac:dyDescent="0.25">
      <c r="A110" s="12">
        <v>43417</v>
      </c>
      <c r="B110" s="11" t="s">
        <v>442</v>
      </c>
      <c r="C110" s="11" t="s">
        <v>504</v>
      </c>
      <c r="D110" s="11" t="s">
        <v>119</v>
      </c>
      <c r="E110" s="11" t="s">
        <v>422</v>
      </c>
      <c r="F110" s="11">
        <v>167.91386810219831</v>
      </c>
      <c r="G110" s="11"/>
    </row>
    <row r="111" spans="1:7" x14ac:dyDescent="0.25">
      <c r="A111" s="12">
        <v>43417</v>
      </c>
      <c r="B111" s="11" t="s">
        <v>443</v>
      </c>
      <c r="C111" s="11" t="s">
        <v>504</v>
      </c>
      <c r="D111" s="11" t="s">
        <v>119</v>
      </c>
      <c r="E111" s="11" t="s">
        <v>417</v>
      </c>
      <c r="F111" s="11">
        <v>2013.2796458761097</v>
      </c>
      <c r="G111" s="11"/>
    </row>
    <row r="112" spans="1:7" x14ac:dyDescent="0.25">
      <c r="A112" s="12">
        <v>43417</v>
      </c>
      <c r="B112" s="11" t="s">
        <v>443</v>
      </c>
      <c r="C112" s="11" t="s">
        <v>504</v>
      </c>
      <c r="D112" s="11" t="s">
        <v>119</v>
      </c>
      <c r="E112" s="11" t="s">
        <v>418</v>
      </c>
      <c r="F112" s="11">
        <v>694.56481160502392</v>
      </c>
      <c r="G112" s="11"/>
    </row>
    <row r="113" spans="1:7" x14ac:dyDescent="0.25">
      <c r="A113" s="12">
        <v>43417</v>
      </c>
      <c r="B113" s="11" t="s">
        <v>443</v>
      </c>
      <c r="C113" s="11" t="s">
        <v>504</v>
      </c>
      <c r="D113" s="11" t="s">
        <v>119</v>
      </c>
      <c r="E113" s="11" t="s">
        <v>419</v>
      </c>
      <c r="F113" s="11">
        <v>819.97813391642887</v>
      </c>
      <c r="G113" s="11"/>
    </row>
    <row r="114" spans="1:7" x14ac:dyDescent="0.25">
      <c r="A114" s="12">
        <v>43417</v>
      </c>
      <c r="B114" s="11" t="s">
        <v>443</v>
      </c>
      <c r="C114" s="11" t="s">
        <v>504</v>
      </c>
      <c r="D114" s="11" t="s">
        <v>119</v>
      </c>
      <c r="E114" s="11" t="s">
        <v>420</v>
      </c>
      <c r="F114" s="11">
        <v>0</v>
      </c>
      <c r="G114" s="11"/>
    </row>
    <row r="115" spans="1:7" x14ac:dyDescent="0.25">
      <c r="A115" s="12">
        <v>43417</v>
      </c>
      <c r="B115" s="11" t="s">
        <v>443</v>
      </c>
      <c r="C115" s="11" t="s">
        <v>504</v>
      </c>
      <c r="D115" s="11" t="s">
        <v>119</v>
      </c>
      <c r="E115" s="11" t="s">
        <v>421</v>
      </c>
      <c r="F115" s="11">
        <v>130.82984453747898</v>
      </c>
      <c r="G115" s="11"/>
    </row>
    <row r="116" spans="1:7" x14ac:dyDescent="0.25">
      <c r="A116" s="12">
        <v>43417</v>
      </c>
      <c r="B116" s="11" t="s">
        <v>443</v>
      </c>
      <c r="C116" s="11" t="s">
        <v>504</v>
      </c>
      <c r="D116" s="11" t="s">
        <v>119</v>
      </c>
      <c r="E116" s="11" t="s">
        <v>422</v>
      </c>
      <c r="F116" s="11">
        <v>177.49526679288553</v>
      </c>
      <c r="G116" s="11"/>
    </row>
    <row r="117" spans="1:7" x14ac:dyDescent="0.25">
      <c r="A117" s="12">
        <v>43423</v>
      </c>
      <c r="B117" s="11" t="s">
        <v>444</v>
      </c>
      <c r="C117" s="11" t="s">
        <v>504</v>
      </c>
      <c r="D117" s="11" t="s">
        <v>119</v>
      </c>
      <c r="E117" s="11" t="s">
        <v>417</v>
      </c>
      <c r="F117" s="11">
        <v>1708.7329126708735</v>
      </c>
      <c r="G117" s="11"/>
    </row>
    <row r="118" spans="1:7" x14ac:dyDescent="0.25">
      <c r="A118" s="12">
        <v>43423</v>
      </c>
      <c r="B118" s="11" t="s">
        <v>444</v>
      </c>
      <c r="C118" s="11" t="s">
        <v>504</v>
      </c>
      <c r="D118" s="11" t="s">
        <v>119</v>
      </c>
      <c r="E118" s="11" t="s">
        <v>418</v>
      </c>
      <c r="F118" s="11">
        <v>572.07761255720789</v>
      </c>
      <c r="G118" s="11"/>
    </row>
    <row r="119" spans="1:7" x14ac:dyDescent="0.25">
      <c r="A119" s="12">
        <v>43423</v>
      </c>
      <c r="B119" s="11" t="s">
        <v>444</v>
      </c>
      <c r="C119" s="11" t="s">
        <v>504</v>
      </c>
      <c r="D119" s="11" t="s">
        <v>119</v>
      </c>
      <c r="E119" s="11" t="s">
        <v>419</v>
      </c>
      <c r="F119" s="11">
        <v>559.16107505591629</v>
      </c>
      <c r="G119" s="11"/>
    </row>
    <row r="120" spans="1:7" x14ac:dyDescent="0.25">
      <c r="A120" s="12">
        <v>43423</v>
      </c>
      <c r="B120" s="11" t="s">
        <v>444</v>
      </c>
      <c r="C120" s="11" t="s">
        <v>504</v>
      </c>
      <c r="D120" s="11" t="s">
        <v>119</v>
      </c>
      <c r="E120" s="11" t="s">
        <v>420</v>
      </c>
      <c r="F120" s="11">
        <v>0</v>
      </c>
      <c r="G120" s="11"/>
    </row>
    <row r="121" spans="1:7" x14ac:dyDescent="0.25">
      <c r="A121" s="12">
        <v>43423</v>
      </c>
      <c r="B121" s="11" t="s">
        <v>444</v>
      </c>
      <c r="C121" s="11" t="s">
        <v>504</v>
      </c>
      <c r="D121" s="11" t="s">
        <v>119</v>
      </c>
      <c r="E121" s="11" t="s">
        <v>421</v>
      </c>
      <c r="F121" s="11">
        <v>115.41551251154158</v>
      </c>
      <c r="G121" s="11"/>
    </row>
    <row r="122" spans="1:7" x14ac:dyDescent="0.25">
      <c r="A122" s="12">
        <v>43423</v>
      </c>
      <c r="B122" s="11" t="s">
        <v>444</v>
      </c>
      <c r="C122" s="11" t="s">
        <v>504</v>
      </c>
      <c r="D122" s="11" t="s">
        <v>119</v>
      </c>
      <c r="E122" s="11" t="s">
        <v>422</v>
      </c>
      <c r="F122" s="11">
        <v>141.66525001416653</v>
      </c>
      <c r="G122" s="11"/>
    </row>
    <row r="123" spans="1:7" x14ac:dyDescent="0.25">
      <c r="A123" s="12">
        <v>43423</v>
      </c>
      <c r="B123" s="11" t="s">
        <v>444</v>
      </c>
      <c r="C123" s="11" t="s">
        <v>504</v>
      </c>
      <c r="D123" s="11" t="s">
        <v>120</v>
      </c>
      <c r="E123" s="11" t="s">
        <v>417</v>
      </c>
      <c r="F123" s="11">
        <v>1797.9046806354627</v>
      </c>
      <c r="G123" s="11"/>
    </row>
    <row r="124" spans="1:7" x14ac:dyDescent="0.25">
      <c r="A124" s="12">
        <v>43423</v>
      </c>
      <c r="B124" s="11" t="s">
        <v>444</v>
      </c>
      <c r="C124" s="11" t="s">
        <v>504</v>
      </c>
      <c r="D124" s="11" t="s">
        <v>120</v>
      </c>
      <c r="E124" s="11" t="s">
        <v>418</v>
      </c>
      <c r="F124" s="11">
        <v>574.996166692222</v>
      </c>
      <c r="G124" s="11"/>
    </row>
    <row r="125" spans="1:7" x14ac:dyDescent="0.25">
      <c r="A125" s="12">
        <v>43423</v>
      </c>
      <c r="B125" s="11" t="s">
        <v>444</v>
      </c>
      <c r="C125" s="11" t="s">
        <v>504</v>
      </c>
      <c r="D125" s="11" t="s">
        <v>120</v>
      </c>
      <c r="E125" s="11" t="s">
        <v>419</v>
      </c>
      <c r="F125" s="11">
        <v>575.82949447003682</v>
      </c>
      <c r="G125" s="11"/>
    </row>
    <row r="126" spans="1:7" x14ac:dyDescent="0.25">
      <c r="A126" s="12">
        <v>43423</v>
      </c>
      <c r="B126" s="11" t="s">
        <v>444</v>
      </c>
      <c r="C126" s="11" t="s">
        <v>504</v>
      </c>
      <c r="D126" s="11" t="s">
        <v>120</v>
      </c>
      <c r="E126" s="11" t="s">
        <v>420</v>
      </c>
      <c r="F126" s="11">
        <v>0</v>
      </c>
      <c r="G126" s="11"/>
    </row>
    <row r="127" spans="1:7" x14ac:dyDescent="0.25">
      <c r="A127" s="12">
        <v>43423</v>
      </c>
      <c r="B127" s="11" t="s">
        <v>444</v>
      </c>
      <c r="C127" s="11" t="s">
        <v>504</v>
      </c>
      <c r="D127" s="11" t="s">
        <v>120</v>
      </c>
      <c r="E127" s="11" t="s">
        <v>421</v>
      </c>
      <c r="F127" s="11">
        <v>124.16583889440736</v>
      </c>
      <c r="G127" s="11"/>
    </row>
    <row r="128" spans="1:7" x14ac:dyDescent="0.25">
      <c r="A128" s="12">
        <v>43423</v>
      </c>
      <c r="B128" s="11" t="s">
        <v>444</v>
      </c>
      <c r="C128" s="11" t="s">
        <v>504</v>
      </c>
      <c r="D128" s="11" t="s">
        <v>120</v>
      </c>
      <c r="E128" s="11" t="s">
        <v>422</v>
      </c>
      <c r="F128" s="11">
        <v>160.83226111825923</v>
      </c>
      <c r="G128" s="11"/>
    </row>
    <row r="129" spans="1:7" x14ac:dyDescent="0.25">
      <c r="A129" s="12">
        <v>43423</v>
      </c>
      <c r="B129" s="11" t="s">
        <v>445</v>
      </c>
      <c r="C129" s="11" t="s">
        <v>504</v>
      </c>
      <c r="D129" s="11" t="s">
        <v>119</v>
      </c>
      <c r="E129" s="11" t="s">
        <v>417</v>
      </c>
      <c r="F129" s="11">
        <v>1828.2784849787838</v>
      </c>
      <c r="G129" s="11"/>
    </row>
    <row r="130" spans="1:7" x14ac:dyDescent="0.25">
      <c r="A130" s="12">
        <v>43423</v>
      </c>
      <c r="B130" s="11" t="s">
        <v>445</v>
      </c>
      <c r="C130" s="11" t="s">
        <v>504</v>
      </c>
      <c r="D130" s="11" t="s">
        <v>119</v>
      </c>
      <c r="E130" s="11" t="s">
        <v>418</v>
      </c>
      <c r="F130" s="11">
        <v>659.56354642694043</v>
      </c>
      <c r="G130" s="11"/>
    </row>
    <row r="131" spans="1:7" x14ac:dyDescent="0.25">
      <c r="A131" s="12">
        <v>43423</v>
      </c>
      <c r="B131" s="11" t="s">
        <v>445</v>
      </c>
      <c r="C131" s="11" t="s">
        <v>504</v>
      </c>
      <c r="D131" s="11" t="s">
        <v>119</v>
      </c>
      <c r="E131" s="11" t="s">
        <v>419</v>
      </c>
      <c r="F131" s="11">
        <v>801.64261738814491</v>
      </c>
      <c r="G131" s="11"/>
    </row>
    <row r="132" spans="1:7" x14ac:dyDescent="0.25">
      <c r="A132" s="12">
        <v>43423</v>
      </c>
      <c r="B132" s="11" t="s">
        <v>445</v>
      </c>
      <c r="C132" s="11" t="s">
        <v>504</v>
      </c>
      <c r="D132" s="11" t="s">
        <v>119</v>
      </c>
      <c r="E132" s="11" t="s">
        <v>420</v>
      </c>
      <c r="F132" s="11">
        <v>0</v>
      </c>
      <c r="G132" s="11"/>
    </row>
    <row r="133" spans="1:7" x14ac:dyDescent="0.25">
      <c r="A133" s="12">
        <v>43423</v>
      </c>
      <c r="B133" s="11" t="s">
        <v>445</v>
      </c>
      <c r="C133" s="11" t="s">
        <v>504</v>
      </c>
      <c r="D133" s="11" t="s">
        <v>119</v>
      </c>
      <c r="E133" s="11" t="s">
        <v>421</v>
      </c>
      <c r="F133" s="11">
        <v>129.99610011699647</v>
      </c>
      <c r="G133" s="11"/>
    </row>
    <row r="134" spans="1:7" x14ac:dyDescent="0.25">
      <c r="A134" s="12">
        <v>43423</v>
      </c>
      <c r="B134" s="11" t="s">
        <v>445</v>
      </c>
      <c r="C134" s="11" t="s">
        <v>504</v>
      </c>
      <c r="D134" s="11" t="s">
        <v>119</v>
      </c>
      <c r="E134" s="11" t="s">
        <v>422</v>
      </c>
      <c r="F134" s="11">
        <v>179.16129182791181</v>
      </c>
      <c r="G134" s="11"/>
    </row>
    <row r="135" spans="1:7" x14ac:dyDescent="0.25">
      <c r="A135" s="12">
        <v>43423</v>
      </c>
      <c r="B135" s="11" t="s">
        <v>446</v>
      </c>
      <c r="C135" s="11" t="s">
        <v>505</v>
      </c>
      <c r="D135" s="11" t="s">
        <v>119</v>
      </c>
      <c r="E135" s="11" t="s">
        <v>417</v>
      </c>
      <c r="F135" s="11">
        <v>349.16084731921137</v>
      </c>
      <c r="G135" s="11"/>
    </row>
    <row r="136" spans="1:7" x14ac:dyDescent="0.25">
      <c r="A136" s="12">
        <v>43423</v>
      </c>
      <c r="B136" s="11" t="s">
        <v>446</v>
      </c>
      <c r="C136" s="11" t="s">
        <v>505</v>
      </c>
      <c r="D136" s="11" t="s">
        <v>119</v>
      </c>
      <c r="E136" s="11" t="s">
        <v>418</v>
      </c>
      <c r="F136" s="11">
        <v>158.74735421076315</v>
      </c>
      <c r="G136" s="11"/>
    </row>
    <row r="137" spans="1:7" x14ac:dyDescent="0.25">
      <c r="A137" s="12">
        <v>43423</v>
      </c>
      <c r="B137" s="11" t="s">
        <v>446</v>
      </c>
      <c r="C137" s="11" t="s">
        <v>505</v>
      </c>
      <c r="D137" s="11" t="s">
        <v>119</v>
      </c>
      <c r="E137" s="11" t="s">
        <v>419</v>
      </c>
      <c r="F137" s="11">
        <v>224.16293061782304</v>
      </c>
      <c r="G137" s="11"/>
    </row>
    <row r="138" spans="1:7" x14ac:dyDescent="0.25">
      <c r="A138" s="12">
        <v>43423</v>
      </c>
      <c r="B138" s="11" t="s">
        <v>446</v>
      </c>
      <c r="C138" s="11" t="s">
        <v>505</v>
      </c>
      <c r="D138" s="11" t="s">
        <v>119</v>
      </c>
      <c r="E138" s="11" t="s">
        <v>420</v>
      </c>
      <c r="F138" s="11">
        <v>0</v>
      </c>
      <c r="G138" s="11"/>
    </row>
    <row r="139" spans="1:7" x14ac:dyDescent="0.25">
      <c r="A139" s="12">
        <v>43423</v>
      </c>
      <c r="B139" s="11" t="s">
        <v>446</v>
      </c>
      <c r="C139" s="11" t="s">
        <v>505</v>
      </c>
      <c r="D139" s="11" t="s">
        <v>119</v>
      </c>
      <c r="E139" s="11" t="s">
        <v>421</v>
      </c>
      <c r="F139" s="11">
        <v>88.748520857985696</v>
      </c>
      <c r="G139" s="11"/>
    </row>
    <row r="140" spans="1:7" x14ac:dyDescent="0.25">
      <c r="A140" s="12">
        <v>43423</v>
      </c>
      <c r="B140" s="11" t="s">
        <v>446</v>
      </c>
      <c r="C140" s="11" t="s">
        <v>505</v>
      </c>
      <c r="D140" s="11" t="s">
        <v>119</v>
      </c>
      <c r="E140" s="11" t="s">
        <v>422</v>
      </c>
      <c r="F140" s="11">
        <v>82.915284745254255</v>
      </c>
      <c r="G140" s="11"/>
    </row>
    <row r="141" spans="1:7" x14ac:dyDescent="0.25">
      <c r="A141" s="12">
        <v>43423</v>
      </c>
      <c r="B141" s="11" t="s">
        <v>446</v>
      </c>
      <c r="C141" s="11" t="s">
        <v>505</v>
      </c>
      <c r="D141" s="11" t="s">
        <v>120</v>
      </c>
      <c r="E141" s="11" t="s">
        <v>417</v>
      </c>
      <c r="F141" s="11">
        <v>350.82631680699717</v>
      </c>
      <c r="G141" s="11"/>
    </row>
    <row r="142" spans="1:7" x14ac:dyDescent="0.25">
      <c r="A142" s="12">
        <v>43423</v>
      </c>
      <c r="B142" s="11" t="s">
        <v>446</v>
      </c>
      <c r="C142" s="11" t="s">
        <v>505</v>
      </c>
      <c r="D142" s="11" t="s">
        <v>120</v>
      </c>
      <c r="E142" s="11" t="s">
        <v>418</v>
      </c>
      <c r="F142" s="11">
        <v>160.83011673099872</v>
      </c>
      <c r="G142" s="11"/>
    </row>
    <row r="143" spans="1:7" x14ac:dyDescent="0.25">
      <c r="A143" s="12">
        <v>43423</v>
      </c>
      <c r="B143" s="11" t="s">
        <v>446</v>
      </c>
      <c r="C143" s="11" t="s">
        <v>505</v>
      </c>
      <c r="D143" s="11" t="s">
        <v>120</v>
      </c>
      <c r="E143" s="11" t="s">
        <v>419</v>
      </c>
      <c r="F143" s="11">
        <v>223.74552508949822</v>
      </c>
      <c r="G143" s="11"/>
    </row>
    <row r="144" spans="1:7" x14ac:dyDescent="0.25">
      <c r="A144" s="12">
        <v>43423</v>
      </c>
      <c r="B144" s="11" t="s">
        <v>446</v>
      </c>
      <c r="C144" s="11" t="s">
        <v>505</v>
      </c>
      <c r="D144" s="11" t="s">
        <v>120</v>
      </c>
      <c r="E144" s="11" t="s">
        <v>420</v>
      </c>
      <c r="F144" s="11">
        <v>0</v>
      </c>
      <c r="G144" s="11"/>
    </row>
    <row r="145" spans="1:7" x14ac:dyDescent="0.25">
      <c r="A145" s="12">
        <v>43423</v>
      </c>
      <c r="B145" s="11" t="s">
        <v>446</v>
      </c>
      <c r="C145" s="11" t="s">
        <v>505</v>
      </c>
      <c r="D145" s="11" t="s">
        <v>120</v>
      </c>
      <c r="E145" s="11" t="s">
        <v>421</v>
      </c>
      <c r="F145" s="11">
        <v>87.914908368499283</v>
      </c>
      <c r="G145" s="11"/>
    </row>
    <row r="146" spans="1:7" x14ac:dyDescent="0.25">
      <c r="A146" s="12">
        <v>43423</v>
      </c>
      <c r="B146" s="11" t="s">
        <v>446</v>
      </c>
      <c r="C146" s="11" t="s">
        <v>505</v>
      </c>
      <c r="D146" s="11" t="s">
        <v>120</v>
      </c>
      <c r="E146" s="11" t="s">
        <v>422</v>
      </c>
      <c r="F146" s="11">
        <v>80.831716698999358</v>
      </c>
      <c r="G146" s="11"/>
    </row>
    <row r="147" spans="1:7" x14ac:dyDescent="0.25">
      <c r="A147" s="12">
        <v>43423</v>
      </c>
      <c r="B147" s="11" t="s">
        <v>447</v>
      </c>
      <c r="C147" s="11" t="s">
        <v>505</v>
      </c>
      <c r="D147" s="11" t="s">
        <v>119</v>
      </c>
      <c r="E147" s="11" t="s">
        <v>417</v>
      </c>
      <c r="F147" s="11">
        <v>313.32393361532485</v>
      </c>
      <c r="G147" s="11"/>
    </row>
    <row r="148" spans="1:7" x14ac:dyDescent="0.25">
      <c r="A148" s="12">
        <v>43423</v>
      </c>
      <c r="B148" s="11" t="s">
        <v>447</v>
      </c>
      <c r="C148" s="11" t="s">
        <v>505</v>
      </c>
      <c r="D148" s="11" t="s">
        <v>119</v>
      </c>
      <c r="E148" s="11" t="s">
        <v>418</v>
      </c>
      <c r="F148" s="11">
        <v>158.32858347582905</v>
      </c>
      <c r="G148" s="11"/>
    </row>
    <row r="149" spans="1:7" x14ac:dyDescent="0.25">
      <c r="A149" s="12">
        <v>43423</v>
      </c>
      <c r="B149" s="11" t="s">
        <v>447</v>
      </c>
      <c r="C149" s="11" t="s">
        <v>505</v>
      </c>
      <c r="D149" s="11" t="s">
        <v>119</v>
      </c>
      <c r="E149" s="11" t="s">
        <v>419</v>
      </c>
      <c r="F149" s="11">
        <v>222.90997936728564</v>
      </c>
      <c r="G149" s="11"/>
    </row>
    <row r="150" spans="1:7" x14ac:dyDescent="0.25">
      <c r="A150" s="12">
        <v>43423</v>
      </c>
      <c r="B150" s="11" t="s">
        <v>447</v>
      </c>
      <c r="C150" s="11" t="s">
        <v>505</v>
      </c>
      <c r="D150" s="11" t="s">
        <v>119</v>
      </c>
      <c r="E150" s="11" t="s">
        <v>420</v>
      </c>
      <c r="F150" s="11">
        <v>0</v>
      </c>
      <c r="G150" s="11"/>
    </row>
    <row r="151" spans="1:7" x14ac:dyDescent="0.25">
      <c r="A151" s="12">
        <v>43423</v>
      </c>
      <c r="B151" s="11" t="s">
        <v>447</v>
      </c>
      <c r="C151" s="11" t="s">
        <v>505</v>
      </c>
      <c r="D151" s="11" t="s">
        <v>119</v>
      </c>
      <c r="E151" s="11" t="s">
        <v>421</v>
      </c>
      <c r="F151" s="11">
        <v>88.747337579872607</v>
      </c>
      <c r="G151" s="11"/>
    </row>
    <row r="152" spans="1:7" x14ac:dyDescent="0.25">
      <c r="A152" s="12">
        <v>43423</v>
      </c>
      <c r="B152" s="11" t="s">
        <v>447</v>
      </c>
      <c r="C152" s="11" t="s">
        <v>505</v>
      </c>
      <c r="D152" s="11" t="s">
        <v>119</v>
      </c>
      <c r="E152" s="11" t="s">
        <v>422</v>
      </c>
      <c r="F152" s="11">
        <v>83.74748757537273</v>
      </c>
      <c r="G152" s="11"/>
    </row>
    <row r="153" spans="1:7" x14ac:dyDescent="0.25">
      <c r="A153" s="12">
        <v>43438</v>
      </c>
      <c r="B153" s="11" t="s">
        <v>453</v>
      </c>
      <c r="C153" s="11" t="s">
        <v>504</v>
      </c>
      <c r="D153" s="11" t="s">
        <v>119</v>
      </c>
      <c r="E153" s="11" t="s">
        <v>417</v>
      </c>
      <c r="F153" s="11">
        <v>1718.6984390468285</v>
      </c>
      <c r="G153" s="11"/>
    </row>
    <row r="154" spans="1:7" x14ac:dyDescent="0.25">
      <c r="A154" s="12">
        <v>43438</v>
      </c>
      <c r="B154" s="11" t="s">
        <v>453</v>
      </c>
      <c r="C154" s="11" t="s">
        <v>504</v>
      </c>
      <c r="D154" s="11" t="s">
        <v>119</v>
      </c>
      <c r="E154" s="11" t="s">
        <v>418</v>
      </c>
      <c r="F154" s="11">
        <v>623.35629931102073</v>
      </c>
      <c r="G154" s="11"/>
    </row>
    <row r="155" spans="1:7" x14ac:dyDescent="0.25">
      <c r="A155" s="12">
        <v>43438</v>
      </c>
      <c r="B155" s="11" t="s">
        <v>453</v>
      </c>
      <c r="C155" s="11" t="s">
        <v>504</v>
      </c>
      <c r="D155" s="11" t="s">
        <v>119</v>
      </c>
      <c r="E155" s="11" t="s">
        <v>419</v>
      </c>
      <c r="F155" s="11">
        <v>754.10237692869214</v>
      </c>
      <c r="G155" s="11"/>
    </row>
    <row r="156" spans="1:7" x14ac:dyDescent="0.25">
      <c r="A156" s="12">
        <v>43438</v>
      </c>
      <c r="B156" s="11" t="s">
        <v>453</v>
      </c>
      <c r="C156" s="11" t="s">
        <v>504</v>
      </c>
      <c r="D156" s="11" t="s">
        <v>119</v>
      </c>
      <c r="E156" s="11" t="s">
        <v>420</v>
      </c>
      <c r="F156" s="11">
        <v>0</v>
      </c>
      <c r="G156" s="11"/>
    </row>
    <row r="157" spans="1:7" x14ac:dyDescent="0.25">
      <c r="A157" s="12">
        <v>43438</v>
      </c>
      <c r="B157" s="11" t="s">
        <v>453</v>
      </c>
      <c r="C157" s="11" t="s">
        <v>504</v>
      </c>
      <c r="D157" s="11" t="s">
        <v>119</v>
      </c>
      <c r="E157" s="11" t="s">
        <v>421</v>
      </c>
      <c r="F157" s="11">
        <v>127.70450219826738</v>
      </c>
      <c r="G157" s="11"/>
    </row>
    <row r="158" spans="1:7" x14ac:dyDescent="0.25">
      <c r="A158" s="12">
        <v>43438</v>
      </c>
      <c r="B158" s="11" t="s">
        <v>453</v>
      </c>
      <c r="C158" s="11" t="s">
        <v>504</v>
      </c>
      <c r="D158" s="11" t="s">
        <v>119</v>
      </c>
      <c r="E158" s="11" t="s">
        <v>422</v>
      </c>
      <c r="F158" s="11">
        <v>169.4532497358413</v>
      </c>
      <c r="G158" s="11"/>
    </row>
    <row r="159" spans="1:7" x14ac:dyDescent="0.25">
      <c r="A159" s="12">
        <v>43438</v>
      </c>
      <c r="B159" s="11" t="s">
        <v>453</v>
      </c>
      <c r="C159" s="11" t="s">
        <v>504</v>
      </c>
      <c r="D159" s="11" t="s">
        <v>120</v>
      </c>
      <c r="E159" s="11" t="s">
        <v>417</v>
      </c>
      <c r="F159" s="11">
        <v>1754.1666666666667</v>
      </c>
      <c r="G159" s="11"/>
    </row>
    <row r="160" spans="1:7" x14ac:dyDescent="0.25">
      <c r="A160" s="12">
        <v>43438</v>
      </c>
      <c r="B160" s="11" t="s">
        <v>453</v>
      </c>
      <c r="C160" s="11" t="s">
        <v>504</v>
      </c>
      <c r="D160" s="11" t="s">
        <v>120</v>
      </c>
      <c r="E160" s="11" t="s">
        <v>418</v>
      </c>
      <c r="F160" s="11">
        <v>682.625</v>
      </c>
      <c r="G160" s="11"/>
    </row>
    <row r="161" spans="1:7" x14ac:dyDescent="0.25">
      <c r="A161" s="12">
        <v>43438</v>
      </c>
      <c r="B161" s="11" t="s">
        <v>453</v>
      </c>
      <c r="C161" s="11" t="s">
        <v>504</v>
      </c>
      <c r="D161" s="11" t="s">
        <v>120</v>
      </c>
      <c r="E161" s="11" t="s">
        <v>419</v>
      </c>
      <c r="F161" s="11">
        <v>811.04166666666663</v>
      </c>
      <c r="G161" s="11"/>
    </row>
    <row r="162" spans="1:7" x14ac:dyDescent="0.25">
      <c r="A162" s="12">
        <v>43438</v>
      </c>
      <c r="B162" s="11" t="s">
        <v>453</v>
      </c>
      <c r="C162" s="11" t="s">
        <v>504</v>
      </c>
      <c r="D162" s="11" t="s">
        <v>120</v>
      </c>
      <c r="E162" s="11" t="s">
        <v>420</v>
      </c>
      <c r="F162" s="11">
        <v>0</v>
      </c>
      <c r="G162" s="11"/>
    </row>
    <row r="163" spans="1:7" x14ac:dyDescent="0.25">
      <c r="A163" s="12">
        <v>43438</v>
      </c>
      <c r="B163" s="11" t="s">
        <v>453</v>
      </c>
      <c r="C163" s="11" t="s">
        <v>504</v>
      </c>
      <c r="D163" s="11" t="s">
        <v>120</v>
      </c>
      <c r="E163" s="11" t="s">
        <v>421</v>
      </c>
      <c r="F163" s="11">
        <v>130.62500000000003</v>
      </c>
      <c r="G163" s="11"/>
    </row>
    <row r="164" spans="1:7" x14ac:dyDescent="0.25">
      <c r="A164" s="12">
        <v>43438</v>
      </c>
      <c r="B164" s="11" t="s">
        <v>453</v>
      </c>
      <c r="C164" s="11" t="s">
        <v>504</v>
      </c>
      <c r="D164" s="11" t="s">
        <v>120</v>
      </c>
      <c r="E164" s="11" t="s">
        <v>422</v>
      </c>
      <c r="F164" s="11">
        <v>177.20833333333334</v>
      </c>
      <c r="G164" s="11"/>
    </row>
    <row r="165" spans="1:7" x14ac:dyDescent="0.25">
      <c r="A165" s="12">
        <v>43438</v>
      </c>
      <c r="B165" s="11" t="s">
        <v>455</v>
      </c>
      <c r="C165" s="11" t="s">
        <v>504</v>
      </c>
      <c r="D165" s="11" t="s">
        <v>119</v>
      </c>
      <c r="E165" s="11" t="s">
        <v>417</v>
      </c>
      <c r="F165" s="11">
        <v>0</v>
      </c>
      <c r="G165" s="11"/>
    </row>
    <row r="166" spans="1:7" x14ac:dyDescent="0.25">
      <c r="A166" s="12">
        <v>43438</v>
      </c>
      <c r="B166" s="11" t="s">
        <v>455</v>
      </c>
      <c r="C166" s="11" t="s">
        <v>504</v>
      </c>
      <c r="D166" s="11" t="s">
        <v>119</v>
      </c>
      <c r="E166" s="11" t="s">
        <v>418</v>
      </c>
      <c r="F166" s="11">
        <v>613.97953401553286</v>
      </c>
      <c r="G166" s="11"/>
    </row>
    <row r="167" spans="1:7" x14ac:dyDescent="0.25">
      <c r="A167" s="12">
        <v>43438</v>
      </c>
      <c r="B167" s="11" t="s">
        <v>455</v>
      </c>
      <c r="C167" s="11" t="s">
        <v>504</v>
      </c>
      <c r="D167" s="11" t="s">
        <v>119</v>
      </c>
      <c r="E167" s="11" t="s">
        <v>419</v>
      </c>
      <c r="F167" s="11">
        <v>749.18336055464817</v>
      </c>
      <c r="G167" s="11"/>
    </row>
    <row r="168" spans="1:7" x14ac:dyDescent="0.25">
      <c r="A168" s="12">
        <v>43438</v>
      </c>
      <c r="B168" s="11" t="s">
        <v>455</v>
      </c>
      <c r="C168" s="11" t="s">
        <v>504</v>
      </c>
      <c r="D168" s="11" t="s">
        <v>119</v>
      </c>
      <c r="E168" s="11" t="s">
        <v>420</v>
      </c>
      <c r="F168" s="11">
        <v>0</v>
      </c>
      <c r="G168" s="11"/>
    </row>
    <row r="169" spans="1:7" x14ac:dyDescent="0.25">
      <c r="A169" s="12">
        <v>43438</v>
      </c>
      <c r="B169" s="11" t="s">
        <v>455</v>
      </c>
      <c r="C169" s="11" t="s">
        <v>504</v>
      </c>
      <c r="D169" s="11" t="s">
        <v>119</v>
      </c>
      <c r="E169" s="11" t="s">
        <v>421</v>
      </c>
      <c r="F169" s="11">
        <v>126.62077930735646</v>
      </c>
      <c r="G169" s="11"/>
    </row>
    <row r="170" spans="1:7" x14ac:dyDescent="0.25">
      <c r="A170" s="12">
        <v>43438</v>
      </c>
      <c r="B170" s="11" t="s">
        <v>455</v>
      </c>
      <c r="C170" s="11" t="s">
        <v>504</v>
      </c>
      <c r="D170" s="11" t="s">
        <v>119</v>
      </c>
      <c r="E170" s="11" t="s">
        <v>422</v>
      </c>
      <c r="F170" s="11">
        <v>167.28609046365119</v>
      </c>
      <c r="G170" s="11"/>
    </row>
    <row r="171" spans="1:7" x14ac:dyDescent="0.25">
      <c r="A171" s="12">
        <v>43438</v>
      </c>
      <c r="B171" s="11" t="s">
        <v>456</v>
      </c>
      <c r="C171" s="11" t="s">
        <v>504</v>
      </c>
      <c r="D171" s="11" t="s">
        <v>119</v>
      </c>
      <c r="E171" s="11" t="s">
        <v>417</v>
      </c>
      <c r="F171" s="11">
        <v>0</v>
      </c>
      <c r="G171" s="11"/>
    </row>
    <row r="172" spans="1:7" x14ac:dyDescent="0.25">
      <c r="A172" s="12">
        <v>43438</v>
      </c>
      <c r="B172" s="11" t="s">
        <v>456</v>
      </c>
      <c r="C172" s="11" t="s">
        <v>504</v>
      </c>
      <c r="D172" s="11" t="s">
        <v>119</v>
      </c>
      <c r="E172" s="11" t="s">
        <v>418</v>
      </c>
      <c r="F172" s="11">
        <v>676.31529825871291</v>
      </c>
      <c r="G172" s="11"/>
    </row>
    <row r="173" spans="1:7" x14ac:dyDescent="0.25">
      <c r="A173" s="12">
        <v>43438</v>
      </c>
      <c r="B173" s="11" t="s">
        <v>456</v>
      </c>
      <c r="C173" s="11" t="s">
        <v>504</v>
      </c>
      <c r="D173" s="11" t="s">
        <v>119</v>
      </c>
      <c r="E173" s="11" t="s">
        <v>419</v>
      </c>
      <c r="F173" s="11">
        <v>833.35277725927313</v>
      </c>
      <c r="G173" s="11"/>
    </row>
    <row r="174" spans="1:7" x14ac:dyDescent="0.25">
      <c r="A174" s="12">
        <v>43438</v>
      </c>
      <c r="B174" s="11" t="s">
        <v>456</v>
      </c>
      <c r="C174" s="11" t="s">
        <v>504</v>
      </c>
      <c r="D174" s="11" t="s">
        <v>119</v>
      </c>
      <c r="E174" s="11" t="s">
        <v>420</v>
      </c>
      <c r="F174" s="11">
        <v>0</v>
      </c>
      <c r="G174" s="11"/>
    </row>
    <row r="175" spans="1:7" x14ac:dyDescent="0.25">
      <c r="A175" s="12">
        <v>43438</v>
      </c>
      <c r="B175" s="11" t="s">
        <v>456</v>
      </c>
      <c r="C175" s="11" t="s">
        <v>504</v>
      </c>
      <c r="D175" s="11" t="s">
        <v>119</v>
      </c>
      <c r="E175" s="11" t="s">
        <v>421</v>
      </c>
      <c r="F175" s="11">
        <v>134.12142342870854</v>
      </c>
      <c r="G175" s="11"/>
    </row>
    <row r="176" spans="1:7" x14ac:dyDescent="0.25">
      <c r="A176" s="12">
        <v>43438</v>
      </c>
      <c r="B176" s="11" t="s">
        <v>456</v>
      </c>
      <c r="C176" s="11" t="s">
        <v>504</v>
      </c>
      <c r="D176" s="11" t="s">
        <v>119</v>
      </c>
      <c r="E176" s="11" t="s">
        <v>422</v>
      </c>
      <c r="F176" s="11">
        <v>182.82845790778913</v>
      </c>
      <c r="G176" s="11"/>
    </row>
    <row r="177" spans="1:7" x14ac:dyDescent="0.25">
      <c r="A177" s="12">
        <v>43438</v>
      </c>
      <c r="B177" s="11" t="s">
        <v>457</v>
      </c>
      <c r="C177" s="11" t="s">
        <v>504</v>
      </c>
      <c r="D177" s="11" t="s">
        <v>119</v>
      </c>
      <c r="E177" s="11" t="s">
        <v>417</v>
      </c>
      <c r="F177" s="11">
        <v>0</v>
      </c>
      <c r="G177" s="11"/>
    </row>
    <row r="178" spans="1:7" x14ac:dyDescent="0.25">
      <c r="A178" s="12">
        <v>43438</v>
      </c>
      <c r="B178" s="11" t="s">
        <v>457</v>
      </c>
      <c r="C178" s="11" t="s">
        <v>504</v>
      </c>
      <c r="D178" s="11" t="s">
        <v>119</v>
      </c>
      <c r="E178" s="11" t="s">
        <v>418</v>
      </c>
      <c r="F178" s="11">
        <v>564.35806925792224</v>
      </c>
      <c r="G178" s="11"/>
    </row>
    <row r="179" spans="1:7" x14ac:dyDescent="0.25">
      <c r="A179" s="12">
        <v>43438</v>
      </c>
      <c r="B179" s="11" t="s">
        <v>457</v>
      </c>
      <c r="C179" s="11" t="s">
        <v>504</v>
      </c>
      <c r="D179" s="11" t="s">
        <v>119</v>
      </c>
      <c r="E179" s="11" t="s">
        <v>419</v>
      </c>
      <c r="F179" s="11">
        <v>691.39592478892291</v>
      </c>
      <c r="G179" s="11"/>
    </row>
    <row r="180" spans="1:7" x14ac:dyDescent="0.25">
      <c r="A180" s="12">
        <v>43438</v>
      </c>
      <c r="B180" s="11" t="s">
        <v>457</v>
      </c>
      <c r="C180" s="11" t="s">
        <v>504</v>
      </c>
      <c r="D180" s="11" t="s">
        <v>119</v>
      </c>
      <c r="E180" s="11" t="s">
        <v>420</v>
      </c>
      <c r="F180" s="11">
        <v>0</v>
      </c>
      <c r="G180" s="11"/>
    </row>
    <row r="181" spans="1:7" x14ac:dyDescent="0.25">
      <c r="A181" s="12">
        <v>43438</v>
      </c>
      <c r="B181" s="11" t="s">
        <v>457</v>
      </c>
      <c r="C181" s="11" t="s">
        <v>504</v>
      </c>
      <c r="D181" s="11" t="s">
        <v>119</v>
      </c>
      <c r="E181" s="11" t="s">
        <v>421</v>
      </c>
      <c r="F181" s="11">
        <v>124.20460719511746</v>
      </c>
      <c r="G181" s="11"/>
    </row>
    <row r="182" spans="1:7" x14ac:dyDescent="0.25">
      <c r="A182" s="12">
        <v>43438</v>
      </c>
      <c r="B182" s="11" t="s">
        <v>457</v>
      </c>
      <c r="C182" s="11" t="s">
        <v>504</v>
      </c>
      <c r="D182" s="11" t="s">
        <v>119</v>
      </c>
      <c r="E182" s="11" t="s">
        <v>422</v>
      </c>
      <c r="F182" s="11">
        <v>162.91177931328727</v>
      </c>
      <c r="G182" s="11"/>
    </row>
    <row r="183" spans="1:7" x14ac:dyDescent="0.25">
      <c r="A183" s="12">
        <v>43455</v>
      </c>
      <c r="B183" s="11" t="s">
        <v>458</v>
      </c>
      <c r="C183" s="11" t="s">
        <v>506</v>
      </c>
      <c r="D183" s="11" t="s">
        <v>119</v>
      </c>
      <c r="E183" s="11" t="s">
        <v>417</v>
      </c>
      <c r="F183" s="11">
        <v>1731.7397144752322</v>
      </c>
      <c r="G183" s="11"/>
    </row>
    <row r="184" spans="1:7" x14ac:dyDescent="0.25">
      <c r="A184" s="12">
        <v>43455</v>
      </c>
      <c r="B184" s="11" t="s">
        <v>458</v>
      </c>
      <c r="C184" s="11" t="s">
        <v>506</v>
      </c>
      <c r="D184" s="11" t="s">
        <v>119</v>
      </c>
      <c r="E184" s="11" t="s">
        <v>418</v>
      </c>
      <c r="F184" s="11">
        <v>605.02351596118785</v>
      </c>
      <c r="G184" s="11"/>
    </row>
    <row r="185" spans="1:7" x14ac:dyDescent="0.25">
      <c r="A185" s="12">
        <v>43455</v>
      </c>
      <c r="B185" s="11" t="s">
        <v>458</v>
      </c>
      <c r="C185" s="11" t="s">
        <v>506</v>
      </c>
      <c r="D185" s="11" t="s">
        <v>119</v>
      </c>
      <c r="E185" s="11" t="s">
        <v>419</v>
      </c>
      <c r="F185" s="11">
        <v>729.10312690619264</v>
      </c>
      <c r="G185" s="11"/>
    </row>
    <row r="186" spans="1:7" x14ac:dyDescent="0.25">
      <c r="A186" s="12">
        <v>43455</v>
      </c>
      <c r="B186" s="11" t="s">
        <v>458</v>
      </c>
      <c r="C186" s="11" t="s">
        <v>506</v>
      </c>
      <c r="D186" s="11" t="s">
        <v>119</v>
      </c>
      <c r="E186" s="11" t="s">
        <v>420</v>
      </c>
      <c r="F186" s="11">
        <v>0</v>
      </c>
      <c r="G186" s="11"/>
    </row>
    <row r="187" spans="1:7" x14ac:dyDescent="0.25">
      <c r="A187" s="12">
        <v>43455</v>
      </c>
      <c r="B187" s="11" t="s">
        <v>458</v>
      </c>
      <c r="C187" s="11" t="s">
        <v>506</v>
      </c>
      <c r="D187" s="11" t="s">
        <v>119</v>
      </c>
      <c r="E187" s="11" t="s">
        <v>421</v>
      </c>
      <c r="F187" s="11">
        <v>126.57953594725488</v>
      </c>
      <c r="G187" s="11"/>
    </row>
    <row r="188" spans="1:7" x14ac:dyDescent="0.25">
      <c r="A188" s="12">
        <v>43455</v>
      </c>
      <c r="B188" s="11" t="s">
        <v>458</v>
      </c>
      <c r="C188" s="11" t="s">
        <v>506</v>
      </c>
      <c r="D188" s="11" t="s">
        <v>119</v>
      </c>
      <c r="E188" s="11" t="s">
        <v>422</v>
      </c>
      <c r="F188" s="11">
        <v>160.03686556069982</v>
      </c>
      <c r="G188" s="11"/>
    </row>
    <row r="189" spans="1:7" x14ac:dyDescent="0.25">
      <c r="A189" s="12">
        <v>43455</v>
      </c>
      <c r="B189" s="11" t="s">
        <v>458</v>
      </c>
      <c r="C189" s="11" t="s">
        <v>506</v>
      </c>
      <c r="D189" s="11" t="s">
        <v>120</v>
      </c>
      <c r="E189" s="11" t="s">
        <v>417</v>
      </c>
      <c r="F189" s="11">
        <v>1748.2500000000002</v>
      </c>
      <c r="G189" s="11"/>
    </row>
    <row r="190" spans="1:7" x14ac:dyDescent="0.25">
      <c r="A190" s="12">
        <v>43455</v>
      </c>
      <c r="B190" s="11" t="s">
        <v>458</v>
      </c>
      <c r="C190" s="11" t="s">
        <v>506</v>
      </c>
      <c r="D190" s="11" t="s">
        <v>120</v>
      </c>
      <c r="E190" s="11" t="s">
        <v>418</v>
      </c>
      <c r="F190" s="11">
        <v>625.37500000000011</v>
      </c>
      <c r="G190" s="11"/>
    </row>
    <row r="191" spans="1:7" x14ac:dyDescent="0.25">
      <c r="A191" s="12">
        <v>43455</v>
      </c>
      <c r="B191" s="11" t="s">
        <v>458</v>
      </c>
      <c r="C191" s="11" t="s">
        <v>506</v>
      </c>
      <c r="D191" s="11" t="s">
        <v>120</v>
      </c>
      <c r="E191" s="11" t="s">
        <v>419</v>
      </c>
      <c r="F191" s="11">
        <v>761.54166666666674</v>
      </c>
      <c r="G191" s="11"/>
    </row>
    <row r="192" spans="1:7" x14ac:dyDescent="0.25">
      <c r="A192" s="12">
        <v>43455</v>
      </c>
      <c r="B192" s="11" t="s">
        <v>458</v>
      </c>
      <c r="C192" s="11" t="s">
        <v>506</v>
      </c>
      <c r="D192" s="11" t="s">
        <v>120</v>
      </c>
      <c r="E192" s="11" t="s">
        <v>420</v>
      </c>
      <c r="F192" s="11">
        <v>0</v>
      </c>
      <c r="G192" s="11"/>
    </row>
    <row r="193" spans="1:7" x14ac:dyDescent="0.25">
      <c r="A193" s="12">
        <v>43455</v>
      </c>
      <c r="B193" s="11" t="s">
        <v>458</v>
      </c>
      <c r="C193" s="11" t="s">
        <v>506</v>
      </c>
      <c r="D193" s="11" t="s">
        <v>120</v>
      </c>
      <c r="E193" s="11" t="s">
        <v>421</v>
      </c>
      <c r="F193" s="11">
        <v>129.20833333333337</v>
      </c>
      <c r="G193" s="11"/>
    </row>
    <row r="194" spans="1:7" x14ac:dyDescent="0.25">
      <c r="A194" s="12">
        <v>43455</v>
      </c>
      <c r="B194" s="11" t="s">
        <v>458</v>
      </c>
      <c r="C194" s="11" t="s">
        <v>506</v>
      </c>
      <c r="D194" s="11" t="s">
        <v>120</v>
      </c>
      <c r="E194" s="11" t="s">
        <v>422</v>
      </c>
      <c r="F194" s="11">
        <v>168.54166666666669</v>
      </c>
      <c r="G194" s="11"/>
    </row>
    <row r="195" spans="1:7" x14ac:dyDescent="0.25">
      <c r="A195" s="12">
        <v>43455</v>
      </c>
      <c r="B195" s="11" t="s">
        <v>459</v>
      </c>
      <c r="C195" s="11" t="s">
        <v>506</v>
      </c>
      <c r="D195" s="11" t="s">
        <v>119</v>
      </c>
      <c r="E195" s="11" t="s">
        <v>417</v>
      </c>
      <c r="F195" s="11">
        <v>1739.3692021026595</v>
      </c>
      <c r="G195" s="11"/>
    </row>
    <row r="196" spans="1:7" x14ac:dyDescent="0.25">
      <c r="A196" s="12">
        <v>43455</v>
      </c>
      <c r="B196" s="11" t="s">
        <v>459</v>
      </c>
      <c r="C196" s="11" t="s">
        <v>506</v>
      </c>
      <c r="D196" s="11" t="s">
        <v>119</v>
      </c>
      <c r="E196" s="11" t="s">
        <v>418</v>
      </c>
      <c r="F196" s="11">
        <v>636.74787750707492</v>
      </c>
      <c r="G196" s="11"/>
    </row>
    <row r="197" spans="1:7" x14ac:dyDescent="0.25">
      <c r="A197" s="12">
        <v>43455</v>
      </c>
      <c r="B197" s="11" t="s">
        <v>459</v>
      </c>
      <c r="C197" s="11" t="s">
        <v>506</v>
      </c>
      <c r="D197" s="11" t="s">
        <v>119</v>
      </c>
      <c r="E197" s="11" t="s">
        <v>419</v>
      </c>
      <c r="F197" s="11">
        <v>775.205749314169</v>
      </c>
      <c r="G197" s="11"/>
    </row>
    <row r="198" spans="1:7" x14ac:dyDescent="0.25">
      <c r="A198" s="12">
        <v>43455</v>
      </c>
      <c r="B198" s="11" t="s">
        <v>459</v>
      </c>
      <c r="C198" s="11" t="s">
        <v>506</v>
      </c>
      <c r="D198" s="11" t="s">
        <v>119</v>
      </c>
      <c r="E198" s="11" t="s">
        <v>420</v>
      </c>
      <c r="F198" s="11">
        <v>0</v>
      </c>
      <c r="G198" s="11"/>
    </row>
    <row r="199" spans="1:7" x14ac:dyDescent="0.25">
      <c r="A199" s="12">
        <v>43455</v>
      </c>
      <c r="B199" s="11" t="s">
        <v>459</v>
      </c>
      <c r="C199" s="11" t="s">
        <v>506</v>
      </c>
      <c r="D199" s="11" t="s">
        <v>119</v>
      </c>
      <c r="E199" s="11" t="s">
        <v>421</v>
      </c>
      <c r="F199" s="11">
        <v>130.87456375145416</v>
      </c>
      <c r="G199" s="11"/>
    </row>
    <row r="200" spans="1:7" x14ac:dyDescent="0.25">
      <c r="A200" s="12">
        <v>43455</v>
      </c>
      <c r="B200" s="11" t="s">
        <v>459</v>
      </c>
      <c r="C200" s="11" t="s">
        <v>506</v>
      </c>
      <c r="D200" s="11" t="s">
        <v>119</v>
      </c>
      <c r="E200" s="11" t="s">
        <v>422</v>
      </c>
      <c r="F200" s="11">
        <v>171.62442791857359</v>
      </c>
      <c r="G200" s="11"/>
    </row>
    <row r="201" spans="1:7" x14ac:dyDescent="0.25">
      <c r="A201" s="12">
        <v>43455</v>
      </c>
      <c r="B201" s="11" t="s">
        <v>460</v>
      </c>
      <c r="C201" s="11" t="s">
        <v>506</v>
      </c>
      <c r="D201" s="11" t="s">
        <v>119</v>
      </c>
      <c r="E201" s="11" t="s">
        <v>417</v>
      </c>
      <c r="F201" s="11">
        <v>1750.464990700186</v>
      </c>
      <c r="G201" s="11"/>
    </row>
    <row r="202" spans="1:7" x14ac:dyDescent="0.25">
      <c r="A202" s="12">
        <v>43455</v>
      </c>
      <c r="B202" s="11" t="s">
        <v>460</v>
      </c>
      <c r="C202" s="11" t="s">
        <v>506</v>
      </c>
      <c r="D202" s="11" t="s">
        <v>119</v>
      </c>
      <c r="E202" s="11" t="s">
        <v>418</v>
      </c>
      <c r="F202" s="11">
        <v>644.44544442444476</v>
      </c>
      <c r="G202" s="11"/>
    </row>
    <row r="203" spans="1:7" x14ac:dyDescent="0.25">
      <c r="A203" s="12">
        <v>43455</v>
      </c>
      <c r="B203" s="11" t="s">
        <v>460</v>
      </c>
      <c r="C203" s="11" t="s">
        <v>506</v>
      </c>
      <c r="D203" s="11" t="s">
        <v>119</v>
      </c>
      <c r="E203" s="11" t="s">
        <v>419</v>
      </c>
      <c r="F203" s="11">
        <v>759.81813697059397</v>
      </c>
      <c r="G203" s="11"/>
    </row>
    <row r="204" spans="1:7" x14ac:dyDescent="0.25">
      <c r="A204" s="12">
        <v>43455</v>
      </c>
      <c r="B204" s="11" t="s">
        <v>460</v>
      </c>
      <c r="C204" s="11" t="s">
        <v>506</v>
      </c>
      <c r="D204" s="11" t="s">
        <v>119</v>
      </c>
      <c r="E204" s="11" t="s">
        <v>420</v>
      </c>
      <c r="F204" s="11">
        <v>0</v>
      </c>
      <c r="G204" s="11"/>
    </row>
    <row r="205" spans="1:7" x14ac:dyDescent="0.25">
      <c r="A205" s="12">
        <v>43455</v>
      </c>
      <c r="B205" s="11" t="s">
        <v>460</v>
      </c>
      <c r="C205" s="11" t="s">
        <v>506</v>
      </c>
      <c r="D205" s="11" t="s">
        <v>119</v>
      </c>
      <c r="E205" s="11" t="s">
        <v>421</v>
      </c>
      <c r="F205" s="11">
        <v>127.66411338439895</v>
      </c>
      <c r="G205" s="11"/>
    </row>
    <row r="206" spans="1:7" x14ac:dyDescent="0.25">
      <c r="A206" s="12">
        <v>43455</v>
      </c>
      <c r="B206" s="11" t="s">
        <v>460</v>
      </c>
      <c r="C206" s="11" t="s">
        <v>506</v>
      </c>
      <c r="D206" s="11" t="s">
        <v>119</v>
      </c>
      <c r="E206" s="11" t="s">
        <v>422</v>
      </c>
      <c r="F206" s="11">
        <v>163.62172756544868</v>
      </c>
      <c r="G206" s="11"/>
    </row>
    <row r="207" spans="1:7" x14ac:dyDescent="0.25">
      <c r="A207" s="12">
        <v>43455</v>
      </c>
      <c r="B207" s="11" t="s">
        <v>461</v>
      </c>
      <c r="C207" s="11" t="s">
        <v>506</v>
      </c>
      <c r="D207" s="11" t="s">
        <v>119</v>
      </c>
      <c r="E207" s="11" t="s">
        <v>417</v>
      </c>
      <c r="F207" s="11">
        <v>1707.6514116196126</v>
      </c>
      <c r="G207" s="11"/>
    </row>
    <row r="208" spans="1:7" x14ac:dyDescent="0.25">
      <c r="A208" s="12">
        <v>43455</v>
      </c>
      <c r="B208" s="11" t="s">
        <v>461</v>
      </c>
      <c r="C208" s="11" t="s">
        <v>506</v>
      </c>
      <c r="D208" s="11" t="s">
        <v>119</v>
      </c>
      <c r="E208" s="11" t="s">
        <v>418</v>
      </c>
      <c r="F208" s="11">
        <v>603.60487983733879</v>
      </c>
      <c r="G208" s="11"/>
    </row>
    <row r="209" spans="1:7" x14ac:dyDescent="0.25">
      <c r="A209" s="12">
        <v>43455</v>
      </c>
      <c r="B209" s="11" t="s">
        <v>461</v>
      </c>
      <c r="C209" s="11" t="s">
        <v>506</v>
      </c>
      <c r="D209" s="11" t="s">
        <v>119</v>
      </c>
      <c r="E209" s="11" t="s">
        <v>419</v>
      </c>
      <c r="F209" s="11">
        <v>743.89187027099092</v>
      </c>
      <c r="G209" s="11"/>
    </row>
    <row r="210" spans="1:7" x14ac:dyDescent="0.25">
      <c r="A210" s="12">
        <v>43455</v>
      </c>
      <c r="B210" s="11" t="s">
        <v>461</v>
      </c>
      <c r="C210" s="11" t="s">
        <v>506</v>
      </c>
      <c r="D210" s="11" t="s">
        <v>119</v>
      </c>
      <c r="E210" s="11" t="s">
        <v>420</v>
      </c>
      <c r="F210" s="11">
        <v>0</v>
      </c>
      <c r="G210" s="11"/>
    </row>
    <row r="211" spans="1:7" x14ac:dyDescent="0.25">
      <c r="A211" s="12">
        <v>43455</v>
      </c>
      <c r="B211" s="11" t="s">
        <v>461</v>
      </c>
      <c r="C211" s="11" t="s">
        <v>506</v>
      </c>
      <c r="D211" s="11" t="s">
        <v>119</v>
      </c>
      <c r="E211" s="11" t="s">
        <v>421</v>
      </c>
      <c r="F211" s="11">
        <v>127.91240291990266</v>
      </c>
      <c r="G211" s="11"/>
    </row>
    <row r="212" spans="1:7" x14ac:dyDescent="0.25">
      <c r="A212" s="12">
        <v>43455</v>
      </c>
      <c r="B212" s="11" t="s">
        <v>461</v>
      </c>
      <c r="C212" s="11" t="s">
        <v>506</v>
      </c>
      <c r="D212" s="11" t="s">
        <v>119</v>
      </c>
      <c r="E212" s="11" t="s">
        <v>422</v>
      </c>
      <c r="F212" s="11">
        <v>163.91120295990135</v>
      </c>
      <c r="G212" s="1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f 2 6 9 a f d - 1 d c 4 - 4 a 7 f - 8 b 6 5 - 2 2 f 2 5 a 7 f 9 4 7 f "   x m l n s = " h t t p : / / s c h e m a s . m i c r o s o f t . c o m / D a t a M a s h u p " > A A A A A K 0 G A A B Q S w M E F A A C A A g A 6 l u h U N O Z 3 s 6 m A A A A + A A A A B I A H A B D b 2 5 m a W c v U G F j a 2 F n Z S 5 4 b W w g o h g A K K A U A A A A A A A A A A A A A A A A A A A A A A A A A A A A h Y + x D o I w F E V / h X S n r 0 B M k D z K w C r R x M S 4 N l C h E Y q h x f J v D n 6 S v y C J o m 6 O 9 + Q M 5 z 5 u d 8 y m r v W u c j C q 1 y k J K C O e 1 G V f K V 2 n Z L Q n P y Y Z x 5 0 o z 6 K W 3 i x r k 0 y m S k l j 7 S U B c M 5 R F 9 F + q C F k L I B j s d m X j e w E + c j q v + w r b a z Q p S Q c D 6 8 Y H t K Y 0 V X M I r p m A c K C s V D 6 q 4 R z M W U I P x D z s b X j I L k 0 f r 5 F W C b C + w V / A l B L A w Q U A A I A C A D q W 6 F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6 l u h U I n 3 z T e l A w A A F R c A A B M A H A B G b 3 J t d W x h c y 9 T Z W N 0 a W 9 u M S 5 t I K I Y A C i g F A A A A A A A A A A A A A A A A A A A A A A A A A A A A O 1 X 3 W 7 T M B S + n 7 R 3 s L K b V J R C J 8 Q N 2 k X W Z C L Q t V W S D Y m p F 2 5 i O m u J P R I H N q o + B Y / C I + z F O G 6 2 J m n s r M B A X L R S 1 d Q + P r + f z 3 e S k V B Q z p B f / P b f 7 O / t 7 2 W X O C U R s v P r m I Y 4 4 h k 6 Q j E R + 3 s I P u O U z g m D F e c m J H F v k K c p Y e I D T 6 9 m n F + Z n c X F C C f k y A j w L M Z 9 Y 7 q 8 G H A m Q G T a L R Q c G A G 9 5 i j E y Y y C c g N U S V n S C 1 L M s k 8 8 T Q Y 8 z h M W 3 F 6 T z C z M d R c L 4 8 Q Z v L W Q 7 S B r Z A 1 d 3 / W N L h I g g y I s i K A J W X b R w n B t d H r m + I F n P W w L c i N W W 6 P x 6 b H n S A 1 D S y s U u J O x F N H t r 4 w H 4 8 b 6 h G Q c J T n J R I q R O e 8 8 C L A 8 m Z G 0 F D m 9 F w k 5 5 G 1 O I 6 4 R h q S F k L Q U h / T u B 0 N m P n + R x C r B E x w K n q I I 8 k D j v J B W i J 3 L n E L d q n J m M p Q a X S Z e v + r J d G 9 a B m C E 8 C U x K q 3 Y q 9 O w a i b g 0 l D l 0 o M t y m 5 J W H i 0 z k y u M u m R L I 8 F l s k A p f 2 X L 9 V 6 G 2 L K z B X w C J q l g 4 J a t i z u E H m O f z a U / x p C n n P u + n f f G + v j Y 9 / x z q 2 B O x 4 5 a + R h d l u A x r M + W s f u 0 L U t u 3 Z y 2 V m D / o T G O E O f a A x p i H B W w t 4 n M V w + j 3 / N z M 2 r 0 U U E h 5 f I v N h A 5 R Q O G / b Z Z O g O Z A y d 0 k p x d c D Q 5 5 y K u h 2 P J P w L K Q S k q U 2 H u k o Q t 6 N W D 1 M d L t u A + B v Q 2 w J r a n T p K 9 P X l K a Z 2 v v y i D Q n L R X o b 1 2 C v q x B C c A G 5 u o 4 0 0 d w u G 0 E / U d C k B V g P J m l R N G u P c K g 0 W u D O T R k 0 1 Z f W W N N L Z X l 6 m V p e H q o T 2 K r t 9 1 a P 9 C 1 g E b X X 3 b 2 9 y h r 8 a b K k 9 7 E 3 h H k j i B 3 B P l n B P k L 1 L X B k j v i a h s p / j 5 v b X b Z r S l M 1 5 G f g J z X 1 K Y e n u 6 f 5 b J 3 F r g j q 3 W I a m E f F Y U 3 2 a S i m q 1 q K t k K 4 M v q d R t B / U n 0 j l O m C k k y q r L J 1 3 u 6 r o 2 v O / O y W 7 7 Z P Z X G k t E B D T K A 9 5 R F P Z c x k p b B + w S R m 2 v M I k B 7 5 e 2 y j N 9 Z 7 a 6 e i + h N T c a q I 4 T 8 t 1 B P F L W N r K e U + d O x R x e U Z O R H b G 8 x C E 1 I m n G G Y / o N 4 k Z 4 D k 0 M H k p v r C i q Z K p t E E I 1 X Z V 3 i w M l b U y f w 4 b K u 2 n n h a k 9 9 E x / 6 L B y w c 5 x D I 0 R z z L w W M h O H o d 5 3 D b q y E R r U i H z v B n Z a E V 2 P W u W 1 d l v y 2 L 3 9 d X W e q 5 y w 4 D J U F Z T O U s q 7 V b H S u c G + I O K P N o N l 7 v h c j d c 7 o b L f z B c P n D 6 r w 5 y / + l Q q h k u W 9 / t o Q n / B F B L A Q I t A B Q A A g A I A O p b o V D T m d 7 O p g A A A P g A A A A S A A A A A A A A A A A A A A A A A A A A A A B D b 2 5 m a W c v U G F j a 2 F n Z S 5 4 b W x Q S w E C L Q A U A A I A C A D q W 6 F Q D 8 r p q 6 Q A A A D p A A A A E w A A A A A A A A A A A A A A A A D y A A A A W 0 N v b n R l b n R f V H l w Z X N d L n h t b F B L A Q I t A B Q A A g A I A O p b o V C J 9 8 0 3 p Q M A A B U X A A A T A A A A A A A A A A A A A A A A A O M B A A B G b 3 J t d W x h c y 9 T Z W N 0 a W 9 u M S 5 t U E s F B g A A A A A D A A M A w g A A A N U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Q s A A A A A A A A k i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1 c G x p Y 2 F k b 3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1 c G x p Y 2 F k b 3 M v V G l w b y B j Y W 1 i a W F k b y 5 7 R k V D S E E g R E U g Q U 5 B T E l T S V M s M H 0 m c X V v d D s s J n F 1 b 3 Q 7 U 2 V j d G l v b j E v R H V w b G l j Y W R v c y 9 U a X B v I G N h b W J p Y W R v L n t J R C B N V U V T V F J B L D F 9 J n F 1 b 3 Q 7 L C Z x d W 9 0 O 1 N l Y 3 R p b 2 4 x L 0 R 1 c G x p Y 2 F k b 3 M v V G l w b y B j Y W 1 i a W F k b y 5 7 T k 9 N Q l J F I E R F I E x B I E 1 V R V N U U k E s M n 0 m c X V v d D s s J n F 1 b 3 Q 7 U 2 V j d G l v b j E v R H V w b G l j Y W R v c y 9 U a X B v I G N h b W J p Y W R v L n t U S V B P I E R F I E 1 V R V N U U k E s M 3 0 m c X V v d D s s J n F 1 b 3 Q 7 U 2 V j d G l v b j E v R H V w b G l j Y W R v c y 9 U a X B v I G N h b W J p Y W R v L n t B T k F M S V R P L D R 9 J n F 1 b 3 Q 7 L C Z x d W 9 0 O 1 N l Y 3 R p b 2 4 x L 0 R 1 c G x p Y 2 F k b 3 M v V G l w b y B j Y W 1 i a W F k b y 5 7 U m V z d W x 0 Y W R v I C h t Z y 8 x M D B n K S w x M 3 0 m c X V v d D s s J n F 1 b 3 Q 7 U 2 V j d G l v b j E v R H V w b G l j Y W R v c y 9 U a X B v I G N h b W J p Y W R v L n t B T k F M S V N U Q S w x N H 0 m c X V v d D s s J n F 1 b 3 Q 7 U 2 V j d G l v b j E v R H V w b G l j Y W R v c y 9 U a X B v I G N h b W J p Y W R v L n t F U 1 R B R E 8 g R E V M I F J F U 1 V M V E F E T y w x N X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R H V w b G l j Y W R v c y 9 U a X B v I G N h b W J p Y W R v L n t G R U N I Q S B E R S B B T k F M S V N J U y w w f S Z x d W 9 0 O y w m c X V v d D t T Z W N 0 a W 9 u M S 9 E d X B s a W N h Z G 9 z L 1 R p c G 8 g Y 2 F t Y m l h Z G 8 u e 0 l E I E 1 V R V N U U k E s M X 0 m c X V v d D s s J n F 1 b 3 Q 7 U 2 V j d G l v b j E v R H V w b G l j Y W R v c y 9 U a X B v I G N h b W J p Y W R v L n t O T 0 1 C U k U g R E U g T E E g T V V F U 1 R S Q S w y f S Z x d W 9 0 O y w m c X V v d D t T Z W N 0 a W 9 u M S 9 E d X B s a W N h Z G 9 z L 1 R p c G 8 g Y 2 F t Y m l h Z G 8 u e 1 R J U E 8 g R E U g T V V F U 1 R S Q S w z f S Z x d W 9 0 O y w m c X V v d D t T Z W N 0 a W 9 u M S 9 E d X B s a W N h Z G 9 z L 1 R p c G 8 g Y 2 F t Y m l h Z G 8 u e 0 F O Q U x J V E 8 s N H 0 m c X V v d D s s J n F 1 b 3 Q 7 U 2 V j d G l v b j E v R H V w b G l j Y W R v c y 9 U a X B v I G N h b W J p Y W R v L n t S Z X N 1 b H R h Z G 8 g K G 1 n L z E w M G c p L D E z f S Z x d W 9 0 O y w m c X V v d D t T Z W N 0 a W 9 u M S 9 E d X B s a W N h Z G 9 z L 1 R p c G 8 g Y 2 F t Y m l h Z G 8 u e 0 F O Q U x J U 1 R B L D E 0 f S Z x d W 9 0 O y w m c X V v d D t T Z W N 0 a W 9 u M S 9 E d X B s a W N h Z G 9 z L 1 R p c G 8 g Y 2 F t Y m l h Z G 8 u e 0 V T V E F E T y B E R U w g U k V T V U x U Q U R P L D E 1 f S Z x d W 9 0 O 1 0 s J n F 1 b 3 Q 7 U m V s Y X R p b 2 5 z a G l w S W 5 m b y Z x d W 9 0 O z p b X X 0 i I C 8 + P E V u d H J 5 I F R 5 c G U 9 I k Z p b G x M Y X N 0 V X B k Y X R l Z C I g V m F s d W U 9 I m Q y M D E 5 L T A x L T A 0 V D I y O j E z O j I w L j E 0 M j c x N T Z a I i A v P j x F b n R y e S B U e X B l P S J B Z G R l Z F R v R G F 0 Y U 1 v Z G V s I i B W Y W x 1 Z T 0 i b D A i I C 8 + P E V u d H J 5 I F R 5 c G U 9 I k Z p b G x F c n J v c k N v Z G U i I F Z h b H V l P S J z V W 5 r b m 9 3 b i I g L z 4 8 L 1 N 0 Y W J s Z U V u d H J p Z X M + P C 9 J d G V t P j x J d G V t P j x J d G V t T G 9 j Y X R p b 2 4 + P E l 0 Z W 1 U e X B l P k Z v c m 1 1 b G E 8 L 0 l 0 Z W 1 U e X B l P j x J d G V t U G F 0 a D 5 T Z W N 0 a W 9 u M S 9 E d X B s a W N h Z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1 c G x p Y 2 F k b 3 M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H V w b G l j Y W R v c y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1 c G x p Y 2 F k b 3 M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1 c G x p Y 2 F k b 3 M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H V w b G l j Y W R v c y 9 D b 2 x 1 b W 5 h c y U y M H F 1 a X R h Z G F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1 c G x p Y 2 F k b 3 M v R m l s Y X M l M j B m a W x 0 c m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H V w b G l j Y W R v c y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H V w b G l j Y W R v c y 9 D b 2 x 1 b W 5 h c y U y M H F 1 a X R h Z G F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R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Z W d h Y 2 n D s 2 4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D b 3 V u d C I g V m F s d W U 9 I m w z M C I g L z 4 8 R W 5 0 c n k g V H l w Z T 0 i R m l s b G V k Q 2 9 t c G x l d G V S Z X N 1 b H R U b 1 d v c m t z a G V l d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0 h v a m E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U Y X J n Z X Q i I F Z h b H V l P S J z U l B E I i A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S U E Q v V G l w b y B j Y W 1 i a W F k b y 5 7 R k V D S E E g R E U g Q U 5 B T E l T S V M s M H 0 m c X V v d D s s J n F 1 b 3 Q 7 U 2 V j d G l v b j E v U l B E L 1 R p c G 8 g Y 2 F t Y m l h Z G 8 u e 0 l E I E 1 V R V N U U k E s M X 0 m c X V v d D s s J n F 1 b 3 Q 7 U 2 V j d G l v b j E v U l B E L 1 R p c G 8 g Y 2 F t Y m l h Z G 8 u e 0 5 P T U J S R S B E R S B M Q S B N V U V T V F J B L D J 9 J n F 1 b 3 Q 7 L C Z x d W 9 0 O 1 N l Y 3 R p b 2 4 x L 1 J Q R C 9 U a X B v I G N h b W J p Y W R v L n t B T k F M S V R P L D R 9 J n F 1 b 3 Q 7 L C Z x d W 9 0 O 1 N l Y 3 R p b 2 4 x L 1 J Q R C 9 U a X B v I G N h b W J p Y W R v L n t S Z X N 1 b H R h Z G 8 g K G 1 n L z E w M G c p L D E z f S Z x d W 9 0 O y w m c X V v d D t T Z W N 0 a W 9 u M S 9 E d X B s a W N h Z G 9 z L 1 R p c G 8 g Y 2 F t Y m l h Z G 8 u e 1 J l c 3 V s d G F k b y A o b W c v M T A w Z y k s M T N 9 J n F 1 b 3 Q 7 L C Z x d W 9 0 O 1 N l Y 3 R p b 2 4 x L 1 J Q R C 9 W Y W x v c i B h Y n N v b H V 0 b y B j Y W x j d W x h Z G 8 u e 1 B l c n N v b m F s a X p h Z G 8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U l B E L 1 R p c G 8 g Y 2 F t Y m l h Z G 8 u e 0 Z F Q 0 h B I E R F I E F O Q U x J U 0 l T L D B 9 J n F 1 b 3 Q 7 L C Z x d W 9 0 O 1 N l Y 3 R p b 2 4 x L 1 J Q R C 9 U a X B v I G N h b W J p Y W R v L n t J R C B N V U V T V F J B L D F 9 J n F 1 b 3 Q 7 L C Z x d W 9 0 O 1 N l Y 3 R p b 2 4 x L 1 J Q R C 9 U a X B v I G N h b W J p Y W R v L n t O T 0 1 C U k U g R E U g T E E g T V V F U 1 R S Q S w y f S Z x d W 9 0 O y w m c X V v d D t T Z W N 0 a W 9 u M S 9 S U E Q v V G l w b y B j Y W 1 i a W F k b y 5 7 Q U 5 B T E l U T y w 0 f S Z x d W 9 0 O y w m c X V v d D t T Z W N 0 a W 9 u M S 9 S U E Q v V G l w b y B j Y W 1 i a W F k b y 5 7 U m V z d W x 0 Y W R v I C h t Z y 8 x M D B n K S w x M 3 0 m c X V v d D s s J n F 1 b 3 Q 7 U 2 V j d G l v b j E v R H V w b G l j Y W R v c y 9 U a X B v I G N h b W J p Y W R v L n t S Z X N 1 b H R h Z G 8 g K G 1 n L z E w M G c p L D E z f S Z x d W 9 0 O y w m c X V v d D t T Z W N 0 a W 9 u M S 9 S U E Q v V m F s b 3 I g Y W J z b 2 x 1 d G 8 g Y 2 F s Y 3 V s Y W R v L n t Q Z X J z b 2 5 h b G l 6 Y W R v L D Z 9 J n F 1 b 3 Q 7 X S w m c X V v d D t S Z W x h d G l v b n N o a X B J b m Z v J n F 1 b 3 Q 7 O l t d f S I g L z 4 8 R W 5 0 c n k g V H l w Z T 0 i R m l s b E N v b H V t b k 5 h b W V z I i B W Y W x 1 Z T 0 i c 1 s m c X V v d D t G R U N I Q S B E R S B B T k F M S V N J U y Z x d W 9 0 O y w m c X V v d D t J R C B N V U V T V F J B J n F 1 b 3 Q 7 L C Z x d W 9 0 O 0 5 P T U J S R S B E R S B M Q S B N V U V T V F J B J n F 1 b 3 Q 7 L C Z x d W 9 0 O 0 F O Q U x J V E 8 m c X V v d D s s J n F 1 b 3 Q 7 U m V z d W x 0 Y W R v I C h t Z y 8 x M D B n K S Z x d W 9 0 O y w m c X V v d D t E d X B s a W N h Z G 8 g K G 1 n L z E w M G c p J n F 1 b 3 Q 7 L C Z x d W 9 0 O 1 J Q R C Z x d W 9 0 O 1 0 i I C 8 + P E V u d H J 5 I F R 5 c G U 9 I k Z p b G x M Y X N 0 V X B k Y X R l Z C I g V m F s d W U 9 I m Q y M D E 5 L T A x L T A 5 V D E 0 O j I z O j E 2 L j Y 1 N T g 2 N T F a I i A v P j x F b n R y e S B U e X B l P S J G a W x s Q 2 9 s d W 1 u V H l w Z X M i I F Z h b H V l P S J z Q n d Z R 0 J n V U Z C U T 0 9 I i A v P j x F b n R y e S B U e X B l P S J B Z G R l Z F R v R G F 0 Y U 1 v Z G V s I i B W Y W x 1 Z T 0 i b D A i I C 8 + P E V u d H J 5 I F R 5 c G U 9 I l F 1 Z X J 5 S U Q i I F Z h b H V l P S J z M D Z j N m Y y N m Y t M 2 Q y Y S 0 0 N m N l L W J j N G M t Z W M z O T Q 3 Z W Q 4 M z g 4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J Q R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0 N v b H V t b m F z J T I w c X V p d G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R m l s Y X M l M j B m a W x 0 c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Q 2 9 s d W 1 u Y X M l M j B x d W l 0 Y W R h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R m l s Y X M l M j B m a W x 0 c m F k Y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0 N v b H V t b m F z J T I w c X V p d G F k Y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0 N v b n N 1 b H R h c y U y M G N v b W J p b m F k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S U E Q v U 2 U l M j B l e H B h b m R p J U M z J U I z J T I w R H V w b G l j Y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R C 9 D b 2 x 1 b W 5 h c y U y M G N v b i U y M G 5 v b W J y Z S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1 B l c n N v b m F s a X p h Z G E l M j B h Z 3 J l Z 2 F k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Q R C 9 W Y W x v c i U y M G F i c 2 9 s d X R v J T I w Y 2 F s Y 3 V s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l B E L 0 N v b H V t b m F z J T I w Y 2 9 u J T I w b m 9 t Y n J l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h Y 3 R p d H V k P C 9 J d G V t U G F 0 a D 4 8 L 0 l 0 Z W 1 M b 2 N h d G l v b j 4 8 U 3 R h Y m x l R W 5 0 c m l l c z 4 8 R W 5 0 c n k g V H l w Z T 0 i S X N Q c m l 2 Y X R l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U b 0 R h d G F N b 2 R l b E V u Y W J s Z W Q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h Y 3 R p d H V k L 1 R p c G 8 g Y 2 F t Y m l h Z G 8 u e 0 Z F Q 0 h B I E R F I E F O Q U x J U 0 l T L D B 9 J n F 1 b 3 Q 7 L C Z x d W 9 0 O 1 N l Y 3 R p b 2 4 x L 0 V 4 Y W N 0 a X R 1 Z C 9 U a X B v I G N h b W J p Y W R v L n t J R C B N V U V T V F J B L D F 9 J n F 1 b 3 Q 7 L C Z x d W 9 0 O 1 N l Y 3 R p b 2 4 x L 0 V 4 Y W N 0 a X R 1 Z C 9 U a X B v I G N h b W J p Y W R v L n t O T 0 1 C U k U g R E U g T E E g T V V F U 1 R S Q S w y f S Z x d W 9 0 O y w m c X V v d D t T Z W N 0 a W 9 u M S 9 F e G F j d G l 0 d W Q v V G l w b y B j Y W 1 i a W F k b y 5 7 V E l Q T y B E R S B N V U V T V F J B L D N 9 J n F 1 b 3 Q 7 L C Z x d W 9 0 O 1 N l Y 3 R p b 2 4 x L 0 V 4 Y W N 0 a X R 1 Z C 9 U a X B v I G N h b W J p Y W R v L n t B T k F M S V R P L D R 9 J n F 1 b 3 Q 7 L C Z x d W 9 0 O 1 N l Y 3 R p b 2 4 x L 0 V 4 Y W N 0 a X R 1 Z C 9 U a X B v I G N h b W J p Y W R v L n t S Z X N 1 b H R h Z G 8 g K G 1 n L z E w M G c p L D E z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F e G F j d G l 0 d W Q v V G l w b y B j Y W 1 i a W F k b y 5 7 R k V D S E E g R E U g Q U 5 B T E l T S V M s M H 0 m c X V v d D s s J n F 1 b 3 Q 7 U 2 V j d G l v b j E v R X h h Y 3 R p d H V k L 1 R p c G 8 g Y 2 F t Y m l h Z G 8 u e 0 l E I E 1 V R V N U U k E s M X 0 m c X V v d D s s J n F 1 b 3 Q 7 U 2 V j d G l v b j E v R X h h Y 3 R p d H V k L 1 R p c G 8 g Y 2 F t Y m l h Z G 8 u e 0 5 P T U J S R S B E R S B M Q S B N V U V T V F J B L D J 9 J n F 1 b 3 Q 7 L C Z x d W 9 0 O 1 N l Y 3 R p b 2 4 x L 0 V 4 Y W N 0 a X R 1 Z C 9 U a X B v I G N h b W J p Y W R v L n t U S V B P I E R F I E 1 V R V N U U k E s M 3 0 m c X V v d D s s J n F 1 b 3 Q 7 U 2 V j d G l v b j E v R X h h Y 3 R p d H V k L 1 R p c G 8 g Y 2 F t Y m l h Z G 8 u e 0 F O Q U x J V E 8 s N H 0 m c X V v d D s s J n F 1 b 3 Q 7 U 2 V j d G l v b j E v R X h h Y 3 R p d H V k L 1 R p c G 8 g Y 2 F t Y m l h Z G 8 u e 1 J l c 3 V s d G F k b y A o b W c v M T A w Z y k s M T N 9 J n F 1 b 3 Q 7 X S w m c X V v d D t S Z W x h d G l v b n N o a X B J b m Z v J n F 1 b 3 Q 7 O l t d f S I g L z 4 8 R W 5 0 c n k g V H l w Z T 0 i R m l s b E x h c 3 R V c G R h d G V k I i B W Y W x 1 Z T 0 i Z D I w M T k t M D E t M D l U M T Q 6 M j E 6 N D k u O T k 4 M z Y 3 M F o i I C 8 + P E V u d H J 5 I F R 5 c G U 9 I k Z p b G x F c n J v c k N v Z G U i I F Z h b H V l P S J z V W 5 r b m 9 3 b i I g L z 4 8 R W 5 0 c n k g V H l w Z T 0 i R m l s b E N v b H V t b k 5 h b W V z I i B W Y W x 1 Z T 0 i c 1 s m c X V v d D t G R U N I Q S B E R S B B T k F M S V N J U y Z x d W 9 0 O y w m c X V v d D t J R C B N V U V T V F J B J n F 1 b 3 Q 7 L C Z x d W 9 0 O 0 5 P T U J S R S B E R S B M Q S B N V U V T V F J B J n F 1 b 3 Q 7 L C Z x d W 9 0 O 1 R J U E 8 g R E U g T V V F U 1 R S Q S Z x d W 9 0 O y w m c X V v d D t B T k F M S V R P J n F 1 b 3 Q 7 L C Z x d W 9 0 O 1 J l c 3 V s d G F k b y A o b W c v M T A w Z y k m c X V v d D t d I i A v P j x F b n R y e S B U e X B l P S J G a W x s Q 2 9 s d W 1 u V H l w Z X M i I F Z h b H V l P S J z Q n d Z R 0 J n W U Y i I C 8 + P E V u d H J 5 I F R 5 c G U 9 I k Z p b G x F c n J v c k N v d W 5 0 I i B W Y W x 1 Z T 0 i b D A i I C 8 + P E V u d H J 5 I F R 5 c G U 9 I k Z p b G x D b 3 V u d C I g V m F s d W U 9 I m w y M T A i I C 8 + P E V u d H J 5 I F R 5 c G U 9 I k Z p b G x T d G F 0 d X M i I F Z h b H V l P S J z Q 2 9 t c G x l d G U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S Z W N v d m V y e V R h c m d l d F N o Z W V 0 I i B W Y W x 1 Z T 0 i c 0 h v a m E y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V G F y Z 2 V 0 I i B W Y W x 1 Z T 0 i c 0 V 4 Y W N 0 a X R 1 Z C I g L z 4 8 R W 5 0 c n k g V H l w Z T 0 i U X V l c n l J R C I g V m F s d W U 9 I n N k M D g y N D B m N S 1 l Z D c x L T Q 0 M m E t O D Y y N C 1 k N m U 2 Y 2 Z k N j V m M j k i I C 8 + P C 9 T d G F i b G V F b n R y a W V z P j w v S X R l b T 4 8 S X R l b T 4 8 S X R l b U x v Y 2 F 0 a W 9 u P j x J d G V t V H l w Z T 5 G b 3 J t d W x h P C 9 J d G V t V H l w Z T 4 8 S X R l b V B h d G g + U 2 V j d G l v b j E v R X h h Y 3 R p d H V k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Y W N 0 a X R 1 Z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G F j d G l 0 d W Q v Q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Y W N 0 a X R 1 Z C 9 G a W x h c y U y M G Z p b H R y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Y W N 0 a X R 1 Z C 9 D b 2 x 1 b W 5 h c y U y M H F 1 a X R h Z G F z M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O 8 U j b m s P K T 5 X 3 O G v S 0 8 a Y A A A A A A I A A A A A A B B m A A A A A Q A A I A A A A I m 0 g b + x 7 z S 7 V B w t A 3 J t f V k t I M f h H Y u 5 x 3 e J f 0 a 2 I b p n A A A A A A 6 A A A A A A g A A I A A A A K s a B + n X v J c F R o x V D q p Q e S 2 h 0 T d M 0 B z p Y S y 2 j I s k b 1 r a U A A A A O Y 2 c 5 s G V g Q S 0 v k u Q Q U G z y W v F l c X y G D u a K n u f s w G h E A Q V a 0 d 3 M j S q b 9 z B P i G x w J 9 q Y W 9 T b x l C h d S F C 0 V l O 5 x l d 4 c B m t A f v x t G 1 d f D R N x k s t W Q A A A A F J a U N c o s 5 C 6 1 C d M I x f X E T i m k k d m / T J P 6 r 0 l s e c N i 7 N z / Z 1 L t 9 y a H A S k C I Z w 0 n I Q E X S K Q e g u X R O y j S J u D H 4 Y f A E = < / D a t a M a s h u p > 
</file>

<file path=customXml/itemProps1.xml><?xml version="1.0" encoding="utf-8"?>
<ds:datastoreItem xmlns:ds="http://schemas.openxmlformats.org/officeDocument/2006/customXml" ds:itemID="{3480DBF3-0AB5-44E6-AB46-FE172A3125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9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15" baseType="lpstr">
      <vt:lpstr>control</vt:lpstr>
      <vt:lpstr>Cuadro de mando</vt:lpstr>
      <vt:lpstr>Parametros</vt:lpstr>
      <vt:lpstr>Duplicado</vt:lpstr>
      <vt:lpstr>Límites</vt:lpstr>
      <vt:lpstr>Duplicado-límites</vt:lpstr>
      <vt:lpstr>Muestras</vt:lpstr>
      <vt:lpstr>Precision</vt:lpstr>
      <vt:lpstr>Comportamiento</vt:lpstr>
      <vt:lpstr>Gráfico precision</vt:lpstr>
      <vt:lpstr>Gráfico comportamiento</vt:lpstr>
      <vt:lpstr>NOMBREANALITO</vt:lpstr>
      <vt:lpstr>NOMBREESTADO</vt:lpstr>
      <vt:lpstr>NOMBREMUESTRA</vt:lpstr>
      <vt:lpstr>TIPOMUESTRA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Laboratorio</dc:creator>
  <cp:lastModifiedBy>Darío Pardo</cp:lastModifiedBy>
  <dcterms:created xsi:type="dcterms:W3CDTF">2018-07-31T20:41:24Z</dcterms:created>
  <dcterms:modified xsi:type="dcterms:W3CDTF">2020-05-01T16:33:42Z</dcterms:modified>
</cp:coreProperties>
</file>