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13_ncr:1_{88D82577-4DE3-4940-9F80-6999DF09E078}" xr6:coauthVersionLast="44" xr6:coauthVersionMax="44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control" sheetId="43" r:id="rId1"/>
    <sheet name="Cuadro de mando" sheetId="1" r:id="rId2"/>
    <sheet name="Preparacion controles" sheetId="50" r:id="rId3"/>
    <sheet name="Límites Gráficos" sheetId="5" r:id="rId4"/>
    <sheet name="Tipos de Muestra" sheetId="38" state="hidden" r:id="rId5"/>
    <sheet name="Grafico R%" sheetId="49" r:id="rId6"/>
    <sheet name="R%" sheetId="51" r:id="rId7"/>
    <sheet name="Precision" sheetId="40" r:id="rId8"/>
    <sheet name="Gráfico Precisión" sheetId="42" r:id="rId9"/>
    <sheet name="Fuentes globales" sheetId="7" r:id="rId10"/>
  </sheets>
  <externalReferences>
    <externalReference r:id="rId11"/>
  </externalReferences>
  <definedNames>
    <definedName name="_xlnm._FilterDatabase" localSheetId="1" hidden="1">'Cuadro de mando'!$A$19:$AT$21</definedName>
    <definedName name="DatosExternos_1" localSheetId="7" hidden="1">Precision!$A$6:$J$8</definedName>
    <definedName name="DatosExternos_1" localSheetId="6" hidden="1">'R%'!$A$2:$L$6</definedName>
    <definedName name="SUSTANCIA" localSheetId="2">[1]!Tabla4[#Data]</definedName>
    <definedName name="SUSTANCIA">Tabla4[]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51" l="1"/>
  <c r="M6" i="51" l="1"/>
  <c r="M5" i="51"/>
  <c r="M4" i="51"/>
  <c r="M3" i="51"/>
  <c r="C42" i="7"/>
  <c r="C41" i="7"/>
  <c r="G20" i="7" s="1"/>
  <c r="G21" i="7" s="1"/>
  <c r="G16" i="7"/>
  <c r="G17" i="7" s="1"/>
  <c r="K15" i="7" s="1"/>
  <c r="F5" i="7"/>
  <c r="K3" i="7"/>
  <c r="K2" i="7"/>
  <c r="K1" i="7"/>
  <c r="B1" i="7"/>
  <c r="K8" i="40"/>
  <c r="K7" i="40"/>
  <c r="P5" i="40"/>
  <c r="G5" i="40"/>
  <c r="A5" i="40" s="1"/>
  <c r="O3" i="40"/>
  <c r="O2" i="40"/>
  <c r="O1" i="40"/>
  <c r="B1" i="40"/>
  <c r="EQ45" i="5"/>
  <c r="EI45" i="5"/>
  <c r="EA45" i="5"/>
  <c r="EQ44" i="5"/>
  <c r="EI44" i="5"/>
  <c r="EA44" i="5"/>
  <c r="DS44" i="5"/>
  <c r="DK44" i="5"/>
  <c r="DC44" i="5"/>
  <c r="CU44" i="5"/>
  <c r="CM44" i="5"/>
  <c r="CE44" i="5"/>
  <c r="EQ43" i="5"/>
  <c r="EI43" i="5"/>
  <c r="EA43" i="5"/>
  <c r="DS43" i="5"/>
  <c r="DK43" i="5"/>
  <c r="DC43" i="5"/>
  <c r="CU43" i="5"/>
  <c r="CM43" i="5"/>
  <c r="CE43" i="5"/>
  <c r="BW43" i="5"/>
  <c r="BO43" i="5"/>
  <c r="EQ42" i="5"/>
  <c r="EI42" i="5"/>
  <c r="EA42" i="5"/>
  <c r="DS42" i="5"/>
  <c r="DK42" i="5"/>
  <c r="DC42" i="5"/>
  <c r="CU42" i="5"/>
  <c r="CM42" i="5"/>
  <c r="CE42" i="5"/>
  <c r="BW42" i="5"/>
  <c r="BO42" i="5"/>
  <c r="BG42" i="5"/>
  <c r="EQ41" i="5"/>
  <c r="EI41" i="5"/>
  <c r="EA41" i="5"/>
  <c r="DS41" i="5"/>
  <c r="DK41" i="5"/>
  <c r="DC41" i="5"/>
  <c r="CU41" i="5"/>
  <c r="CM41" i="5"/>
  <c r="CE41" i="5"/>
  <c r="BW41" i="5"/>
  <c r="BO41" i="5"/>
  <c r="BG41" i="5"/>
  <c r="AY41" i="5"/>
  <c r="AQ41" i="5"/>
  <c r="AI41" i="5"/>
  <c r="AA41" i="5"/>
  <c r="S41" i="5"/>
  <c r="EQ40" i="5"/>
  <c r="EI40" i="5"/>
  <c r="EA40" i="5"/>
  <c r="DS40" i="5"/>
  <c r="DK40" i="5"/>
  <c r="DC40" i="5"/>
  <c r="CU40" i="5"/>
  <c r="CM40" i="5"/>
  <c r="CE40" i="5"/>
  <c r="BW40" i="5"/>
  <c r="BO40" i="5"/>
  <c r="BG40" i="5"/>
  <c r="AY40" i="5"/>
  <c r="AQ40" i="5"/>
  <c r="AI40" i="5"/>
  <c r="AA40" i="5"/>
  <c r="S40" i="5"/>
  <c r="EQ39" i="5"/>
  <c r="EI39" i="5"/>
  <c r="EA39" i="5"/>
  <c r="DS39" i="5"/>
  <c r="DK39" i="5"/>
  <c r="DC39" i="5"/>
  <c r="CU39" i="5"/>
  <c r="CM39" i="5"/>
  <c r="CE39" i="5"/>
  <c r="BW39" i="5"/>
  <c r="BO39" i="5"/>
  <c r="BG39" i="5"/>
  <c r="AY39" i="5"/>
  <c r="AQ39" i="5"/>
  <c r="AI39" i="5"/>
  <c r="AA39" i="5"/>
  <c r="S39" i="5"/>
  <c r="EQ38" i="5"/>
  <c r="EI38" i="5"/>
  <c r="EA38" i="5"/>
  <c r="DS38" i="5"/>
  <c r="DK38" i="5"/>
  <c r="DC38" i="5"/>
  <c r="CU38" i="5"/>
  <c r="CM38" i="5"/>
  <c r="CE38" i="5"/>
  <c r="BW38" i="5"/>
  <c r="BO38" i="5"/>
  <c r="BG38" i="5"/>
  <c r="AY38" i="5"/>
  <c r="AQ38" i="5"/>
  <c r="AI38" i="5"/>
  <c r="AA38" i="5"/>
  <c r="S38" i="5"/>
  <c r="EQ37" i="5"/>
  <c r="EI37" i="5"/>
  <c r="EA37" i="5"/>
  <c r="DS37" i="5"/>
  <c r="DK37" i="5"/>
  <c r="DC37" i="5"/>
  <c r="CU37" i="5"/>
  <c r="CM37" i="5"/>
  <c r="CE37" i="5"/>
  <c r="BW37" i="5"/>
  <c r="BO37" i="5"/>
  <c r="BG37" i="5"/>
  <c r="AY37" i="5"/>
  <c r="AQ37" i="5"/>
  <c r="AI37" i="5"/>
  <c r="AA37" i="5"/>
  <c r="S37" i="5"/>
  <c r="EQ36" i="5"/>
  <c r="EI36" i="5"/>
  <c r="EA36" i="5"/>
  <c r="DS36" i="5"/>
  <c r="DK36" i="5"/>
  <c r="DC36" i="5"/>
  <c r="CU36" i="5"/>
  <c r="CM36" i="5"/>
  <c r="CE36" i="5"/>
  <c r="BW36" i="5"/>
  <c r="BO36" i="5"/>
  <c r="BG36" i="5"/>
  <c r="AY36" i="5"/>
  <c r="AQ36" i="5"/>
  <c r="AI36" i="5"/>
  <c r="AA36" i="5"/>
  <c r="S36" i="5"/>
  <c r="EQ35" i="5"/>
  <c r="EI35" i="5"/>
  <c r="EA35" i="5"/>
  <c r="DS35" i="5"/>
  <c r="DK35" i="5"/>
  <c r="DC35" i="5"/>
  <c r="CU35" i="5"/>
  <c r="CM35" i="5"/>
  <c r="CE35" i="5"/>
  <c r="BW35" i="5"/>
  <c r="BO35" i="5"/>
  <c r="BG35" i="5"/>
  <c r="AY35" i="5"/>
  <c r="AQ35" i="5"/>
  <c r="AI35" i="5"/>
  <c r="AA35" i="5"/>
  <c r="S35" i="5"/>
  <c r="EQ34" i="5"/>
  <c r="EI34" i="5"/>
  <c r="EA34" i="5"/>
  <c r="DS34" i="5"/>
  <c r="DK34" i="5"/>
  <c r="DC34" i="5"/>
  <c r="CU34" i="5"/>
  <c r="CM34" i="5"/>
  <c r="CE34" i="5"/>
  <c r="BW34" i="5"/>
  <c r="BO34" i="5"/>
  <c r="BG34" i="5"/>
  <c r="AY34" i="5"/>
  <c r="AQ34" i="5"/>
  <c r="AI34" i="5"/>
  <c r="AA34" i="5"/>
  <c r="S34" i="5"/>
  <c r="EQ33" i="5"/>
  <c r="EI33" i="5"/>
  <c r="EA33" i="5"/>
  <c r="DS33" i="5"/>
  <c r="DK33" i="5"/>
  <c r="DC33" i="5"/>
  <c r="CU33" i="5"/>
  <c r="CM33" i="5"/>
  <c r="CE33" i="5"/>
  <c r="BW33" i="5"/>
  <c r="BO33" i="5"/>
  <c r="BG33" i="5"/>
  <c r="AY33" i="5"/>
  <c r="AQ33" i="5"/>
  <c r="AI33" i="5"/>
  <c r="AA33" i="5"/>
  <c r="S33" i="5"/>
  <c r="EQ32" i="5"/>
  <c r="EI32" i="5"/>
  <c r="EA32" i="5"/>
  <c r="DS32" i="5"/>
  <c r="DK32" i="5"/>
  <c r="DC32" i="5"/>
  <c r="CU32" i="5"/>
  <c r="CM32" i="5"/>
  <c r="CE32" i="5"/>
  <c r="BW32" i="5"/>
  <c r="BO32" i="5"/>
  <c r="BG32" i="5"/>
  <c r="AY32" i="5"/>
  <c r="AQ32" i="5"/>
  <c r="AI32" i="5"/>
  <c r="AA32" i="5"/>
  <c r="S32" i="5"/>
  <c r="EQ31" i="5"/>
  <c r="EI31" i="5"/>
  <c r="EA31" i="5"/>
  <c r="DS31" i="5"/>
  <c r="DK31" i="5"/>
  <c r="DC31" i="5"/>
  <c r="CU31" i="5"/>
  <c r="CM31" i="5"/>
  <c r="CE31" i="5"/>
  <c r="BW31" i="5"/>
  <c r="BO31" i="5"/>
  <c r="BG31" i="5"/>
  <c r="AY31" i="5"/>
  <c r="AQ31" i="5"/>
  <c r="AI31" i="5"/>
  <c r="AA31" i="5"/>
  <c r="S31" i="5"/>
  <c r="EQ30" i="5"/>
  <c r="EI30" i="5"/>
  <c r="EA30" i="5"/>
  <c r="DS30" i="5"/>
  <c r="DK30" i="5"/>
  <c r="DC30" i="5"/>
  <c r="CU30" i="5"/>
  <c r="CM30" i="5"/>
  <c r="CE30" i="5"/>
  <c r="BW30" i="5"/>
  <c r="BO30" i="5"/>
  <c r="BG30" i="5"/>
  <c r="AY30" i="5"/>
  <c r="AQ30" i="5"/>
  <c r="AI30" i="5"/>
  <c r="AA30" i="5"/>
  <c r="S30" i="5"/>
  <c r="EQ29" i="5"/>
  <c r="EI29" i="5"/>
  <c r="EA29" i="5"/>
  <c r="DS29" i="5"/>
  <c r="DK29" i="5"/>
  <c r="DC29" i="5"/>
  <c r="CU29" i="5"/>
  <c r="CM29" i="5"/>
  <c r="CE29" i="5"/>
  <c r="BW29" i="5"/>
  <c r="BO29" i="5"/>
  <c r="BG29" i="5"/>
  <c r="AY29" i="5"/>
  <c r="AQ29" i="5"/>
  <c r="AI29" i="5"/>
  <c r="AA29" i="5"/>
  <c r="S29" i="5"/>
  <c r="EQ28" i="5"/>
  <c r="EI28" i="5"/>
  <c r="EA28" i="5"/>
  <c r="DS28" i="5"/>
  <c r="DK28" i="5"/>
  <c r="CE28" i="5"/>
  <c r="BW28" i="5"/>
  <c r="BO28" i="5"/>
  <c r="BG28" i="5"/>
  <c r="AY28" i="5"/>
  <c r="AQ28" i="5"/>
  <c r="AI28" i="5"/>
  <c r="AA28" i="5"/>
  <c r="S28" i="5"/>
  <c r="EQ27" i="5"/>
  <c r="EI27" i="5"/>
  <c r="EA27" i="5"/>
  <c r="DS27" i="5"/>
  <c r="DK27" i="5"/>
  <c r="CE27" i="5"/>
  <c r="BW27" i="5"/>
  <c r="BO27" i="5"/>
  <c r="BG27" i="5"/>
  <c r="AY27" i="5"/>
  <c r="AQ27" i="5"/>
  <c r="AI27" i="5"/>
  <c r="AA27" i="5"/>
  <c r="S27" i="5"/>
  <c r="EQ26" i="5"/>
  <c r="EI26" i="5"/>
  <c r="EA26" i="5"/>
  <c r="DS26" i="5"/>
  <c r="DK26" i="5"/>
  <c r="DC26" i="5"/>
  <c r="CU26" i="5"/>
  <c r="CM26" i="5"/>
  <c r="CE26" i="5"/>
  <c r="BW26" i="5"/>
  <c r="BO26" i="5"/>
  <c r="BG26" i="5"/>
  <c r="AY26" i="5"/>
  <c r="AQ26" i="5"/>
  <c r="AI26" i="5"/>
  <c r="AA26" i="5"/>
  <c r="S26" i="5"/>
  <c r="EQ25" i="5"/>
  <c r="EI25" i="5"/>
  <c r="EA25" i="5"/>
  <c r="DS25" i="5"/>
  <c r="DK25" i="5"/>
  <c r="DC25" i="5"/>
  <c r="CU25" i="5"/>
  <c r="CM25" i="5"/>
  <c r="CE25" i="5"/>
  <c r="BW25" i="5"/>
  <c r="BO25" i="5"/>
  <c r="BG25" i="5"/>
  <c r="AY25" i="5"/>
  <c r="AQ25" i="5"/>
  <c r="AI25" i="5"/>
  <c r="AA25" i="5"/>
  <c r="S25" i="5"/>
  <c r="EQ24" i="5"/>
  <c r="EI24" i="5"/>
  <c r="EA24" i="5"/>
  <c r="DS24" i="5"/>
  <c r="DK24" i="5"/>
  <c r="DC24" i="5"/>
  <c r="CU24" i="5"/>
  <c r="CM24" i="5"/>
  <c r="CE24" i="5"/>
  <c r="BW24" i="5"/>
  <c r="BO24" i="5"/>
  <c r="BG24" i="5"/>
  <c r="AY24" i="5"/>
  <c r="AQ24" i="5"/>
  <c r="AI24" i="5"/>
  <c r="AA24" i="5"/>
  <c r="S24" i="5"/>
  <c r="EQ23" i="5"/>
  <c r="EI23" i="5"/>
  <c r="EA23" i="5"/>
  <c r="DS23" i="5"/>
  <c r="DK23" i="5"/>
  <c r="DC23" i="5"/>
  <c r="CU23" i="5"/>
  <c r="CM23" i="5"/>
  <c r="CE23" i="5"/>
  <c r="BW23" i="5"/>
  <c r="BO23" i="5"/>
  <c r="BG23" i="5"/>
  <c r="AY23" i="5"/>
  <c r="AQ23" i="5"/>
  <c r="AI23" i="5"/>
  <c r="AA23" i="5"/>
  <c r="S23" i="5"/>
  <c r="EQ22" i="5"/>
  <c r="EI22" i="5"/>
  <c r="EA22" i="5"/>
  <c r="DS22" i="5"/>
  <c r="DK22" i="5"/>
  <c r="DC22" i="5"/>
  <c r="CU22" i="5"/>
  <c r="CM22" i="5"/>
  <c r="CE22" i="5"/>
  <c r="BW22" i="5"/>
  <c r="BO22" i="5"/>
  <c r="BG22" i="5"/>
  <c r="AY22" i="5"/>
  <c r="AQ22" i="5"/>
  <c r="AI22" i="5"/>
  <c r="AA22" i="5"/>
  <c r="S22" i="5"/>
  <c r="EQ21" i="5"/>
  <c r="EI21" i="5"/>
  <c r="EA21" i="5"/>
  <c r="DS21" i="5"/>
  <c r="DK21" i="5"/>
  <c r="DC21" i="5"/>
  <c r="CU21" i="5"/>
  <c r="CM21" i="5"/>
  <c r="CE21" i="5"/>
  <c r="BW21" i="5"/>
  <c r="BO21" i="5"/>
  <c r="BG21" i="5"/>
  <c r="AY21" i="5"/>
  <c r="AQ21" i="5"/>
  <c r="AI21" i="5"/>
  <c r="AA21" i="5"/>
  <c r="S21" i="5"/>
  <c r="EQ20" i="5"/>
  <c r="EI20" i="5"/>
  <c r="EA20" i="5"/>
  <c r="DS20" i="5"/>
  <c r="DK20" i="5"/>
  <c r="DC20" i="5"/>
  <c r="CU20" i="5"/>
  <c r="CM20" i="5"/>
  <c r="CE20" i="5"/>
  <c r="BW20" i="5"/>
  <c r="BO20" i="5"/>
  <c r="BG20" i="5"/>
  <c r="AY20" i="5"/>
  <c r="AQ20" i="5"/>
  <c r="AI20" i="5"/>
  <c r="AA20" i="5"/>
  <c r="S20" i="5"/>
  <c r="EQ19" i="5"/>
  <c r="EI19" i="5"/>
  <c r="EA19" i="5"/>
  <c r="DS19" i="5"/>
  <c r="DK19" i="5"/>
  <c r="DC19" i="5"/>
  <c r="CU19" i="5"/>
  <c r="CM19" i="5"/>
  <c r="CE19" i="5"/>
  <c r="BW19" i="5"/>
  <c r="BO19" i="5"/>
  <c r="BG19" i="5"/>
  <c r="AY19" i="5"/>
  <c r="AQ19" i="5"/>
  <c r="AI19" i="5"/>
  <c r="AA19" i="5"/>
  <c r="S19" i="5"/>
  <c r="EQ18" i="5"/>
  <c r="EI18" i="5"/>
  <c r="EA18" i="5"/>
  <c r="DS18" i="5"/>
  <c r="DK18" i="5"/>
  <c r="DC18" i="5"/>
  <c r="CU18" i="5"/>
  <c r="CM18" i="5"/>
  <c r="CE18" i="5"/>
  <c r="BW18" i="5"/>
  <c r="BO18" i="5"/>
  <c r="BG18" i="5"/>
  <c r="AY18" i="5"/>
  <c r="AQ18" i="5"/>
  <c r="AI18" i="5"/>
  <c r="AA18" i="5"/>
  <c r="S18" i="5"/>
  <c r="EQ17" i="5"/>
  <c r="EI17" i="5"/>
  <c r="EA17" i="5"/>
  <c r="DS17" i="5"/>
  <c r="DK17" i="5"/>
  <c r="DC17" i="5"/>
  <c r="CU17" i="5"/>
  <c r="CM17" i="5"/>
  <c r="CE17" i="5"/>
  <c r="BW17" i="5"/>
  <c r="BO17" i="5"/>
  <c r="BG17" i="5"/>
  <c r="AY17" i="5"/>
  <c r="AQ17" i="5"/>
  <c r="AI17" i="5"/>
  <c r="AA17" i="5"/>
  <c r="S17" i="5"/>
  <c r="EP16" i="5"/>
  <c r="EO16" i="5"/>
  <c r="EH16" i="5"/>
  <c r="EG16" i="5"/>
  <c r="DZ16" i="5"/>
  <c r="DY16" i="5"/>
  <c r="DS16" i="5"/>
  <c r="DK16" i="5"/>
  <c r="DC16" i="5"/>
  <c r="CU16" i="5"/>
  <c r="CM16" i="5"/>
  <c r="CE16" i="5"/>
  <c r="BW16" i="5"/>
  <c r="BO16" i="5"/>
  <c r="BG16" i="5"/>
  <c r="AY16" i="5"/>
  <c r="AQ16" i="5"/>
  <c r="AI16" i="5"/>
  <c r="AA16" i="5"/>
  <c r="S16" i="5"/>
  <c r="EL15" i="5"/>
  <c r="ED15" i="5"/>
  <c r="DV15" i="5"/>
  <c r="DR15" i="5"/>
  <c r="DQ15" i="5"/>
  <c r="DJ15" i="5"/>
  <c r="DI15" i="5"/>
  <c r="DB15" i="5"/>
  <c r="DA15" i="5"/>
  <c r="CT15" i="5"/>
  <c r="CS15" i="5"/>
  <c r="CL15" i="5"/>
  <c r="CK15" i="5"/>
  <c r="CD15" i="5"/>
  <c r="CC15" i="5"/>
  <c r="BW15" i="5"/>
  <c r="BO15" i="5"/>
  <c r="BG15" i="5"/>
  <c r="AY15" i="5"/>
  <c r="AQ15" i="5"/>
  <c r="AI15" i="5"/>
  <c r="AA15" i="5"/>
  <c r="S15" i="5"/>
  <c r="DN14" i="5"/>
  <c r="DF14" i="5"/>
  <c r="CX14" i="5"/>
  <c r="CP14" i="5"/>
  <c r="CH14" i="5"/>
  <c r="BZ14" i="5"/>
  <c r="BV14" i="5"/>
  <c r="BU14" i="5"/>
  <c r="BN14" i="5"/>
  <c r="BM14" i="5"/>
  <c r="BG14" i="5"/>
  <c r="AY14" i="5"/>
  <c r="AQ14" i="5"/>
  <c r="AI14" i="5"/>
  <c r="AA14" i="5"/>
  <c r="S14" i="5"/>
  <c r="BR13" i="5"/>
  <c r="BJ13" i="5"/>
  <c r="BF13" i="5"/>
  <c r="BE13" i="5"/>
  <c r="AY13" i="5"/>
  <c r="AQ13" i="5"/>
  <c r="AI13" i="5"/>
  <c r="AA13" i="5"/>
  <c r="S13" i="5"/>
  <c r="BB12" i="5"/>
  <c r="AX12" i="5"/>
  <c r="AW12" i="5"/>
  <c r="AP12" i="5"/>
  <c r="AO12" i="5"/>
  <c r="AH12" i="5"/>
  <c r="AG12" i="5"/>
  <c r="Z12" i="5"/>
  <c r="Y12" i="5"/>
  <c r="R12" i="5"/>
  <c r="Q12" i="5"/>
  <c r="AT11" i="5"/>
  <c r="AL11" i="5"/>
  <c r="AD11" i="5"/>
  <c r="V11" i="5"/>
  <c r="N11" i="5"/>
  <c r="F3" i="5"/>
  <c r="F2" i="5"/>
  <c r="F1" i="5"/>
  <c r="B1" i="5"/>
  <c r="J13" i="50"/>
  <c r="C13" i="50"/>
  <c r="B13" i="50"/>
  <c r="J12" i="50"/>
  <c r="C12" i="50"/>
  <c r="B12" i="50"/>
  <c r="J11" i="50"/>
  <c r="C11" i="50"/>
  <c r="B11" i="50"/>
  <c r="J10" i="50"/>
  <c r="C10" i="50"/>
  <c r="B10" i="50"/>
  <c r="J9" i="50"/>
  <c r="C9" i="50"/>
  <c r="B9" i="50"/>
  <c r="J8" i="50"/>
  <c r="C8" i="50"/>
  <c r="B8" i="50"/>
  <c r="F3" i="50"/>
  <c r="F2" i="50"/>
  <c r="F1" i="50"/>
  <c r="B1" i="50"/>
  <c r="L1019" i="1"/>
  <c r="M1019" i="1" s="1"/>
  <c r="N1019" i="1" s="1"/>
  <c r="L1018" i="1"/>
  <c r="M1018" i="1" s="1"/>
  <c r="N1018" i="1" s="1"/>
  <c r="L1017" i="1"/>
  <c r="M1017" i="1" s="1"/>
  <c r="N1017" i="1" s="1"/>
  <c r="L1016" i="1"/>
  <c r="M1016" i="1" s="1"/>
  <c r="N1016" i="1" s="1"/>
  <c r="L1015" i="1"/>
  <c r="M1015" i="1" s="1"/>
  <c r="N1015" i="1" s="1"/>
  <c r="L1014" i="1"/>
  <c r="M1014" i="1" s="1"/>
  <c r="N1014" i="1" s="1"/>
  <c r="L1013" i="1"/>
  <c r="M1013" i="1" s="1"/>
  <c r="N1013" i="1" s="1"/>
  <c r="L1012" i="1"/>
  <c r="M1012" i="1" s="1"/>
  <c r="N1012" i="1" s="1"/>
  <c r="L1011" i="1"/>
  <c r="M1011" i="1" s="1"/>
  <c r="N1011" i="1" s="1"/>
  <c r="L1010" i="1"/>
  <c r="M1010" i="1" s="1"/>
  <c r="N1010" i="1" s="1"/>
  <c r="L1009" i="1"/>
  <c r="M1009" i="1" s="1"/>
  <c r="N1009" i="1" s="1"/>
  <c r="L1008" i="1"/>
  <c r="M1008" i="1" s="1"/>
  <c r="N1008" i="1" s="1"/>
  <c r="L1007" i="1"/>
  <c r="M1007" i="1" s="1"/>
  <c r="N1007" i="1" s="1"/>
  <c r="L1006" i="1"/>
  <c r="M1006" i="1" s="1"/>
  <c r="N1006" i="1" s="1"/>
  <c r="L1005" i="1"/>
  <c r="M1005" i="1" s="1"/>
  <c r="N1005" i="1" s="1"/>
  <c r="L1004" i="1"/>
  <c r="M1004" i="1" s="1"/>
  <c r="N1004" i="1" s="1"/>
  <c r="L1003" i="1"/>
  <c r="M1003" i="1" s="1"/>
  <c r="N1003" i="1" s="1"/>
  <c r="L1002" i="1"/>
  <c r="M1002" i="1" s="1"/>
  <c r="N1002" i="1" s="1"/>
  <c r="L1001" i="1"/>
  <c r="M1001" i="1" s="1"/>
  <c r="N1001" i="1" s="1"/>
  <c r="L1000" i="1"/>
  <c r="M1000" i="1" s="1"/>
  <c r="N1000" i="1" s="1"/>
  <c r="L999" i="1"/>
  <c r="M999" i="1" s="1"/>
  <c r="N999" i="1" s="1"/>
  <c r="L998" i="1"/>
  <c r="M998" i="1" s="1"/>
  <c r="N998" i="1" s="1"/>
  <c r="L997" i="1"/>
  <c r="M997" i="1" s="1"/>
  <c r="N997" i="1" s="1"/>
  <c r="L996" i="1"/>
  <c r="M996" i="1" s="1"/>
  <c r="N996" i="1" s="1"/>
  <c r="L995" i="1"/>
  <c r="M995" i="1" s="1"/>
  <c r="N995" i="1" s="1"/>
  <c r="L994" i="1"/>
  <c r="M994" i="1" s="1"/>
  <c r="N994" i="1" s="1"/>
  <c r="L993" i="1"/>
  <c r="M993" i="1" s="1"/>
  <c r="N993" i="1" s="1"/>
  <c r="L992" i="1"/>
  <c r="M992" i="1" s="1"/>
  <c r="N992" i="1" s="1"/>
  <c r="L991" i="1"/>
  <c r="M991" i="1" s="1"/>
  <c r="N991" i="1" s="1"/>
  <c r="L990" i="1"/>
  <c r="M990" i="1" s="1"/>
  <c r="N990" i="1" s="1"/>
  <c r="L989" i="1"/>
  <c r="M989" i="1" s="1"/>
  <c r="N989" i="1" s="1"/>
  <c r="L988" i="1"/>
  <c r="M988" i="1" s="1"/>
  <c r="N988" i="1" s="1"/>
  <c r="L987" i="1"/>
  <c r="M987" i="1" s="1"/>
  <c r="N987" i="1" s="1"/>
  <c r="L986" i="1"/>
  <c r="M986" i="1" s="1"/>
  <c r="N986" i="1" s="1"/>
  <c r="L985" i="1"/>
  <c r="M985" i="1" s="1"/>
  <c r="N985" i="1" s="1"/>
  <c r="L984" i="1"/>
  <c r="M984" i="1" s="1"/>
  <c r="N984" i="1" s="1"/>
  <c r="L983" i="1"/>
  <c r="M983" i="1" s="1"/>
  <c r="N983" i="1" s="1"/>
  <c r="L982" i="1"/>
  <c r="M982" i="1" s="1"/>
  <c r="N982" i="1" s="1"/>
  <c r="L981" i="1"/>
  <c r="M981" i="1" s="1"/>
  <c r="N981" i="1" s="1"/>
  <c r="L980" i="1"/>
  <c r="M980" i="1" s="1"/>
  <c r="N980" i="1" s="1"/>
  <c r="L979" i="1"/>
  <c r="M979" i="1" s="1"/>
  <c r="N979" i="1" s="1"/>
  <c r="L978" i="1"/>
  <c r="M978" i="1" s="1"/>
  <c r="N978" i="1" s="1"/>
  <c r="L977" i="1"/>
  <c r="M977" i="1" s="1"/>
  <c r="N977" i="1" s="1"/>
  <c r="L976" i="1"/>
  <c r="M976" i="1" s="1"/>
  <c r="N976" i="1" s="1"/>
  <c r="L975" i="1"/>
  <c r="M975" i="1" s="1"/>
  <c r="N975" i="1" s="1"/>
  <c r="L974" i="1"/>
  <c r="M974" i="1" s="1"/>
  <c r="N974" i="1" s="1"/>
  <c r="L973" i="1"/>
  <c r="M973" i="1" s="1"/>
  <c r="N973" i="1" s="1"/>
  <c r="L972" i="1"/>
  <c r="M972" i="1" s="1"/>
  <c r="N972" i="1" s="1"/>
  <c r="L971" i="1"/>
  <c r="M971" i="1" s="1"/>
  <c r="N971" i="1" s="1"/>
  <c r="L970" i="1"/>
  <c r="M970" i="1" s="1"/>
  <c r="N970" i="1" s="1"/>
  <c r="L969" i="1"/>
  <c r="M969" i="1" s="1"/>
  <c r="N969" i="1" s="1"/>
  <c r="L968" i="1"/>
  <c r="M968" i="1" s="1"/>
  <c r="N968" i="1" s="1"/>
  <c r="L967" i="1"/>
  <c r="M967" i="1" s="1"/>
  <c r="N967" i="1" s="1"/>
  <c r="L966" i="1"/>
  <c r="M966" i="1" s="1"/>
  <c r="N966" i="1" s="1"/>
  <c r="L965" i="1"/>
  <c r="M965" i="1" s="1"/>
  <c r="N965" i="1" s="1"/>
  <c r="L964" i="1"/>
  <c r="M964" i="1" s="1"/>
  <c r="N964" i="1" s="1"/>
  <c r="L963" i="1"/>
  <c r="M963" i="1" s="1"/>
  <c r="N963" i="1" s="1"/>
  <c r="L962" i="1"/>
  <c r="M962" i="1" s="1"/>
  <c r="N962" i="1" s="1"/>
  <c r="L961" i="1"/>
  <c r="M961" i="1" s="1"/>
  <c r="N961" i="1" s="1"/>
  <c r="L960" i="1"/>
  <c r="M960" i="1" s="1"/>
  <c r="N960" i="1" s="1"/>
  <c r="L959" i="1"/>
  <c r="M959" i="1" s="1"/>
  <c r="N959" i="1" s="1"/>
  <c r="L958" i="1"/>
  <c r="M958" i="1" s="1"/>
  <c r="N958" i="1" s="1"/>
  <c r="L957" i="1"/>
  <c r="M957" i="1" s="1"/>
  <c r="N957" i="1" s="1"/>
  <c r="L956" i="1"/>
  <c r="M956" i="1" s="1"/>
  <c r="N956" i="1" s="1"/>
  <c r="L955" i="1"/>
  <c r="M955" i="1" s="1"/>
  <c r="N955" i="1" s="1"/>
  <c r="L954" i="1"/>
  <c r="M954" i="1" s="1"/>
  <c r="N954" i="1" s="1"/>
  <c r="L953" i="1"/>
  <c r="M953" i="1" s="1"/>
  <c r="N953" i="1" s="1"/>
  <c r="L952" i="1"/>
  <c r="M952" i="1" s="1"/>
  <c r="N952" i="1" s="1"/>
  <c r="L951" i="1"/>
  <c r="M951" i="1" s="1"/>
  <c r="N951" i="1" s="1"/>
  <c r="L950" i="1"/>
  <c r="M950" i="1" s="1"/>
  <c r="N950" i="1" s="1"/>
  <c r="L949" i="1"/>
  <c r="M949" i="1" s="1"/>
  <c r="N949" i="1" s="1"/>
  <c r="L948" i="1"/>
  <c r="M948" i="1" s="1"/>
  <c r="N948" i="1" s="1"/>
  <c r="M947" i="1"/>
  <c r="N947" i="1" s="1"/>
  <c r="L947" i="1"/>
  <c r="L946" i="1"/>
  <c r="M946" i="1" s="1"/>
  <c r="N946" i="1" s="1"/>
  <c r="L945" i="1"/>
  <c r="M945" i="1" s="1"/>
  <c r="N945" i="1" s="1"/>
  <c r="L944" i="1"/>
  <c r="M944" i="1" s="1"/>
  <c r="N944" i="1" s="1"/>
  <c r="L943" i="1"/>
  <c r="M943" i="1" s="1"/>
  <c r="N943" i="1" s="1"/>
  <c r="L942" i="1"/>
  <c r="M942" i="1" s="1"/>
  <c r="N942" i="1" s="1"/>
  <c r="L941" i="1"/>
  <c r="M941" i="1" s="1"/>
  <c r="N941" i="1" s="1"/>
  <c r="L940" i="1"/>
  <c r="M940" i="1" s="1"/>
  <c r="N940" i="1" s="1"/>
  <c r="L939" i="1"/>
  <c r="M939" i="1" s="1"/>
  <c r="N939" i="1" s="1"/>
  <c r="L938" i="1"/>
  <c r="M938" i="1" s="1"/>
  <c r="N938" i="1" s="1"/>
  <c r="L937" i="1"/>
  <c r="M937" i="1" s="1"/>
  <c r="N937" i="1" s="1"/>
  <c r="L936" i="1"/>
  <c r="M936" i="1" s="1"/>
  <c r="N936" i="1" s="1"/>
  <c r="L935" i="1"/>
  <c r="M935" i="1" s="1"/>
  <c r="N935" i="1" s="1"/>
  <c r="L934" i="1"/>
  <c r="M934" i="1" s="1"/>
  <c r="N934" i="1" s="1"/>
  <c r="L933" i="1"/>
  <c r="M933" i="1" s="1"/>
  <c r="N933" i="1" s="1"/>
  <c r="L932" i="1"/>
  <c r="M932" i="1" s="1"/>
  <c r="N932" i="1" s="1"/>
  <c r="M931" i="1"/>
  <c r="N931" i="1" s="1"/>
  <c r="L931" i="1"/>
  <c r="L930" i="1"/>
  <c r="M930" i="1" s="1"/>
  <c r="N930" i="1" s="1"/>
  <c r="L929" i="1"/>
  <c r="M929" i="1" s="1"/>
  <c r="N929" i="1" s="1"/>
  <c r="L928" i="1"/>
  <c r="M928" i="1" s="1"/>
  <c r="N928" i="1" s="1"/>
  <c r="L927" i="1"/>
  <c r="M927" i="1" s="1"/>
  <c r="N927" i="1" s="1"/>
  <c r="L926" i="1"/>
  <c r="M926" i="1" s="1"/>
  <c r="N926" i="1" s="1"/>
  <c r="L925" i="1"/>
  <c r="M925" i="1" s="1"/>
  <c r="N925" i="1" s="1"/>
  <c r="L924" i="1"/>
  <c r="M924" i="1" s="1"/>
  <c r="N924" i="1" s="1"/>
  <c r="M923" i="1"/>
  <c r="N923" i="1" s="1"/>
  <c r="L923" i="1"/>
  <c r="L922" i="1"/>
  <c r="M922" i="1" s="1"/>
  <c r="N922" i="1" s="1"/>
  <c r="L921" i="1"/>
  <c r="M921" i="1" s="1"/>
  <c r="N921" i="1" s="1"/>
  <c r="L920" i="1"/>
  <c r="M920" i="1" s="1"/>
  <c r="N920" i="1" s="1"/>
  <c r="M919" i="1"/>
  <c r="N919" i="1" s="1"/>
  <c r="L919" i="1"/>
  <c r="L918" i="1"/>
  <c r="M918" i="1" s="1"/>
  <c r="N918" i="1" s="1"/>
  <c r="L917" i="1"/>
  <c r="M917" i="1" s="1"/>
  <c r="N917" i="1" s="1"/>
  <c r="N916" i="1"/>
  <c r="L916" i="1"/>
  <c r="M916" i="1" s="1"/>
  <c r="L915" i="1"/>
  <c r="M915" i="1" s="1"/>
  <c r="N915" i="1" s="1"/>
  <c r="L914" i="1"/>
  <c r="M914" i="1" s="1"/>
  <c r="N914" i="1" s="1"/>
  <c r="L913" i="1"/>
  <c r="M913" i="1" s="1"/>
  <c r="N913" i="1" s="1"/>
  <c r="L912" i="1"/>
  <c r="M912" i="1" s="1"/>
  <c r="N912" i="1" s="1"/>
  <c r="M911" i="1"/>
  <c r="N911" i="1" s="1"/>
  <c r="L911" i="1"/>
  <c r="L910" i="1"/>
  <c r="M910" i="1" s="1"/>
  <c r="N910" i="1" s="1"/>
  <c r="L909" i="1"/>
  <c r="M909" i="1" s="1"/>
  <c r="N909" i="1" s="1"/>
  <c r="N908" i="1"/>
  <c r="L908" i="1"/>
  <c r="M908" i="1" s="1"/>
  <c r="L907" i="1"/>
  <c r="M907" i="1" s="1"/>
  <c r="N907" i="1" s="1"/>
  <c r="L906" i="1"/>
  <c r="M906" i="1" s="1"/>
  <c r="N906" i="1" s="1"/>
  <c r="L905" i="1"/>
  <c r="M905" i="1" s="1"/>
  <c r="N905" i="1" s="1"/>
  <c r="L904" i="1"/>
  <c r="M904" i="1" s="1"/>
  <c r="N904" i="1" s="1"/>
  <c r="L903" i="1"/>
  <c r="M903" i="1" s="1"/>
  <c r="N903" i="1" s="1"/>
  <c r="L902" i="1"/>
  <c r="M902" i="1" s="1"/>
  <c r="N902" i="1" s="1"/>
  <c r="L901" i="1"/>
  <c r="M901" i="1" s="1"/>
  <c r="N901" i="1" s="1"/>
  <c r="L900" i="1"/>
  <c r="M900" i="1" s="1"/>
  <c r="N900" i="1" s="1"/>
  <c r="M899" i="1"/>
  <c r="N899" i="1" s="1"/>
  <c r="L899" i="1"/>
  <c r="L898" i="1"/>
  <c r="M898" i="1" s="1"/>
  <c r="N898" i="1" s="1"/>
  <c r="L897" i="1"/>
  <c r="M897" i="1" s="1"/>
  <c r="N897" i="1" s="1"/>
  <c r="L896" i="1"/>
  <c r="M896" i="1" s="1"/>
  <c r="N896" i="1" s="1"/>
  <c r="L895" i="1"/>
  <c r="M895" i="1" s="1"/>
  <c r="N895" i="1" s="1"/>
  <c r="L894" i="1"/>
  <c r="M894" i="1" s="1"/>
  <c r="N894" i="1" s="1"/>
  <c r="L893" i="1"/>
  <c r="M893" i="1" s="1"/>
  <c r="N893" i="1" s="1"/>
  <c r="L892" i="1"/>
  <c r="M892" i="1" s="1"/>
  <c r="N892" i="1" s="1"/>
  <c r="M891" i="1"/>
  <c r="N891" i="1" s="1"/>
  <c r="L891" i="1"/>
  <c r="L890" i="1"/>
  <c r="M890" i="1" s="1"/>
  <c r="N890" i="1" s="1"/>
  <c r="L889" i="1"/>
  <c r="M889" i="1" s="1"/>
  <c r="N889" i="1" s="1"/>
  <c r="L888" i="1"/>
  <c r="M888" i="1" s="1"/>
  <c r="N888" i="1" s="1"/>
  <c r="L887" i="1"/>
  <c r="M887" i="1" s="1"/>
  <c r="N887" i="1" s="1"/>
  <c r="L886" i="1"/>
  <c r="M886" i="1" s="1"/>
  <c r="N886" i="1" s="1"/>
  <c r="L885" i="1"/>
  <c r="M885" i="1" s="1"/>
  <c r="N885" i="1" s="1"/>
  <c r="L884" i="1"/>
  <c r="M884" i="1" s="1"/>
  <c r="N884" i="1" s="1"/>
  <c r="N883" i="1"/>
  <c r="L883" i="1"/>
  <c r="M883" i="1" s="1"/>
  <c r="L882" i="1"/>
  <c r="M882" i="1" s="1"/>
  <c r="N882" i="1" s="1"/>
  <c r="L881" i="1"/>
  <c r="M881" i="1" s="1"/>
  <c r="N881" i="1" s="1"/>
  <c r="L880" i="1"/>
  <c r="M880" i="1" s="1"/>
  <c r="N880" i="1" s="1"/>
  <c r="L879" i="1"/>
  <c r="M879" i="1" s="1"/>
  <c r="N879" i="1" s="1"/>
  <c r="L878" i="1"/>
  <c r="M878" i="1" s="1"/>
  <c r="N878" i="1" s="1"/>
  <c r="L877" i="1"/>
  <c r="M877" i="1" s="1"/>
  <c r="N877" i="1" s="1"/>
  <c r="L876" i="1"/>
  <c r="M876" i="1" s="1"/>
  <c r="N876" i="1" s="1"/>
  <c r="L875" i="1"/>
  <c r="M875" i="1" s="1"/>
  <c r="N875" i="1" s="1"/>
  <c r="L874" i="1"/>
  <c r="M874" i="1" s="1"/>
  <c r="N874" i="1" s="1"/>
  <c r="L873" i="1"/>
  <c r="M873" i="1" s="1"/>
  <c r="N873" i="1" s="1"/>
  <c r="L872" i="1"/>
  <c r="M872" i="1" s="1"/>
  <c r="N872" i="1" s="1"/>
  <c r="L871" i="1"/>
  <c r="M871" i="1" s="1"/>
  <c r="N871" i="1" s="1"/>
  <c r="L870" i="1"/>
  <c r="M870" i="1" s="1"/>
  <c r="N870" i="1" s="1"/>
  <c r="L869" i="1"/>
  <c r="M869" i="1" s="1"/>
  <c r="N869" i="1" s="1"/>
  <c r="L868" i="1"/>
  <c r="M868" i="1" s="1"/>
  <c r="N868" i="1" s="1"/>
  <c r="L867" i="1"/>
  <c r="M867" i="1" s="1"/>
  <c r="N867" i="1" s="1"/>
  <c r="L866" i="1"/>
  <c r="M866" i="1" s="1"/>
  <c r="N866" i="1" s="1"/>
  <c r="L865" i="1"/>
  <c r="M865" i="1" s="1"/>
  <c r="N865" i="1" s="1"/>
  <c r="L864" i="1"/>
  <c r="M864" i="1" s="1"/>
  <c r="N864" i="1" s="1"/>
  <c r="L863" i="1"/>
  <c r="M863" i="1" s="1"/>
  <c r="N863" i="1" s="1"/>
  <c r="L862" i="1"/>
  <c r="M862" i="1" s="1"/>
  <c r="N862" i="1" s="1"/>
  <c r="L861" i="1"/>
  <c r="M861" i="1" s="1"/>
  <c r="N861" i="1" s="1"/>
  <c r="L860" i="1"/>
  <c r="M860" i="1" s="1"/>
  <c r="N860" i="1" s="1"/>
  <c r="L859" i="1"/>
  <c r="M859" i="1" s="1"/>
  <c r="N859" i="1" s="1"/>
  <c r="L858" i="1"/>
  <c r="M858" i="1" s="1"/>
  <c r="N858" i="1" s="1"/>
  <c r="L857" i="1"/>
  <c r="M857" i="1" s="1"/>
  <c r="N857" i="1" s="1"/>
  <c r="L856" i="1"/>
  <c r="M856" i="1" s="1"/>
  <c r="N856" i="1" s="1"/>
  <c r="L855" i="1"/>
  <c r="M855" i="1" s="1"/>
  <c r="N855" i="1" s="1"/>
  <c r="L854" i="1"/>
  <c r="M854" i="1" s="1"/>
  <c r="N854" i="1" s="1"/>
  <c r="L853" i="1"/>
  <c r="M853" i="1" s="1"/>
  <c r="N853" i="1" s="1"/>
  <c r="L852" i="1"/>
  <c r="M852" i="1" s="1"/>
  <c r="N852" i="1" s="1"/>
  <c r="L851" i="1"/>
  <c r="M851" i="1" s="1"/>
  <c r="N851" i="1" s="1"/>
  <c r="L850" i="1"/>
  <c r="M850" i="1" s="1"/>
  <c r="N850" i="1" s="1"/>
  <c r="L849" i="1"/>
  <c r="M849" i="1" s="1"/>
  <c r="N849" i="1" s="1"/>
  <c r="L848" i="1"/>
  <c r="M848" i="1" s="1"/>
  <c r="N848" i="1" s="1"/>
  <c r="L847" i="1"/>
  <c r="M847" i="1" s="1"/>
  <c r="N847" i="1" s="1"/>
  <c r="L846" i="1"/>
  <c r="M846" i="1" s="1"/>
  <c r="N846" i="1" s="1"/>
  <c r="L845" i="1"/>
  <c r="M845" i="1" s="1"/>
  <c r="N845" i="1" s="1"/>
  <c r="L844" i="1"/>
  <c r="M844" i="1" s="1"/>
  <c r="N844" i="1" s="1"/>
  <c r="L843" i="1"/>
  <c r="M843" i="1" s="1"/>
  <c r="N843" i="1" s="1"/>
  <c r="L842" i="1"/>
  <c r="M842" i="1" s="1"/>
  <c r="N842" i="1" s="1"/>
  <c r="L841" i="1"/>
  <c r="M841" i="1" s="1"/>
  <c r="N841" i="1" s="1"/>
  <c r="L840" i="1"/>
  <c r="M840" i="1" s="1"/>
  <c r="N840" i="1" s="1"/>
  <c r="L839" i="1"/>
  <c r="M839" i="1" s="1"/>
  <c r="N839" i="1" s="1"/>
  <c r="L838" i="1"/>
  <c r="M838" i="1" s="1"/>
  <c r="N838" i="1" s="1"/>
  <c r="L837" i="1"/>
  <c r="M837" i="1" s="1"/>
  <c r="N837" i="1" s="1"/>
  <c r="L836" i="1"/>
  <c r="M836" i="1" s="1"/>
  <c r="N836" i="1" s="1"/>
  <c r="N835" i="1"/>
  <c r="L835" i="1"/>
  <c r="M835" i="1" s="1"/>
  <c r="L834" i="1"/>
  <c r="M834" i="1" s="1"/>
  <c r="N834" i="1" s="1"/>
  <c r="L833" i="1"/>
  <c r="M833" i="1" s="1"/>
  <c r="N833" i="1" s="1"/>
  <c r="L832" i="1"/>
  <c r="M832" i="1" s="1"/>
  <c r="N832" i="1" s="1"/>
  <c r="L831" i="1"/>
  <c r="M831" i="1" s="1"/>
  <c r="N831" i="1" s="1"/>
  <c r="L830" i="1"/>
  <c r="M830" i="1" s="1"/>
  <c r="N830" i="1" s="1"/>
  <c r="L829" i="1"/>
  <c r="M829" i="1" s="1"/>
  <c r="N829" i="1" s="1"/>
  <c r="L828" i="1"/>
  <c r="M828" i="1" s="1"/>
  <c r="N828" i="1" s="1"/>
  <c r="L827" i="1"/>
  <c r="M827" i="1" s="1"/>
  <c r="N827" i="1" s="1"/>
  <c r="L826" i="1"/>
  <c r="M826" i="1" s="1"/>
  <c r="N826" i="1" s="1"/>
  <c r="L825" i="1"/>
  <c r="M825" i="1" s="1"/>
  <c r="N825" i="1" s="1"/>
  <c r="L824" i="1"/>
  <c r="M824" i="1" s="1"/>
  <c r="N824" i="1" s="1"/>
  <c r="L823" i="1"/>
  <c r="M823" i="1" s="1"/>
  <c r="N823" i="1" s="1"/>
  <c r="L822" i="1"/>
  <c r="M822" i="1" s="1"/>
  <c r="N822" i="1" s="1"/>
  <c r="L821" i="1"/>
  <c r="M821" i="1" s="1"/>
  <c r="N821" i="1" s="1"/>
  <c r="L820" i="1"/>
  <c r="M820" i="1" s="1"/>
  <c r="N820" i="1" s="1"/>
  <c r="N819" i="1"/>
  <c r="L819" i="1"/>
  <c r="M819" i="1" s="1"/>
  <c r="L818" i="1"/>
  <c r="M818" i="1" s="1"/>
  <c r="N818" i="1" s="1"/>
  <c r="L817" i="1"/>
  <c r="M817" i="1" s="1"/>
  <c r="N817" i="1" s="1"/>
  <c r="L816" i="1"/>
  <c r="M816" i="1" s="1"/>
  <c r="N816" i="1" s="1"/>
  <c r="L815" i="1"/>
  <c r="M815" i="1" s="1"/>
  <c r="N815" i="1" s="1"/>
  <c r="L814" i="1"/>
  <c r="M814" i="1" s="1"/>
  <c r="N814" i="1" s="1"/>
  <c r="L813" i="1"/>
  <c r="M813" i="1" s="1"/>
  <c r="N813" i="1" s="1"/>
  <c r="L812" i="1"/>
  <c r="M812" i="1" s="1"/>
  <c r="N812" i="1" s="1"/>
  <c r="L811" i="1"/>
  <c r="M811" i="1" s="1"/>
  <c r="N811" i="1" s="1"/>
  <c r="L810" i="1"/>
  <c r="M810" i="1" s="1"/>
  <c r="N810" i="1" s="1"/>
  <c r="L809" i="1"/>
  <c r="M809" i="1" s="1"/>
  <c r="N809" i="1" s="1"/>
  <c r="L808" i="1"/>
  <c r="M808" i="1" s="1"/>
  <c r="N808" i="1" s="1"/>
  <c r="L807" i="1"/>
  <c r="M807" i="1" s="1"/>
  <c r="N807" i="1" s="1"/>
  <c r="L806" i="1"/>
  <c r="M806" i="1" s="1"/>
  <c r="N806" i="1" s="1"/>
  <c r="L805" i="1"/>
  <c r="M805" i="1" s="1"/>
  <c r="N805" i="1" s="1"/>
  <c r="L804" i="1"/>
  <c r="M804" i="1" s="1"/>
  <c r="N804" i="1" s="1"/>
  <c r="L803" i="1"/>
  <c r="M803" i="1" s="1"/>
  <c r="N803" i="1" s="1"/>
  <c r="L802" i="1"/>
  <c r="M802" i="1" s="1"/>
  <c r="N802" i="1" s="1"/>
  <c r="L801" i="1"/>
  <c r="M801" i="1" s="1"/>
  <c r="N801" i="1" s="1"/>
  <c r="L800" i="1"/>
  <c r="M800" i="1" s="1"/>
  <c r="N800" i="1" s="1"/>
  <c r="L799" i="1"/>
  <c r="M799" i="1" s="1"/>
  <c r="N799" i="1" s="1"/>
  <c r="L798" i="1"/>
  <c r="M798" i="1" s="1"/>
  <c r="N798" i="1" s="1"/>
  <c r="L797" i="1"/>
  <c r="M797" i="1" s="1"/>
  <c r="N797" i="1" s="1"/>
  <c r="L796" i="1"/>
  <c r="M796" i="1" s="1"/>
  <c r="N796" i="1" s="1"/>
  <c r="L795" i="1"/>
  <c r="M795" i="1" s="1"/>
  <c r="N795" i="1" s="1"/>
  <c r="L794" i="1"/>
  <c r="M794" i="1" s="1"/>
  <c r="N794" i="1" s="1"/>
  <c r="L793" i="1"/>
  <c r="M793" i="1" s="1"/>
  <c r="N793" i="1" s="1"/>
  <c r="L792" i="1"/>
  <c r="M792" i="1" s="1"/>
  <c r="N792" i="1" s="1"/>
  <c r="L791" i="1"/>
  <c r="M791" i="1" s="1"/>
  <c r="N791" i="1" s="1"/>
  <c r="L790" i="1"/>
  <c r="M790" i="1" s="1"/>
  <c r="N790" i="1" s="1"/>
  <c r="L789" i="1"/>
  <c r="M789" i="1" s="1"/>
  <c r="N789" i="1" s="1"/>
  <c r="L788" i="1"/>
  <c r="M788" i="1" s="1"/>
  <c r="N788" i="1" s="1"/>
  <c r="L787" i="1"/>
  <c r="M787" i="1" s="1"/>
  <c r="N787" i="1" s="1"/>
  <c r="L786" i="1"/>
  <c r="M786" i="1" s="1"/>
  <c r="N786" i="1" s="1"/>
  <c r="L785" i="1"/>
  <c r="M785" i="1" s="1"/>
  <c r="N785" i="1" s="1"/>
  <c r="L784" i="1"/>
  <c r="M784" i="1" s="1"/>
  <c r="N784" i="1" s="1"/>
  <c r="L783" i="1"/>
  <c r="M783" i="1" s="1"/>
  <c r="N783" i="1" s="1"/>
  <c r="L782" i="1"/>
  <c r="M782" i="1" s="1"/>
  <c r="N782" i="1" s="1"/>
  <c r="L781" i="1"/>
  <c r="M781" i="1" s="1"/>
  <c r="N781" i="1" s="1"/>
  <c r="L780" i="1"/>
  <c r="M780" i="1" s="1"/>
  <c r="N780" i="1" s="1"/>
  <c r="L779" i="1"/>
  <c r="M779" i="1" s="1"/>
  <c r="N779" i="1" s="1"/>
  <c r="L778" i="1"/>
  <c r="M778" i="1" s="1"/>
  <c r="N778" i="1" s="1"/>
  <c r="L777" i="1"/>
  <c r="M777" i="1" s="1"/>
  <c r="N777" i="1" s="1"/>
  <c r="L776" i="1"/>
  <c r="M776" i="1" s="1"/>
  <c r="N776" i="1" s="1"/>
  <c r="L775" i="1"/>
  <c r="M775" i="1" s="1"/>
  <c r="N775" i="1" s="1"/>
  <c r="L774" i="1"/>
  <c r="M774" i="1" s="1"/>
  <c r="N774" i="1" s="1"/>
  <c r="L773" i="1"/>
  <c r="M773" i="1" s="1"/>
  <c r="N773" i="1" s="1"/>
  <c r="L772" i="1"/>
  <c r="M772" i="1" s="1"/>
  <c r="N772" i="1" s="1"/>
  <c r="N771" i="1"/>
  <c r="L771" i="1"/>
  <c r="M771" i="1" s="1"/>
  <c r="L770" i="1"/>
  <c r="M770" i="1" s="1"/>
  <c r="N770" i="1" s="1"/>
  <c r="L769" i="1"/>
  <c r="M769" i="1" s="1"/>
  <c r="N769" i="1" s="1"/>
  <c r="L768" i="1"/>
  <c r="M768" i="1" s="1"/>
  <c r="N768" i="1" s="1"/>
  <c r="L767" i="1"/>
  <c r="M767" i="1" s="1"/>
  <c r="N767" i="1" s="1"/>
  <c r="L766" i="1"/>
  <c r="M766" i="1" s="1"/>
  <c r="N766" i="1" s="1"/>
  <c r="L765" i="1"/>
  <c r="M765" i="1" s="1"/>
  <c r="N765" i="1" s="1"/>
  <c r="L764" i="1"/>
  <c r="M764" i="1" s="1"/>
  <c r="N764" i="1" s="1"/>
  <c r="L763" i="1"/>
  <c r="M763" i="1" s="1"/>
  <c r="N763" i="1" s="1"/>
  <c r="L762" i="1"/>
  <c r="M762" i="1" s="1"/>
  <c r="N762" i="1" s="1"/>
  <c r="L761" i="1"/>
  <c r="M761" i="1" s="1"/>
  <c r="N761" i="1" s="1"/>
  <c r="L760" i="1"/>
  <c r="M760" i="1" s="1"/>
  <c r="N760" i="1" s="1"/>
  <c r="L759" i="1"/>
  <c r="M759" i="1" s="1"/>
  <c r="N759" i="1" s="1"/>
  <c r="L758" i="1"/>
  <c r="M758" i="1" s="1"/>
  <c r="N758" i="1" s="1"/>
  <c r="L757" i="1"/>
  <c r="M757" i="1" s="1"/>
  <c r="N757" i="1" s="1"/>
  <c r="L756" i="1"/>
  <c r="M756" i="1" s="1"/>
  <c r="N756" i="1" s="1"/>
  <c r="N755" i="1"/>
  <c r="L755" i="1"/>
  <c r="M755" i="1" s="1"/>
  <c r="L754" i="1"/>
  <c r="M754" i="1" s="1"/>
  <c r="N754" i="1" s="1"/>
  <c r="L753" i="1"/>
  <c r="M753" i="1" s="1"/>
  <c r="N753" i="1" s="1"/>
  <c r="L752" i="1"/>
  <c r="M752" i="1" s="1"/>
  <c r="N752" i="1" s="1"/>
  <c r="L751" i="1"/>
  <c r="M751" i="1" s="1"/>
  <c r="N751" i="1" s="1"/>
  <c r="L750" i="1"/>
  <c r="M750" i="1" s="1"/>
  <c r="N750" i="1" s="1"/>
  <c r="L749" i="1"/>
  <c r="M749" i="1" s="1"/>
  <c r="N749" i="1" s="1"/>
  <c r="L748" i="1"/>
  <c r="M748" i="1" s="1"/>
  <c r="N748" i="1" s="1"/>
  <c r="L747" i="1"/>
  <c r="M747" i="1" s="1"/>
  <c r="N747" i="1" s="1"/>
  <c r="L746" i="1"/>
  <c r="M746" i="1" s="1"/>
  <c r="N746" i="1" s="1"/>
  <c r="L745" i="1"/>
  <c r="M745" i="1" s="1"/>
  <c r="N745" i="1" s="1"/>
  <c r="L744" i="1"/>
  <c r="M744" i="1" s="1"/>
  <c r="N744" i="1" s="1"/>
  <c r="L743" i="1"/>
  <c r="M743" i="1" s="1"/>
  <c r="N743" i="1" s="1"/>
  <c r="L742" i="1"/>
  <c r="M742" i="1" s="1"/>
  <c r="N742" i="1" s="1"/>
  <c r="L741" i="1"/>
  <c r="M741" i="1" s="1"/>
  <c r="N741" i="1" s="1"/>
  <c r="L740" i="1"/>
  <c r="M740" i="1" s="1"/>
  <c r="N740" i="1" s="1"/>
  <c r="L739" i="1"/>
  <c r="M739" i="1" s="1"/>
  <c r="N739" i="1" s="1"/>
  <c r="L738" i="1"/>
  <c r="M738" i="1" s="1"/>
  <c r="N738" i="1" s="1"/>
  <c r="L737" i="1"/>
  <c r="M737" i="1" s="1"/>
  <c r="N737" i="1" s="1"/>
  <c r="L736" i="1"/>
  <c r="M736" i="1" s="1"/>
  <c r="N736" i="1" s="1"/>
  <c r="L735" i="1"/>
  <c r="M735" i="1" s="1"/>
  <c r="N735" i="1" s="1"/>
  <c r="L734" i="1"/>
  <c r="M734" i="1" s="1"/>
  <c r="N734" i="1" s="1"/>
  <c r="L733" i="1"/>
  <c r="M733" i="1" s="1"/>
  <c r="N733" i="1" s="1"/>
  <c r="L732" i="1"/>
  <c r="M732" i="1" s="1"/>
  <c r="N732" i="1" s="1"/>
  <c r="L731" i="1"/>
  <c r="M731" i="1" s="1"/>
  <c r="N731" i="1" s="1"/>
  <c r="L730" i="1"/>
  <c r="M730" i="1" s="1"/>
  <c r="N730" i="1" s="1"/>
  <c r="L729" i="1"/>
  <c r="M729" i="1" s="1"/>
  <c r="N729" i="1" s="1"/>
  <c r="L728" i="1"/>
  <c r="M728" i="1" s="1"/>
  <c r="N728" i="1" s="1"/>
  <c r="L727" i="1"/>
  <c r="M727" i="1" s="1"/>
  <c r="N727" i="1" s="1"/>
  <c r="L726" i="1"/>
  <c r="M726" i="1" s="1"/>
  <c r="N726" i="1" s="1"/>
  <c r="M725" i="1"/>
  <c r="N725" i="1" s="1"/>
  <c r="L725" i="1"/>
  <c r="L724" i="1"/>
  <c r="M724" i="1" s="1"/>
  <c r="N724" i="1" s="1"/>
  <c r="M723" i="1"/>
  <c r="N723" i="1" s="1"/>
  <c r="L723" i="1"/>
  <c r="L722" i="1"/>
  <c r="M722" i="1" s="1"/>
  <c r="N722" i="1" s="1"/>
  <c r="L721" i="1"/>
  <c r="M721" i="1" s="1"/>
  <c r="N721" i="1" s="1"/>
  <c r="L720" i="1"/>
  <c r="M720" i="1" s="1"/>
  <c r="N720" i="1" s="1"/>
  <c r="L719" i="1"/>
  <c r="M719" i="1" s="1"/>
  <c r="N719" i="1" s="1"/>
  <c r="L718" i="1"/>
  <c r="M718" i="1" s="1"/>
  <c r="N718" i="1" s="1"/>
  <c r="L717" i="1"/>
  <c r="M717" i="1" s="1"/>
  <c r="N717" i="1" s="1"/>
  <c r="M716" i="1"/>
  <c r="N716" i="1" s="1"/>
  <c r="L716" i="1"/>
  <c r="L715" i="1"/>
  <c r="M715" i="1" s="1"/>
  <c r="N715" i="1" s="1"/>
  <c r="L714" i="1"/>
  <c r="M714" i="1" s="1"/>
  <c r="N714" i="1" s="1"/>
  <c r="L713" i="1"/>
  <c r="M713" i="1" s="1"/>
  <c r="N713" i="1" s="1"/>
  <c r="L712" i="1"/>
  <c r="M712" i="1" s="1"/>
  <c r="N712" i="1" s="1"/>
  <c r="L711" i="1"/>
  <c r="M711" i="1" s="1"/>
  <c r="N711" i="1" s="1"/>
  <c r="L710" i="1"/>
  <c r="M710" i="1" s="1"/>
  <c r="N710" i="1" s="1"/>
  <c r="L709" i="1"/>
  <c r="M709" i="1" s="1"/>
  <c r="N709" i="1" s="1"/>
  <c r="L708" i="1"/>
  <c r="M708" i="1" s="1"/>
  <c r="N708" i="1" s="1"/>
  <c r="M707" i="1"/>
  <c r="N707" i="1" s="1"/>
  <c r="L707" i="1"/>
  <c r="L706" i="1"/>
  <c r="M706" i="1" s="1"/>
  <c r="N706" i="1" s="1"/>
  <c r="L705" i="1"/>
  <c r="M705" i="1" s="1"/>
  <c r="N705" i="1" s="1"/>
  <c r="L704" i="1"/>
  <c r="M704" i="1" s="1"/>
  <c r="N704" i="1" s="1"/>
  <c r="L703" i="1"/>
  <c r="M703" i="1" s="1"/>
  <c r="N703" i="1" s="1"/>
  <c r="L702" i="1"/>
  <c r="M702" i="1" s="1"/>
  <c r="N702" i="1" s="1"/>
  <c r="L701" i="1"/>
  <c r="M701" i="1" s="1"/>
  <c r="N701" i="1" s="1"/>
  <c r="M700" i="1"/>
  <c r="N700" i="1" s="1"/>
  <c r="L700" i="1"/>
  <c r="L699" i="1"/>
  <c r="M699" i="1" s="1"/>
  <c r="N699" i="1" s="1"/>
  <c r="L698" i="1"/>
  <c r="M698" i="1" s="1"/>
  <c r="N698" i="1" s="1"/>
  <c r="L697" i="1"/>
  <c r="M697" i="1" s="1"/>
  <c r="N697" i="1" s="1"/>
  <c r="L696" i="1"/>
  <c r="M696" i="1" s="1"/>
  <c r="N696" i="1" s="1"/>
  <c r="L695" i="1"/>
  <c r="M695" i="1" s="1"/>
  <c r="N695" i="1" s="1"/>
  <c r="L694" i="1"/>
  <c r="M694" i="1" s="1"/>
  <c r="N694" i="1" s="1"/>
  <c r="L693" i="1"/>
  <c r="M693" i="1" s="1"/>
  <c r="N693" i="1" s="1"/>
  <c r="L692" i="1"/>
  <c r="M692" i="1" s="1"/>
  <c r="N692" i="1" s="1"/>
  <c r="M691" i="1"/>
  <c r="N691" i="1" s="1"/>
  <c r="L691" i="1"/>
  <c r="L690" i="1"/>
  <c r="M690" i="1" s="1"/>
  <c r="N690" i="1" s="1"/>
  <c r="L689" i="1"/>
  <c r="M689" i="1" s="1"/>
  <c r="N689" i="1" s="1"/>
  <c r="L688" i="1"/>
  <c r="M688" i="1" s="1"/>
  <c r="N688" i="1" s="1"/>
  <c r="L687" i="1"/>
  <c r="M687" i="1" s="1"/>
  <c r="N687" i="1" s="1"/>
  <c r="L686" i="1"/>
  <c r="M686" i="1" s="1"/>
  <c r="N686" i="1" s="1"/>
  <c r="L685" i="1"/>
  <c r="M685" i="1" s="1"/>
  <c r="N685" i="1" s="1"/>
  <c r="L684" i="1"/>
  <c r="M684" i="1" s="1"/>
  <c r="N684" i="1" s="1"/>
  <c r="L683" i="1"/>
  <c r="M683" i="1" s="1"/>
  <c r="N683" i="1" s="1"/>
  <c r="L682" i="1"/>
  <c r="M682" i="1" s="1"/>
  <c r="N682" i="1" s="1"/>
  <c r="L681" i="1"/>
  <c r="M681" i="1" s="1"/>
  <c r="N681" i="1" s="1"/>
  <c r="L680" i="1"/>
  <c r="M680" i="1" s="1"/>
  <c r="N680" i="1" s="1"/>
  <c r="M679" i="1"/>
  <c r="N679" i="1" s="1"/>
  <c r="L679" i="1"/>
  <c r="L678" i="1"/>
  <c r="M678" i="1" s="1"/>
  <c r="N678" i="1" s="1"/>
  <c r="L677" i="1"/>
  <c r="M677" i="1" s="1"/>
  <c r="N677" i="1" s="1"/>
  <c r="L676" i="1"/>
  <c r="M676" i="1" s="1"/>
  <c r="N676" i="1" s="1"/>
  <c r="L675" i="1"/>
  <c r="M675" i="1" s="1"/>
  <c r="N675" i="1" s="1"/>
  <c r="L674" i="1"/>
  <c r="M674" i="1" s="1"/>
  <c r="N674" i="1" s="1"/>
  <c r="L673" i="1"/>
  <c r="M673" i="1" s="1"/>
  <c r="N673" i="1" s="1"/>
  <c r="L672" i="1"/>
  <c r="M672" i="1" s="1"/>
  <c r="N672" i="1" s="1"/>
  <c r="L671" i="1"/>
  <c r="M671" i="1" s="1"/>
  <c r="N671" i="1" s="1"/>
  <c r="L670" i="1"/>
  <c r="M670" i="1" s="1"/>
  <c r="N670" i="1" s="1"/>
  <c r="L669" i="1"/>
  <c r="M669" i="1" s="1"/>
  <c r="N669" i="1" s="1"/>
  <c r="L668" i="1"/>
  <c r="M668" i="1" s="1"/>
  <c r="N668" i="1" s="1"/>
  <c r="M667" i="1"/>
  <c r="N667" i="1" s="1"/>
  <c r="L667" i="1"/>
  <c r="L666" i="1"/>
  <c r="M666" i="1" s="1"/>
  <c r="N666" i="1" s="1"/>
  <c r="L665" i="1"/>
  <c r="M665" i="1" s="1"/>
  <c r="N665" i="1" s="1"/>
  <c r="N664" i="1"/>
  <c r="L664" i="1"/>
  <c r="M664" i="1" s="1"/>
  <c r="L663" i="1"/>
  <c r="M663" i="1" s="1"/>
  <c r="N663" i="1" s="1"/>
  <c r="L662" i="1"/>
  <c r="M662" i="1" s="1"/>
  <c r="N662" i="1" s="1"/>
  <c r="L661" i="1"/>
  <c r="M661" i="1" s="1"/>
  <c r="N661" i="1" s="1"/>
  <c r="L660" i="1"/>
  <c r="M660" i="1" s="1"/>
  <c r="N660" i="1" s="1"/>
  <c r="M659" i="1"/>
  <c r="N659" i="1" s="1"/>
  <c r="L659" i="1"/>
  <c r="L658" i="1"/>
  <c r="M658" i="1" s="1"/>
  <c r="N658" i="1" s="1"/>
  <c r="L657" i="1"/>
  <c r="M657" i="1" s="1"/>
  <c r="N657" i="1" s="1"/>
  <c r="L656" i="1"/>
  <c r="M656" i="1" s="1"/>
  <c r="N656" i="1" s="1"/>
  <c r="L655" i="1"/>
  <c r="M655" i="1" s="1"/>
  <c r="N655" i="1" s="1"/>
  <c r="M654" i="1"/>
  <c r="N654" i="1" s="1"/>
  <c r="L654" i="1"/>
  <c r="L653" i="1"/>
  <c r="M653" i="1" s="1"/>
  <c r="N653" i="1" s="1"/>
  <c r="L652" i="1"/>
  <c r="M652" i="1" s="1"/>
  <c r="N652" i="1" s="1"/>
  <c r="L651" i="1"/>
  <c r="M651" i="1" s="1"/>
  <c r="N651" i="1" s="1"/>
  <c r="L650" i="1"/>
  <c r="M650" i="1" s="1"/>
  <c r="N650" i="1" s="1"/>
  <c r="L649" i="1"/>
  <c r="M649" i="1" s="1"/>
  <c r="N649" i="1" s="1"/>
  <c r="L648" i="1"/>
  <c r="M648" i="1" s="1"/>
  <c r="N648" i="1" s="1"/>
  <c r="L647" i="1"/>
  <c r="M647" i="1" s="1"/>
  <c r="N647" i="1" s="1"/>
  <c r="L646" i="1"/>
  <c r="M646" i="1" s="1"/>
  <c r="N646" i="1" s="1"/>
  <c r="L645" i="1"/>
  <c r="M645" i="1" s="1"/>
  <c r="N645" i="1" s="1"/>
  <c r="L644" i="1"/>
  <c r="M644" i="1" s="1"/>
  <c r="N644" i="1" s="1"/>
  <c r="L643" i="1"/>
  <c r="M643" i="1" s="1"/>
  <c r="N643" i="1" s="1"/>
  <c r="N642" i="1"/>
  <c r="L642" i="1"/>
  <c r="M642" i="1" s="1"/>
  <c r="L641" i="1"/>
  <c r="M641" i="1" s="1"/>
  <c r="N641" i="1" s="1"/>
  <c r="L640" i="1"/>
  <c r="M640" i="1" s="1"/>
  <c r="N640" i="1" s="1"/>
  <c r="L639" i="1"/>
  <c r="M639" i="1" s="1"/>
  <c r="N639" i="1" s="1"/>
  <c r="L638" i="1"/>
  <c r="M638" i="1" s="1"/>
  <c r="N638" i="1" s="1"/>
  <c r="L637" i="1"/>
  <c r="M637" i="1" s="1"/>
  <c r="N637" i="1" s="1"/>
  <c r="L636" i="1"/>
  <c r="M636" i="1" s="1"/>
  <c r="N636" i="1" s="1"/>
  <c r="L635" i="1"/>
  <c r="M635" i="1" s="1"/>
  <c r="N635" i="1" s="1"/>
  <c r="L634" i="1"/>
  <c r="M634" i="1" s="1"/>
  <c r="N634" i="1" s="1"/>
  <c r="L633" i="1"/>
  <c r="M633" i="1" s="1"/>
  <c r="N633" i="1" s="1"/>
  <c r="L632" i="1"/>
  <c r="M632" i="1" s="1"/>
  <c r="N632" i="1" s="1"/>
  <c r="L631" i="1"/>
  <c r="M631" i="1" s="1"/>
  <c r="N631" i="1" s="1"/>
  <c r="N630" i="1"/>
  <c r="L630" i="1"/>
  <c r="M630" i="1" s="1"/>
  <c r="L629" i="1"/>
  <c r="M629" i="1" s="1"/>
  <c r="N629" i="1" s="1"/>
  <c r="L628" i="1"/>
  <c r="M628" i="1" s="1"/>
  <c r="N628" i="1" s="1"/>
  <c r="L627" i="1"/>
  <c r="M627" i="1" s="1"/>
  <c r="N627" i="1" s="1"/>
  <c r="L626" i="1"/>
  <c r="M626" i="1" s="1"/>
  <c r="N626" i="1" s="1"/>
  <c r="L625" i="1"/>
  <c r="M625" i="1" s="1"/>
  <c r="N625" i="1" s="1"/>
  <c r="L624" i="1"/>
  <c r="M624" i="1" s="1"/>
  <c r="N624" i="1" s="1"/>
  <c r="L623" i="1"/>
  <c r="M623" i="1" s="1"/>
  <c r="N623" i="1" s="1"/>
  <c r="L622" i="1"/>
  <c r="M622" i="1" s="1"/>
  <c r="N622" i="1" s="1"/>
  <c r="L621" i="1"/>
  <c r="M621" i="1" s="1"/>
  <c r="N621" i="1" s="1"/>
  <c r="L620" i="1"/>
  <c r="M620" i="1" s="1"/>
  <c r="N620" i="1" s="1"/>
  <c r="L619" i="1"/>
  <c r="M619" i="1" s="1"/>
  <c r="N619" i="1" s="1"/>
  <c r="L618" i="1"/>
  <c r="M618" i="1" s="1"/>
  <c r="N618" i="1" s="1"/>
  <c r="L617" i="1"/>
  <c r="M617" i="1" s="1"/>
  <c r="N617" i="1" s="1"/>
  <c r="L616" i="1"/>
  <c r="M616" i="1" s="1"/>
  <c r="N616" i="1" s="1"/>
  <c r="L615" i="1"/>
  <c r="M615" i="1" s="1"/>
  <c r="N615" i="1" s="1"/>
  <c r="L614" i="1"/>
  <c r="M614" i="1" s="1"/>
  <c r="N614" i="1" s="1"/>
  <c r="L613" i="1"/>
  <c r="M613" i="1" s="1"/>
  <c r="N613" i="1" s="1"/>
  <c r="L612" i="1"/>
  <c r="M612" i="1" s="1"/>
  <c r="N612" i="1" s="1"/>
  <c r="L611" i="1"/>
  <c r="M611" i="1" s="1"/>
  <c r="N611" i="1" s="1"/>
  <c r="L610" i="1"/>
  <c r="M610" i="1" s="1"/>
  <c r="N610" i="1" s="1"/>
  <c r="L609" i="1"/>
  <c r="M609" i="1" s="1"/>
  <c r="N609" i="1" s="1"/>
  <c r="L608" i="1"/>
  <c r="M608" i="1" s="1"/>
  <c r="N608" i="1" s="1"/>
  <c r="L607" i="1"/>
  <c r="M607" i="1" s="1"/>
  <c r="N607" i="1" s="1"/>
  <c r="L606" i="1"/>
  <c r="M606" i="1" s="1"/>
  <c r="N606" i="1" s="1"/>
  <c r="L605" i="1"/>
  <c r="M605" i="1" s="1"/>
  <c r="N605" i="1" s="1"/>
  <c r="L604" i="1"/>
  <c r="M604" i="1" s="1"/>
  <c r="N604" i="1" s="1"/>
  <c r="L603" i="1"/>
  <c r="M603" i="1" s="1"/>
  <c r="N603" i="1" s="1"/>
  <c r="L602" i="1"/>
  <c r="M602" i="1" s="1"/>
  <c r="N602" i="1" s="1"/>
  <c r="L601" i="1"/>
  <c r="M601" i="1" s="1"/>
  <c r="N601" i="1" s="1"/>
  <c r="L600" i="1"/>
  <c r="M600" i="1" s="1"/>
  <c r="N600" i="1" s="1"/>
  <c r="L599" i="1"/>
  <c r="M599" i="1" s="1"/>
  <c r="N599" i="1" s="1"/>
  <c r="L598" i="1"/>
  <c r="M598" i="1" s="1"/>
  <c r="N598" i="1" s="1"/>
  <c r="L597" i="1"/>
  <c r="M597" i="1" s="1"/>
  <c r="N597" i="1" s="1"/>
  <c r="L596" i="1"/>
  <c r="M596" i="1" s="1"/>
  <c r="N596" i="1" s="1"/>
  <c r="L595" i="1"/>
  <c r="M595" i="1" s="1"/>
  <c r="N595" i="1" s="1"/>
  <c r="L594" i="1"/>
  <c r="M594" i="1" s="1"/>
  <c r="N594" i="1" s="1"/>
  <c r="L593" i="1"/>
  <c r="M593" i="1" s="1"/>
  <c r="N593" i="1" s="1"/>
  <c r="L592" i="1"/>
  <c r="M592" i="1" s="1"/>
  <c r="N592" i="1" s="1"/>
  <c r="L591" i="1"/>
  <c r="M591" i="1" s="1"/>
  <c r="N591" i="1" s="1"/>
  <c r="L590" i="1"/>
  <c r="M590" i="1" s="1"/>
  <c r="N590" i="1" s="1"/>
  <c r="L589" i="1"/>
  <c r="M589" i="1" s="1"/>
  <c r="N589" i="1" s="1"/>
  <c r="L588" i="1"/>
  <c r="M588" i="1" s="1"/>
  <c r="N588" i="1" s="1"/>
  <c r="L587" i="1"/>
  <c r="M587" i="1" s="1"/>
  <c r="N587" i="1" s="1"/>
  <c r="L586" i="1"/>
  <c r="M586" i="1" s="1"/>
  <c r="N586" i="1" s="1"/>
  <c r="L585" i="1"/>
  <c r="M585" i="1" s="1"/>
  <c r="N585" i="1" s="1"/>
  <c r="L584" i="1"/>
  <c r="M584" i="1" s="1"/>
  <c r="N584" i="1" s="1"/>
  <c r="L583" i="1"/>
  <c r="M583" i="1" s="1"/>
  <c r="N583" i="1" s="1"/>
  <c r="L582" i="1"/>
  <c r="M582" i="1" s="1"/>
  <c r="N582" i="1" s="1"/>
  <c r="L581" i="1"/>
  <c r="M581" i="1" s="1"/>
  <c r="N581" i="1" s="1"/>
  <c r="L580" i="1"/>
  <c r="M580" i="1" s="1"/>
  <c r="N580" i="1" s="1"/>
  <c r="L579" i="1"/>
  <c r="M579" i="1" s="1"/>
  <c r="N579" i="1" s="1"/>
  <c r="L578" i="1"/>
  <c r="M578" i="1" s="1"/>
  <c r="N578" i="1" s="1"/>
  <c r="L577" i="1"/>
  <c r="M577" i="1" s="1"/>
  <c r="N577" i="1" s="1"/>
  <c r="L576" i="1"/>
  <c r="M576" i="1" s="1"/>
  <c r="N576" i="1" s="1"/>
  <c r="L575" i="1"/>
  <c r="M575" i="1" s="1"/>
  <c r="N575" i="1" s="1"/>
  <c r="L574" i="1"/>
  <c r="M574" i="1" s="1"/>
  <c r="N574" i="1" s="1"/>
  <c r="L573" i="1"/>
  <c r="M573" i="1" s="1"/>
  <c r="N573" i="1" s="1"/>
  <c r="L572" i="1"/>
  <c r="M572" i="1" s="1"/>
  <c r="N572" i="1" s="1"/>
  <c r="L571" i="1"/>
  <c r="M571" i="1" s="1"/>
  <c r="N571" i="1" s="1"/>
  <c r="L570" i="1"/>
  <c r="M570" i="1" s="1"/>
  <c r="N570" i="1" s="1"/>
  <c r="L569" i="1"/>
  <c r="M569" i="1" s="1"/>
  <c r="N569" i="1" s="1"/>
  <c r="L568" i="1"/>
  <c r="M568" i="1" s="1"/>
  <c r="N568" i="1" s="1"/>
  <c r="L567" i="1"/>
  <c r="M567" i="1" s="1"/>
  <c r="N567" i="1" s="1"/>
  <c r="L566" i="1"/>
  <c r="M566" i="1" s="1"/>
  <c r="N566" i="1" s="1"/>
  <c r="L565" i="1"/>
  <c r="M565" i="1" s="1"/>
  <c r="N565" i="1" s="1"/>
  <c r="L564" i="1"/>
  <c r="M564" i="1" s="1"/>
  <c r="N564" i="1" s="1"/>
  <c r="L563" i="1"/>
  <c r="M563" i="1" s="1"/>
  <c r="N563" i="1" s="1"/>
  <c r="L562" i="1"/>
  <c r="M562" i="1" s="1"/>
  <c r="N562" i="1" s="1"/>
  <c r="L561" i="1"/>
  <c r="M561" i="1" s="1"/>
  <c r="N561" i="1" s="1"/>
  <c r="L560" i="1"/>
  <c r="M560" i="1" s="1"/>
  <c r="N560" i="1" s="1"/>
  <c r="L559" i="1"/>
  <c r="M559" i="1" s="1"/>
  <c r="N559" i="1" s="1"/>
  <c r="L558" i="1"/>
  <c r="M558" i="1" s="1"/>
  <c r="N558" i="1" s="1"/>
  <c r="L557" i="1"/>
  <c r="M557" i="1" s="1"/>
  <c r="N557" i="1" s="1"/>
  <c r="L556" i="1"/>
  <c r="M556" i="1" s="1"/>
  <c r="N556" i="1" s="1"/>
  <c r="L555" i="1"/>
  <c r="M555" i="1" s="1"/>
  <c r="N555" i="1" s="1"/>
  <c r="L554" i="1"/>
  <c r="M554" i="1" s="1"/>
  <c r="N554" i="1" s="1"/>
  <c r="L553" i="1"/>
  <c r="M553" i="1" s="1"/>
  <c r="N553" i="1" s="1"/>
  <c r="L552" i="1"/>
  <c r="M552" i="1" s="1"/>
  <c r="N552" i="1" s="1"/>
  <c r="L551" i="1"/>
  <c r="M551" i="1" s="1"/>
  <c r="N551" i="1" s="1"/>
  <c r="L550" i="1"/>
  <c r="M550" i="1" s="1"/>
  <c r="N550" i="1" s="1"/>
  <c r="L549" i="1"/>
  <c r="M549" i="1" s="1"/>
  <c r="N549" i="1" s="1"/>
  <c r="L548" i="1"/>
  <c r="M548" i="1" s="1"/>
  <c r="N548" i="1" s="1"/>
  <c r="L547" i="1"/>
  <c r="M547" i="1" s="1"/>
  <c r="N547" i="1" s="1"/>
  <c r="L546" i="1"/>
  <c r="M546" i="1" s="1"/>
  <c r="N546" i="1" s="1"/>
  <c r="L545" i="1"/>
  <c r="M545" i="1" s="1"/>
  <c r="N545" i="1" s="1"/>
  <c r="L544" i="1"/>
  <c r="M544" i="1" s="1"/>
  <c r="N544" i="1" s="1"/>
  <c r="L543" i="1"/>
  <c r="M543" i="1" s="1"/>
  <c r="N543" i="1" s="1"/>
  <c r="L542" i="1"/>
  <c r="M542" i="1" s="1"/>
  <c r="N542" i="1" s="1"/>
  <c r="L541" i="1"/>
  <c r="M541" i="1" s="1"/>
  <c r="N541" i="1" s="1"/>
  <c r="L540" i="1"/>
  <c r="M540" i="1" s="1"/>
  <c r="N540" i="1" s="1"/>
  <c r="N539" i="1"/>
  <c r="L539" i="1"/>
  <c r="M539" i="1" s="1"/>
  <c r="L538" i="1"/>
  <c r="M538" i="1" s="1"/>
  <c r="N538" i="1" s="1"/>
  <c r="L537" i="1"/>
  <c r="M537" i="1" s="1"/>
  <c r="N537" i="1" s="1"/>
  <c r="L536" i="1"/>
  <c r="M536" i="1" s="1"/>
  <c r="N536" i="1" s="1"/>
  <c r="L535" i="1"/>
  <c r="M535" i="1" s="1"/>
  <c r="N535" i="1" s="1"/>
  <c r="L534" i="1"/>
  <c r="M534" i="1" s="1"/>
  <c r="N534" i="1" s="1"/>
  <c r="L533" i="1"/>
  <c r="M533" i="1" s="1"/>
  <c r="N533" i="1" s="1"/>
  <c r="L532" i="1"/>
  <c r="M532" i="1" s="1"/>
  <c r="N532" i="1" s="1"/>
  <c r="L531" i="1"/>
  <c r="M531" i="1" s="1"/>
  <c r="N531" i="1" s="1"/>
  <c r="L530" i="1"/>
  <c r="M530" i="1" s="1"/>
  <c r="N530" i="1" s="1"/>
  <c r="L529" i="1"/>
  <c r="M529" i="1" s="1"/>
  <c r="N529" i="1" s="1"/>
  <c r="L528" i="1"/>
  <c r="M528" i="1" s="1"/>
  <c r="N528" i="1" s="1"/>
  <c r="L527" i="1"/>
  <c r="M527" i="1" s="1"/>
  <c r="N527" i="1" s="1"/>
  <c r="L526" i="1"/>
  <c r="M526" i="1" s="1"/>
  <c r="N526" i="1" s="1"/>
  <c r="L525" i="1"/>
  <c r="M525" i="1" s="1"/>
  <c r="N525" i="1" s="1"/>
  <c r="L524" i="1"/>
  <c r="M524" i="1" s="1"/>
  <c r="N524" i="1" s="1"/>
  <c r="L523" i="1"/>
  <c r="M523" i="1" s="1"/>
  <c r="N523" i="1" s="1"/>
  <c r="L522" i="1"/>
  <c r="M522" i="1" s="1"/>
  <c r="N522" i="1" s="1"/>
  <c r="L521" i="1"/>
  <c r="M521" i="1" s="1"/>
  <c r="N521" i="1" s="1"/>
  <c r="L520" i="1"/>
  <c r="M520" i="1" s="1"/>
  <c r="N520" i="1" s="1"/>
  <c r="N519" i="1"/>
  <c r="L519" i="1"/>
  <c r="M519" i="1" s="1"/>
  <c r="L518" i="1"/>
  <c r="M518" i="1" s="1"/>
  <c r="N518" i="1" s="1"/>
  <c r="L517" i="1"/>
  <c r="M517" i="1" s="1"/>
  <c r="N517" i="1" s="1"/>
  <c r="L516" i="1"/>
  <c r="M516" i="1" s="1"/>
  <c r="N516" i="1" s="1"/>
  <c r="L515" i="1"/>
  <c r="M515" i="1" s="1"/>
  <c r="N515" i="1" s="1"/>
  <c r="L514" i="1"/>
  <c r="M514" i="1" s="1"/>
  <c r="N514" i="1" s="1"/>
  <c r="L513" i="1"/>
  <c r="M513" i="1" s="1"/>
  <c r="N513" i="1" s="1"/>
  <c r="L512" i="1"/>
  <c r="M512" i="1" s="1"/>
  <c r="N512" i="1" s="1"/>
  <c r="L511" i="1"/>
  <c r="M511" i="1" s="1"/>
  <c r="N511" i="1" s="1"/>
  <c r="N510" i="1"/>
  <c r="L510" i="1"/>
  <c r="M510" i="1" s="1"/>
  <c r="L509" i="1"/>
  <c r="M509" i="1" s="1"/>
  <c r="N509" i="1" s="1"/>
  <c r="L508" i="1"/>
  <c r="M508" i="1" s="1"/>
  <c r="N508" i="1" s="1"/>
  <c r="N507" i="1"/>
  <c r="L507" i="1"/>
  <c r="M507" i="1" s="1"/>
  <c r="L506" i="1"/>
  <c r="M506" i="1" s="1"/>
  <c r="N506" i="1" s="1"/>
  <c r="L505" i="1"/>
  <c r="M505" i="1" s="1"/>
  <c r="N505" i="1" s="1"/>
  <c r="L504" i="1"/>
  <c r="M504" i="1" s="1"/>
  <c r="N504" i="1" s="1"/>
  <c r="L503" i="1"/>
  <c r="M503" i="1" s="1"/>
  <c r="N503" i="1" s="1"/>
  <c r="L502" i="1"/>
  <c r="M502" i="1" s="1"/>
  <c r="N502" i="1" s="1"/>
  <c r="L501" i="1"/>
  <c r="M501" i="1" s="1"/>
  <c r="N501" i="1" s="1"/>
  <c r="L500" i="1"/>
  <c r="M500" i="1" s="1"/>
  <c r="N500" i="1" s="1"/>
  <c r="L499" i="1"/>
  <c r="M499" i="1" s="1"/>
  <c r="N499" i="1" s="1"/>
  <c r="L498" i="1"/>
  <c r="M498" i="1" s="1"/>
  <c r="N498" i="1" s="1"/>
  <c r="L497" i="1"/>
  <c r="M497" i="1" s="1"/>
  <c r="N497" i="1" s="1"/>
  <c r="L496" i="1"/>
  <c r="M496" i="1" s="1"/>
  <c r="N496" i="1" s="1"/>
  <c r="L495" i="1"/>
  <c r="M495" i="1" s="1"/>
  <c r="N495" i="1" s="1"/>
  <c r="L494" i="1"/>
  <c r="M494" i="1" s="1"/>
  <c r="N494" i="1" s="1"/>
  <c r="L493" i="1"/>
  <c r="M493" i="1" s="1"/>
  <c r="N493" i="1" s="1"/>
  <c r="L492" i="1"/>
  <c r="M492" i="1" s="1"/>
  <c r="N492" i="1" s="1"/>
  <c r="L491" i="1"/>
  <c r="M491" i="1" s="1"/>
  <c r="N491" i="1" s="1"/>
  <c r="L490" i="1"/>
  <c r="M490" i="1" s="1"/>
  <c r="N490" i="1" s="1"/>
  <c r="L489" i="1"/>
  <c r="M489" i="1" s="1"/>
  <c r="N489" i="1" s="1"/>
  <c r="L488" i="1"/>
  <c r="M488" i="1" s="1"/>
  <c r="N488" i="1" s="1"/>
  <c r="N487" i="1"/>
  <c r="L487" i="1"/>
  <c r="M487" i="1" s="1"/>
  <c r="L486" i="1"/>
  <c r="M486" i="1" s="1"/>
  <c r="N486" i="1" s="1"/>
  <c r="L485" i="1"/>
  <c r="M485" i="1" s="1"/>
  <c r="N485" i="1" s="1"/>
  <c r="L484" i="1"/>
  <c r="M484" i="1" s="1"/>
  <c r="N484" i="1" s="1"/>
  <c r="L483" i="1"/>
  <c r="M483" i="1" s="1"/>
  <c r="N483" i="1" s="1"/>
  <c r="L482" i="1"/>
  <c r="M482" i="1" s="1"/>
  <c r="N482" i="1" s="1"/>
  <c r="L481" i="1"/>
  <c r="M481" i="1" s="1"/>
  <c r="N481" i="1" s="1"/>
  <c r="L480" i="1"/>
  <c r="M480" i="1" s="1"/>
  <c r="N480" i="1" s="1"/>
  <c r="L479" i="1"/>
  <c r="M479" i="1" s="1"/>
  <c r="N479" i="1" s="1"/>
  <c r="N478" i="1"/>
  <c r="L478" i="1"/>
  <c r="M478" i="1" s="1"/>
  <c r="L477" i="1"/>
  <c r="M477" i="1" s="1"/>
  <c r="N477" i="1" s="1"/>
  <c r="L476" i="1"/>
  <c r="M476" i="1" s="1"/>
  <c r="N476" i="1" s="1"/>
  <c r="N475" i="1"/>
  <c r="L475" i="1"/>
  <c r="M475" i="1" s="1"/>
  <c r="L474" i="1"/>
  <c r="M474" i="1" s="1"/>
  <c r="N474" i="1" s="1"/>
  <c r="L473" i="1"/>
  <c r="M473" i="1" s="1"/>
  <c r="N473" i="1" s="1"/>
  <c r="L472" i="1"/>
  <c r="M472" i="1" s="1"/>
  <c r="N472" i="1" s="1"/>
  <c r="L471" i="1"/>
  <c r="M471" i="1" s="1"/>
  <c r="N471" i="1" s="1"/>
  <c r="L470" i="1"/>
  <c r="M470" i="1" s="1"/>
  <c r="N470" i="1" s="1"/>
  <c r="L469" i="1"/>
  <c r="M469" i="1" s="1"/>
  <c r="N469" i="1" s="1"/>
  <c r="L468" i="1"/>
  <c r="M468" i="1" s="1"/>
  <c r="N468" i="1" s="1"/>
  <c r="L467" i="1"/>
  <c r="M467" i="1" s="1"/>
  <c r="N467" i="1" s="1"/>
  <c r="L466" i="1"/>
  <c r="M466" i="1" s="1"/>
  <c r="N466" i="1" s="1"/>
  <c r="L465" i="1"/>
  <c r="M465" i="1" s="1"/>
  <c r="N465" i="1" s="1"/>
  <c r="L464" i="1"/>
  <c r="M464" i="1" s="1"/>
  <c r="N464" i="1" s="1"/>
  <c r="N463" i="1"/>
  <c r="L463" i="1"/>
  <c r="M463" i="1" s="1"/>
  <c r="L462" i="1"/>
  <c r="M462" i="1" s="1"/>
  <c r="N462" i="1" s="1"/>
  <c r="N461" i="1"/>
  <c r="L461" i="1"/>
  <c r="M461" i="1" s="1"/>
  <c r="L460" i="1"/>
  <c r="M460" i="1" s="1"/>
  <c r="N460" i="1" s="1"/>
  <c r="L459" i="1"/>
  <c r="M459" i="1" s="1"/>
  <c r="N459" i="1" s="1"/>
  <c r="L458" i="1"/>
  <c r="M458" i="1" s="1"/>
  <c r="N458" i="1" s="1"/>
  <c r="L457" i="1"/>
  <c r="M457" i="1" s="1"/>
  <c r="N457" i="1" s="1"/>
  <c r="L456" i="1"/>
  <c r="M456" i="1" s="1"/>
  <c r="N456" i="1" s="1"/>
  <c r="L455" i="1"/>
  <c r="M455" i="1" s="1"/>
  <c r="N455" i="1" s="1"/>
  <c r="L454" i="1"/>
  <c r="M454" i="1" s="1"/>
  <c r="N454" i="1" s="1"/>
  <c r="L453" i="1"/>
  <c r="M453" i="1" s="1"/>
  <c r="N453" i="1" s="1"/>
  <c r="L452" i="1"/>
  <c r="M452" i="1" s="1"/>
  <c r="N452" i="1" s="1"/>
  <c r="L451" i="1"/>
  <c r="M451" i="1" s="1"/>
  <c r="N451" i="1" s="1"/>
  <c r="L450" i="1"/>
  <c r="M450" i="1" s="1"/>
  <c r="N450" i="1" s="1"/>
  <c r="L449" i="1"/>
  <c r="M449" i="1" s="1"/>
  <c r="N449" i="1" s="1"/>
  <c r="L448" i="1"/>
  <c r="M448" i="1" s="1"/>
  <c r="N448" i="1" s="1"/>
  <c r="L447" i="1"/>
  <c r="M447" i="1" s="1"/>
  <c r="N447" i="1" s="1"/>
  <c r="N446" i="1"/>
  <c r="L446" i="1"/>
  <c r="M446" i="1" s="1"/>
  <c r="L445" i="1"/>
  <c r="M445" i="1" s="1"/>
  <c r="N445" i="1" s="1"/>
  <c r="L444" i="1"/>
  <c r="M444" i="1" s="1"/>
  <c r="N444" i="1" s="1"/>
  <c r="L443" i="1"/>
  <c r="M443" i="1" s="1"/>
  <c r="N443" i="1" s="1"/>
  <c r="L442" i="1"/>
  <c r="M442" i="1" s="1"/>
  <c r="N442" i="1" s="1"/>
  <c r="L441" i="1"/>
  <c r="M441" i="1" s="1"/>
  <c r="N441" i="1" s="1"/>
  <c r="L440" i="1"/>
  <c r="M440" i="1" s="1"/>
  <c r="N440" i="1" s="1"/>
  <c r="L439" i="1"/>
  <c r="M439" i="1" s="1"/>
  <c r="N439" i="1" s="1"/>
  <c r="L438" i="1"/>
  <c r="M438" i="1" s="1"/>
  <c r="N438" i="1" s="1"/>
  <c r="L437" i="1"/>
  <c r="M437" i="1" s="1"/>
  <c r="N437" i="1" s="1"/>
  <c r="L436" i="1"/>
  <c r="M436" i="1" s="1"/>
  <c r="N436" i="1" s="1"/>
  <c r="L435" i="1"/>
  <c r="M435" i="1" s="1"/>
  <c r="N435" i="1" s="1"/>
  <c r="L434" i="1"/>
  <c r="M434" i="1" s="1"/>
  <c r="N434" i="1" s="1"/>
  <c r="L433" i="1"/>
  <c r="M433" i="1" s="1"/>
  <c r="N433" i="1" s="1"/>
  <c r="L432" i="1"/>
  <c r="M432" i="1" s="1"/>
  <c r="N432" i="1" s="1"/>
  <c r="N431" i="1"/>
  <c r="L431" i="1"/>
  <c r="M431" i="1" s="1"/>
  <c r="L430" i="1"/>
  <c r="M430" i="1" s="1"/>
  <c r="N430" i="1" s="1"/>
  <c r="N429" i="1"/>
  <c r="L429" i="1"/>
  <c r="M429" i="1" s="1"/>
  <c r="L428" i="1"/>
  <c r="M428" i="1" s="1"/>
  <c r="N428" i="1" s="1"/>
  <c r="L427" i="1"/>
  <c r="M427" i="1" s="1"/>
  <c r="N427" i="1" s="1"/>
  <c r="L426" i="1"/>
  <c r="M426" i="1" s="1"/>
  <c r="N426" i="1" s="1"/>
  <c r="L425" i="1"/>
  <c r="M425" i="1" s="1"/>
  <c r="N425" i="1" s="1"/>
  <c r="L424" i="1"/>
  <c r="M424" i="1" s="1"/>
  <c r="N424" i="1" s="1"/>
  <c r="L423" i="1"/>
  <c r="M423" i="1" s="1"/>
  <c r="N423" i="1" s="1"/>
  <c r="L422" i="1"/>
  <c r="M422" i="1" s="1"/>
  <c r="N422" i="1" s="1"/>
  <c r="L421" i="1"/>
  <c r="M421" i="1" s="1"/>
  <c r="N421" i="1" s="1"/>
  <c r="L420" i="1"/>
  <c r="M420" i="1" s="1"/>
  <c r="N420" i="1" s="1"/>
  <c r="L419" i="1"/>
  <c r="M419" i="1" s="1"/>
  <c r="N419" i="1" s="1"/>
  <c r="L418" i="1"/>
  <c r="M418" i="1" s="1"/>
  <c r="N418" i="1" s="1"/>
  <c r="L417" i="1"/>
  <c r="M417" i="1" s="1"/>
  <c r="N417" i="1" s="1"/>
  <c r="L416" i="1"/>
  <c r="M416" i="1" s="1"/>
  <c r="N416" i="1" s="1"/>
  <c r="L415" i="1"/>
  <c r="M415" i="1" s="1"/>
  <c r="N415" i="1" s="1"/>
  <c r="L414" i="1"/>
  <c r="M414" i="1" s="1"/>
  <c r="N414" i="1" s="1"/>
  <c r="L413" i="1"/>
  <c r="M413" i="1" s="1"/>
  <c r="N413" i="1" s="1"/>
  <c r="L412" i="1"/>
  <c r="M412" i="1" s="1"/>
  <c r="N412" i="1" s="1"/>
  <c r="L411" i="1"/>
  <c r="M411" i="1" s="1"/>
  <c r="N411" i="1" s="1"/>
  <c r="L410" i="1"/>
  <c r="M410" i="1" s="1"/>
  <c r="N410" i="1" s="1"/>
  <c r="L409" i="1"/>
  <c r="M409" i="1" s="1"/>
  <c r="N409" i="1" s="1"/>
  <c r="L408" i="1"/>
  <c r="M408" i="1" s="1"/>
  <c r="N408" i="1" s="1"/>
  <c r="L407" i="1"/>
  <c r="M407" i="1" s="1"/>
  <c r="N407" i="1" s="1"/>
  <c r="L406" i="1"/>
  <c r="M406" i="1" s="1"/>
  <c r="N406" i="1" s="1"/>
  <c r="L405" i="1"/>
  <c r="M405" i="1" s="1"/>
  <c r="N405" i="1" s="1"/>
  <c r="M404" i="1"/>
  <c r="N404" i="1" s="1"/>
  <c r="L404" i="1"/>
  <c r="L403" i="1"/>
  <c r="M403" i="1" s="1"/>
  <c r="N403" i="1" s="1"/>
  <c r="L402" i="1"/>
  <c r="M402" i="1" s="1"/>
  <c r="N402" i="1" s="1"/>
  <c r="L401" i="1"/>
  <c r="M401" i="1" s="1"/>
  <c r="N401" i="1" s="1"/>
  <c r="L400" i="1"/>
  <c r="M400" i="1" s="1"/>
  <c r="N400" i="1" s="1"/>
  <c r="L399" i="1"/>
  <c r="M399" i="1" s="1"/>
  <c r="N399" i="1" s="1"/>
  <c r="L398" i="1"/>
  <c r="M398" i="1" s="1"/>
  <c r="N398" i="1" s="1"/>
  <c r="L397" i="1"/>
  <c r="M397" i="1" s="1"/>
  <c r="N397" i="1" s="1"/>
  <c r="L396" i="1"/>
  <c r="M396" i="1" s="1"/>
  <c r="N396" i="1" s="1"/>
  <c r="L395" i="1"/>
  <c r="M395" i="1" s="1"/>
  <c r="N395" i="1" s="1"/>
  <c r="L394" i="1"/>
  <c r="M394" i="1" s="1"/>
  <c r="N394" i="1" s="1"/>
  <c r="L393" i="1"/>
  <c r="M393" i="1" s="1"/>
  <c r="N393" i="1" s="1"/>
  <c r="L392" i="1"/>
  <c r="M392" i="1" s="1"/>
  <c r="N392" i="1" s="1"/>
  <c r="L391" i="1"/>
  <c r="M391" i="1" s="1"/>
  <c r="N391" i="1" s="1"/>
  <c r="L390" i="1"/>
  <c r="M390" i="1" s="1"/>
  <c r="N390" i="1" s="1"/>
  <c r="L389" i="1"/>
  <c r="M389" i="1" s="1"/>
  <c r="N389" i="1" s="1"/>
  <c r="M388" i="1"/>
  <c r="N388" i="1" s="1"/>
  <c r="L388" i="1"/>
  <c r="L387" i="1"/>
  <c r="M387" i="1" s="1"/>
  <c r="N387" i="1" s="1"/>
  <c r="L386" i="1"/>
  <c r="M386" i="1" s="1"/>
  <c r="N386" i="1" s="1"/>
  <c r="L385" i="1"/>
  <c r="M385" i="1" s="1"/>
  <c r="N385" i="1" s="1"/>
  <c r="L384" i="1"/>
  <c r="M384" i="1" s="1"/>
  <c r="N384" i="1" s="1"/>
  <c r="L383" i="1"/>
  <c r="M383" i="1" s="1"/>
  <c r="N383" i="1" s="1"/>
  <c r="L382" i="1"/>
  <c r="M382" i="1" s="1"/>
  <c r="N382" i="1" s="1"/>
  <c r="L381" i="1"/>
  <c r="M381" i="1" s="1"/>
  <c r="N381" i="1" s="1"/>
  <c r="L380" i="1"/>
  <c r="M380" i="1" s="1"/>
  <c r="N380" i="1" s="1"/>
  <c r="L379" i="1"/>
  <c r="M379" i="1" s="1"/>
  <c r="N379" i="1" s="1"/>
  <c r="L378" i="1"/>
  <c r="M378" i="1" s="1"/>
  <c r="N378" i="1" s="1"/>
  <c r="L377" i="1"/>
  <c r="M377" i="1" s="1"/>
  <c r="N377" i="1" s="1"/>
  <c r="L376" i="1"/>
  <c r="M376" i="1" s="1"/>
  <c r="N376" i="1" s="1"/>
  <c r="L375" i="1"/>
  <c r="M375" i="1" s="1"/>
  <c r="N375" i="1" s="1"/>
  <c r="L374" i="1"/>
  <c r="M374" i="1" s="1"/>
  <c r="N374" i="1" s="1"/>
  <c r="L373" i="1"/>
  <c r="M373" i="1" s="1"/>
  <c r="N373" i="1" s="1"/>
  <c r="M372" i="1"/>
  <c r="N372" i="1" s="1"/>
  <c r="L372" i="1"/>
  <c r="L371" i="1"/>
  <c r="M371" i="1" s="1"/>
  <c r="N371" i="1" s="1"/>
  <c r="L370" i="1"/>
  <c r="M370" i="1" s="1"/>
  <c r="N370" i="1" s="1"/>
  <c r="L369" i="1"/>
  <c r="M369" i="1" s="1"/>
  <c r="N369" i="1" s="1"/>
  <c r="L368" i="1"/>
  <c r="M368" i="1" s="1"/>
  <c r="N368" i="1" s="1"/>
  <c r="L367" i="1"/>
  <c r="M367" i="1" s="1"/>
  <c r="N367" i="1" s="1"/>
  <c r="L366" i="1"/>
  <c r="M366" i="1" s="1"/>
  <c r="N366" i="1" s="1"/>
  <c r="L365" i="1"/>
  <c r="M365" i="1" s="1"/>
  <c r="N365" i="1" s="1"/>
  <c r="L364" i="1"/>
  <c r="M364" i="1" s="1"/>
  <c r="N364" i="1" s="1"/>
  <c r="L363" i="1"/>
  <c r="M363" i="1" s="1"/>
  <c r="N363" i="1" s="1"/>
  <c r="L362" i="1"/>
  <c r="M362" i="1" s="1"/>
  <c r="N362" i="1" s="1"/>
  <c r="L361" i="1"/>
  <c r="M361" i="1" s="1"/>
  <c r="N361" i="1" s="1"/>
  <c r="L360" i="1"/>
  <c r="M360" i="1" s="1"/>
  <c r="N360" i="1" s="1"/>
  <c r="L359" i="1"/>
  <c r="M359" i="1" s="1"/>
  <c r="N359" i="1" s="1"/>
  <c r="L358" i="1"/>
  <c r="M358" i="1" s="1"/>
  <c r="N358" i="1" s="1"/>
  <c r="L357" i="1"/>
  <c r="M357" i="1" s="1"/>
  <c r="N357" i="1" s="1"/>
  <c r="M356" i="1"/>
  <c r="N356" i="1" s="1"/>
  <c r="L356" i="1"/>
  <c r="L355" i="1"/>
  <c r="M355" i="1" s="1"/>
  <c r="N355" i="1" s="1"/>
  <c r="L354" i="1"/>
  <c r="M354" i="1" s="1"/>
  <c r="N354" i="1" s="1"/>
  <c r="L353" i="1"/>
  <c r="M353" i="1" s="1"/>
  <c r="N353" i="1" s="1"/>
  <c r="L352" i="1"/>
  <c r="M352" i="1" s="1"/>
  <c r="N352" i="1" s="1"/>
  <c r="L351" i="1"/>
  <c r="M351" i="1" s="1"/>
  <c r="N351" i="1" s="1"/>
  <c r="L350" i="1"/>
  <c r="M350" i="1" s="1"/>
  <c r="N350" i="1" s="1"/>
  <c r="L349" i="1"/>
  <c r="M349" i="1" s="1"/>
  <c r="N349" i="1" s="1"/>
  <c r="L348" i="1"/>
  <c r="M348" i="1" s="1"/>
  <c r="N348" i="1" s="1"/>
  <c r="L347" i="1"/>
  <c r="M347" i="1" s="1"/>
  <c r="N347" i="1" s="1"/>
  <c r="L346" i="1"/>
  <c r="M346" i="1" s="1"/>
  <c r="N346" i="1" s="1"/>
  <c r="L345" i="1"/>
  <c r="M345" i="1" s="1"/>
  <c r="N345" i="1" s="1"/>
  <c r="L344" i="1"/>
  <c r="M344" i="1" s="1"/>
  <c r="N344" i="1" s="1"/>
  <c r="L343" i="1"/>
  <c r="M343" i="1" s="1"/>
  <c r="N343" i="1" s="1"/>
  <c r="L342" i="1"/>
  <c r="M342" i="1" s="1"/>
  <c r="N342" i="1" s="1"/>
  <c r="L341" i="1"/>
  <c r="M341" i="1" s="1"/>
  <c r="N341" i="1" s="1"/>
  <c r="M340" i="1"/>
  <c r="N340" i="1" s="1"/>
  <c r="L340" i="1"/>
  <c r="L339" i="1"/>
  <c r="M339" i="1" s="1"/>
  <c r="N339" i="1" s="1"/>
  <c r="L338" i="1"/>
  <c r="M338" i="1" s="1"/>
  <c r="N338" i="1" s="1"/>
  <c r="L337" i="1"/>
  <c r="M337" i="1" s="1"/>
  <c r="N337" i="1" s="1"/>
  <c r="L336" i="1"/>
  <c r="M336" i="1" s="1"/>
  <c r="N336" i="1" s="1"/>
  <c r="L335" i="1"/>
  <c r="M335" i="1" s="1"/>
  <c r="N335" i="1" s="1"/>
  <c r="L334" i="1"/>
  <c r="M334" i="1" s="1"/>
  <c r="N334" i="1" s="1"/>
  <c r="L333" i="1"/>
  <c r="M333" i="1" s="1"/>
  <c r="N333" i="1" s="1"/>
  <c r="L332" i="1"/>
  <c r="M332" i="1" s="1"/>
  <c r="N332" i="1" s="1"/>
  <c r="L331" i="1"/>
  <c r="M331" i="1" s="1"/>
  <c r="N331" i="1" s="1"/>
  <c r="L330" i="1"/>
  <c r="M330" i="1" s="1"/>
  <c r="N330" i="1" s="1"/>
  <c r="L329" i="1"/>
  <c r="M329" i="1" s="1"/>
  <c r="N329" i="1" s="1"/>
  <c r="L328" i="1"/>
  <c r="M328" i="1" s="1"/>
  <c r="N328" i="1" s="1"/>
  <c r="L327" i="1"/>
  <c r="M327" i="1" s="1"/>
  <c r="N327" i="1" s="1"/>
  <c r="L326" i="1"/>
  <c r="M326" i="1" s="1"/>
  <c r="N326" i="1" s="1"/>
  <c r="L325" i="1"/>
  <c r="M325" i="1" s="1"/>
  <c r="N325" i="1" s="1"/>
  <c r="L324" i="1"/>
  <c r="M324" i="1" s="1"/>
  <c r="N324" i="1" s="1"/>
  <c r="L323" i="1"/>
  <c r="M323" i="1" s="1"/>
  <c r="N323" i="1" s="1"/>
  <c r="L322" i="1"/>
  <c r="M322" i="1" s="1"/>
  <c r="N322" i="1" s="1"/>
  <c r="L321" i="1"/>
  <c r="M321" i="1" s="1"/>
  <c r="N321" i="1" s="1"/>
  <c r="L320" i="1"/>
  <c r="M320" i="1" s="1"/>
  <c r="N320" i="1" s="1"/>
  <c r="L319" i="1"/>
  <c r="M319" i="1" s="1"/>
  <c r="N319" i="1" s="1"/>
  <c r="L318" i="1"/>
  <c r="M318" i="1" s="1"/>
  <c r="N318" i="1" s="1"/>
  <c r="L317" i="1"/>
  <c r="M317" i="1" s="1"/>
  <c r="N317" i="1" s="1"/>
  <c r="L316" i="1"/>
  <c r="M316" i="1" s="1"/>
  <c r="N316" i="1" s="1"/>
  <c r="M315" i="1"/>
  <c r="N315" i="1" s="1"/>
  <c r="L315" i="1"/>
  <c r="L314" i="1"/>
  <c r="M314" i="1" s="1"/>
  <c r="N314" i="1" s="1"/>
  <c r="L313" i="1"/>
  <c r="M313" i="1" s="1"/>
  <c r="N313" i="1" s="1"/>
  <c r="L312" i="1"/>
  <c r="M312" i="1" s="1"/>
  <c r="N312" i="1" s="1"/>
  <c r="L311" i="1"/>
  <c r="M311" i="1" s="1"/>
  <c r="N311" i="1" s="1"/>
  <c r="L310" i="1"/>
  <c r="M310" i="1" s="1"/>
  <c r="N310" i="1" s="1"/>
  <c r="L309" i="1"/>
  <c r="M309" i="1" s="1"/>
  <c r="N309" i="1" s="1"/>
  <c r="L308" i="1"/>
  <c r="M308" i="1" s="1"/>
  <c r="N308" i="1" s="1"/>
  <c r="L307" i="1"/>
  <c r="M307" i="1" s="1"/>
  <c r="N307" i="1" s="1"/>
  <c r="L306" i="1"/>
  <c r="M306" i="1" s="1"/>
  <c r="N306" i="1" s="1"/>
  <c r="L305" i="1"/>
  <c r="M305" i="1" s="1"/>
  <c r="N305" i="1" s="1"/>
  <c r="M304" i="1"/>
  <c r="N304" i="1" s="1"/>
  <c r="L304" i="1"/>
  <c r="L303" i="1"/>
  <c r="M303" i="1" s="1"/>
  <c r="N303" i="1" s="1"/>
  <c r="L302" i="1"/>
  <c r="M302" i="1" s="1"/>
  <c r="N302" i="1" s="1"/>
  <c r="L301" i="1"/>
  <c r="M301" i="1" s="1"/>
  <c r="N301" i="1" s="1"/>
  <c r="L300" i="1"/>
  <c r="M300" i="1" s="1"/>
  <c r="N300" i="1" s="1"/>
  <c r="M299" i="1"/>
  <c r="N299" i="1" s="1"/>
  <c r="L299" i="1"/>
  <c r="L298" i="1"/>
  <c r="M298" i="1" s="1"/>
  <c r="N298" i="1" s="1"/>
  <c r="L297" i="1"/>
  <c r="M297" i="1" s="1"/>
  <c r="N297" i="1" s="1"/>
  <c r="L296" i="1"/>
  <c r="M296" i="1" s="1"/>
  <c r="N296" i="1" s="1"/>
  <c r="L295" i="1"/>
  <c r="M295" i="1" s="1"/>
  <c r="N295" i="1" s="1"/>
  <c r="L294" i="1"/>
  <c r="M294" i="1" s="1"/>
  <c r="N294" i="1" s="1"/>
  <c r="L293" i="1"/>
  <c r="M293" i="1" s="1"/>
  <c r="N293" i="1" s="1"/>
  <c r="L292" i="1"/>
  <c r="M292" i="1" s="1"/>
  <c r="N292" i="1" s="1"/>
  <c r="L291" i="1"/>
  <c r="M291" i="1" s="1"/>
  <c r="N291" i="1" s="1"/>
  <c r="L290" i="1"/>
  <c r="M290" i="1" s="1"/>
  <c r="N290" i="1" s="1"/>
  <c r="L289" i="1"/>
  <c r="M289" i="1" s="1"/>
  <c r="N289" i="1" s="1"/>
  <c r="M288" i="1"/>
  <c r="N288" i="1" s="1"/>
  <c r="L288" i="1"/>
  <c r="L287" i="1"/>
  <c r="M287" i="1" s="1"/>
  <c r="N287" i="1" s="1"/>
  <c r="L286" i="1"/>
  <c r="M286" i="1" s="1"/>
  <c r="N286" i="1" s="1"/>
  <c r="L285" i="1"/>
  <c r="M285" i="1" s="1"/>
  <c r="N285" i="1" s="1"/>
  <c r="L284" i="1"/>
  <c r="M284" i="1" s="1"/>
  <c r="N284" i="1" s="1"/>
  <c r="L283" i="1"/>
  <c r="M283" i="1" s="1"/>
  <c r="N283" i="1" s="1"/>
  <c r="L282" i="1"/>
  <c r="M282" i="1" s="1"/>
  <c r="N282" i="1" s="1"/>
  <c r="L281" i="1"/>
  <c r="M281" i="1" s="1"/>
  <c r="N281" i="1" s="1"/>
  <c r="L280" i="1"/>
  <c r="M280" i="1" s="1"/>
  <c r="N280" i="1" s="1"/>
  <c r="N279" i="1"/>
  <c r="L279" i="1"/>
  <c r="M279" i="1" s="1"/>
  <c r="L278" i="1"/>
  <c r="M278" i="1" s="1"/>
  <c r="N278" i="1" s="1"/>
  <c r="L277" i="1"/>
  <c r="M277" i="1" s="1"/>
  <c r="N277" i="1" s="1"/>
  <c r="L276" i="1"/>
  <c r="M276" i="1" s="1"/>
  <c r="N276" i="1" s="1"/>
  <c r="L275" i="1"/>
  <c r="M275" i="1" s="1"/>
  <c r="N275" i="1" s="1"/>
  <c r="L274" i="1"/>
  <c r="M274" i="1" s="1"/>
  <c r="N274" i="1" s="1"/>
  <c r="L273" i="1"/>
  <c r="M273" i="1" s="1"/>
  <c r="N273" i="1" s="1"/>
  <c r="L272" i="1"/>
  <c r="M272" i="1" s="1"/>
  <c r="N272" i="1" s="1"/>
  <c r="N271" i="1"/>
  <c r="L271" i="1"/>
  <c r="M271" i="1" s="1"/>
  <c r="L270" i="1"/>
  <c r="M270" i="1" s="1"/>
  <c r="N270" i="1" s="1"/>
  <c r="L269" i="1"/>
  <c r="M269" i="1" s="1"/>
  <c r="N269" i="1" s="1"/>
  <c r="L268" i="1"/>
  <c r="M268" i="1" s="1"/>
  <c r="N268" i="1" s="1"/>
  <c r="L267" i="1"/>
  <c r="M267" i="1" s="1"/>
  <c r="N267" i="1" s="1"/>
  <c r="L266" i="1"/>
  <c r="M266" i="1" s="1"/>
  <c r="N266" i="1" s="1"/>
  <c r="L265" i="1"/>
  <c r="M265" i="1" s="1"/>
  <c r="N265" i="1" s="1"/>
  <c r="L264" i="1"/>
  <c r="M264" i="1" s="1"/>
  <c r="N264" i="1" s="1"/>
  <c r="L263" i="1"/>
  <c r="M263" i="1" s="1"/>
  <c r="N263" i="1" s="1"/>
  <c r="L262" i="1"/>
  <c r="M262" i="1" s="1"/>
  <c r="N262" i="1" s="1"/>
  <c r="L261" i="1"/>
  <c r="M261" i="1" s="1"/>
  <c r="N261" i="1" s="1"/>
  <c r="L260" i="1"/>
  <c r="M260" i="1" s="1"/>
  <c r="N260" i="1" s="1"/>
  <c r="L259" i="1"/>
  <c r="M259" i="1" s="1"/>
  <c r="N259" i="1" s="1"/>
  <c r="L258" i="1"/>
  <c r="M258" i="1" s="1"/>
  <c r="N258" i="1" s="1"/>
  <c r="L257" i="1"/>
  <c r="M257" i="1" s="1"/>
  <c r="N257" i="1" s="1"/>
  <c r="L256" i="1"/>
  <c r="M256" i="1" s="1"/>
  <c r="N256" i="1" s="1"/>
  <c r="L255" i="1"/>
  <c r="M255" i="1" s="1"/>
  <c r="N255" i="1" s="1"/>
  <c r="L254" i="1"/>
  <c r="M254" i="1" s="1"/>
  <c r="N254" i="1" s="1"/>
  <c r="L253" i="1"/>
  <c r="M253" i="1" s="1"/>
  <c r="N253" i="1" s="1"/>
  <c r="L252" i="1"/>
  <c r="M252" i="1" s="1"/>
  <c r="N252" i="1" s="1"/>
  <c r="L251" i="1"/>
  <c r="M251" i="1" s="1"/>
  <c r="N251" i="1" s="1"/>
  <c r="L250" i="1"/>
  <c r="M250" i="1" s="1"/>
  <c r="N250" i="1" s="1"/>
  <c r="L249" i="1"/>
  <c r="M249" i="1" s="1"/>
  <c r="N249" i="1" s="1"/>
  <c r="L248" i="1"/>
  <c r="M248" i="1" s="1"/>
  <c r="N248" i="1" s="1"/>
  <c r="L247" i="1"/>
  <c r="M247" i="1" s="1"/>
  <c r="N247" i="1" s="1"/>
  <c r="L246" i="1"/>
  <c r="M246" i="1" s="1"/>
  <c r="N246" i="1" s="1"/>
  <c r="L245" i="1"/>
  <c r="M245" i="1" s="1"/>
  <c r="N245" i="1" s="1"/>
  <c r="L244" i="1"/>
  <c r="M244" i="1" s="1"/>
  <c r="N244" i="1" s="1"/>
  <c r="L243" i="1"/>
  <c r="M243" i="1" s="1"/>
  <c r="N243" i="1" s="1"/>
  <c r="L242" i="1"/>
  <c r="M242" i="1" s="1"/>
  <c r="N242" i="1" s="1"/>
  <c r="L241" i="1"/>
  <c r="M241" i="1" s="1"/>
  <c r="N241" i="1" s="1"/>
  <c r="L240" i="1"/>
  <c r="M240" i="1" s="1"/>
  <c r="N240" i="1" s="1"/>
  <c r="L239" i="1"/>
  <c r="M239" i="1" s="1"/>
  <c r="N239" i="1" s="1"/>
  <c r="L238" i="1"/>
  <c r="M238" i="1" s="1"/>
  <c r="N238" i="1" s="1"/>
  <c r="L237" i="1"/>
  <c r="M237" i="1" s="1"/>
  <c r="N237" i="1" s="1"/>
  <c r="L236" i="1"/>
  <c r="M236" i="1" s="1"/>
  <c r="N236" i="1" s="1"/>
  <c r="L235" i="1"/>
  <c r="M235" i="1" s="1"/>
  <c r="N235" i="1" s="1"/>
  <c r="L234" i="1"/>
  <c r="M234" i="1" s="1"/>
  <c r="N234" i="1" s="1"/>
  <c r="L233" i="1"/>
  <c r="M233" i="1" s="1"/>
  <c r="N233" i="1" s="1"/>
  <c r="L232" i="1"/>
  <c r="M232" i="1" s="1"/>
  <c r="N232" i="1" s="1"/>
  <c r="L231" i="1"/>
  <c r="M231" i="1" s="1"/>
  <c r="N231" i="1" s="1"/>
  <c r="L230" i="1"/>
  <c r="M230" i="1" s="1"/>
  <c r="N230" i="1" s="1"/>
  <c r="L229" i="1"/>
  <c r="M229" i="1" s="1"/>
  <c r="N229" i="1" s="1"/>
  <c r="L228" i="1"/>
  <c r="M228" i="1" s="1"/>
  <c r="N228" i="1" s="1"/>
  <c r="L227" i="1"/>
  <c r="M227" i="1" s="1"/>
  <c r="N227" i="1" s="1"/>
  <c r="L226" i="1"/>
  <c r="M226" i="1" s="1"/>
  <c r="N226" i="1" s="1"/>
  <c r="L225" i="1"/>
  <c r="M225" i="1" s="1"/>
  <c r="N225" i="1" s="1"/>
  <c r="L224" i="1"/>
  <c r="M224" i="1" s="1"/>
  <c r="N224" i="1" s="1"/>
  <c r="L223" i="1"/>
  <c r="M223" i="1" s="1"/>
  <c r="N223" i="1" s="1"/>
  <c r="L222" i="1"/>
  <c r="M222" i="1" s="1"/>
  <c r="N222" i="1" s="1"/>
  <c r="L221" i="1"/>
  <c r="M221" i="1" s="1"/>
  <c r="N221" i="1" s="1"/>
  <c r="L220" i="1"/>
  <c r="M220" i="1" s="1"/>
  <c r="N220" i="1" s="1"/>
  <c r="L219" i="1"/>
  <c r="M219" i="1" s="1"/>
  <c r="N219" i="1" s="1"/>
  <c r="L218" i="1"/>
  <c r="M218" i="1" s="1"/>
  <c r="N218" i="1" s="1"/>
  <c r="L217" i="1"/>
  <c r="M217" i="1" s="1"/>
  <c r="N217" i="1" s="1"/>
  <c r="L216" i="1"/>
  <c r="M216" i="1" s="1"/>
  <c r="N216" i="1" s="1"/>
  <c r="L215" i="1"/>
  <c r="M215" i="1" s="1"/>
  <c r="N215" i="1" s="1"/>
  <c r="L214" i="1"/>
  <c r="M214" i="1" s="1"/>
  <c r="N214" i="1" s="1"/>
  <c r="L213" i="1"/>
  <c r="M213" i="1" s="1"/>
  <c r="N213" i="1" s="1"/>
  <c r="L212" i="1"/>
  <c r="M212" i="1" s="1"/>
  <c r="N212" i="1" s="1"/>
  <c r="L211" i="1"/>
  <c r="M211" i="1" s="1"/>
  <c r="N211" i="1" s="1"/>
  <c r="L210" i="1"/>
  <c r="M210" i="1" s="1"/>
  <c r="N210" i="1" s="1"/>
  <c r="L209" i="1"/>
  <c r="M209" i="1" s="1"/>
  <c r="N209" i="1" s="1"/>
  <c r="L208" i="1"/>
  <c r="M208" i="1" s="1"/>
  <c r="N208" i="1" s="1"/>
  <c r="L207" i="1"/>
  <c r="M207" i="1" s="1"/>
  <c r="N207" i="1" s="1"/>
  <c r="L206" i="1"/>
  <c r="M206" i="1" s="1"/>
  <c r="N206" i="1" s="1"/>
  <c r="L205" i="1"/>
  <c r="M205" i="1" s="1"/>
  <c r="N205" i="1" s="1"/>
  <c r="L204" i="1"/>
  <c r="M204" i="1" s="1"/>
  <c r="N204" i="1" s="1"/>
  <c r="L203" i="1"/>
  <c r="M203" i="1" s="1"/>
  <c r="N203" i="1" s="1"/>
  <c r="L202" i="1"/>
  <c r="M202" i="1" s="1"/>
  <c r="N202" i="1" s="1"/>
  <c r="L201" i="1"/>
  <c r="M201" i="1" s="1"/>
  <c r="N201" i="1" s="1"/>
  <c r="L200" i="1"/>
  <c r="M200" i="1" s="1"/>
  <c r="N200" i="1" s="1"/>
  <c r="L199" i="1"/>
  <c r="M199" i="1" s="1"/>
  <c r="N199" i="1" s="1"/>
  <c r="L198" i="1"/>
  <c r="M198" i="1" s="1"/>
  <c r="N198" i="1" s="1"/>
  <c r="L197" i="1"/>
  <c r="M197" i="1" s="1"/>
  <c r="N197" i="1" s="1"/>
  <c r="L196" i="1"/>
  <c r="M196" i="1" s="1"/>
  <c r="N196" i="1" s="1"/>
  <c r="L195" i="1"/>
  <c r="M195" i="1" s="1"/>
  <c r="N195" i="1" s="1"/>
  <c r="L194" i="1"/>
  <c r="M194" i="1" s="1"/>
  <c r="N194" i="1" s="1"/>
  <c r="L193" i="1"/>
  <c r="M193" i="1" s="1"/>
  <c r="N193" i="1" s="1"/>
  <c r="L192" i="1"/>
  <c r="M192" i="1" s="1"/>
  <c r="N192" i="1" s="1"/>
  <c r="L191" i="1"/>
  <c r="M191" i="1" s="1"/>
  <c r="N191" i="1" s="1"/>
  <c r="L190" i="1"/>
  <c r="M190" i="1" s="1"/>
  <c r="N190" i="1" s="1"/>
  <c r="L189" i="1"/>
  <c r="M189" i="1" s="1"/>
  <c r="N189" i="1" s="1"/>
  <c r="L188" i="1"/>
  <c r="M188" i="1" s="1"/>
  <c r="N188" i="1" s="1"/>
  <c r="L187" i="1"/>
  <c r="M187" i="1" s="1"/>
  <c r="N187" i="1" s="1"/>
  <c r="L186" i="1"/>
  <c r="M186" i="1" s="1"/>
  <c r="N186" i="1" s="1"/>
  <c r="L185" i="1"/>
  <c r="M185" i="1" s="1"/>
  <c r="N185" i="1" s="1"/>
  <c r="L184" i="1"/>
  <c r="M184" i="1" s="1"/>
  <c r="N184" i="1" s="1"/>
  <c r="L183" i="1"/>
  <c r="M183" i="1" s="1"/>
  <c r="N183" i="1" s="1"/>
  <c r="L182" i="1"/>
  <c r="M182" i="1" s="1"/>
  <c r="N182" i="1" s="1"/>
  <c r="L181" i="1"/>
  <c r="M181" i="1" s="1"/>
  <c r="N181" i="1" s="1"/>
  <c r="L180" i="1"/>
  <c r="M180" i="1" s="1"/>
  <c r="N180" i="1" s="1"/>
  <c r="L179" i="1"/>
  <c r="M179" i="1" s="1"/>
  <c r="N179" i="1" s="1"/>
  <c r="L178" i="1"/>
  <c r="M178" i="1" s="1"/>
  <c r="N178" i="1" s="1"/>
  <c r="L177" i="1"/>
  <c r="M177" i="1" s="1"/>
  <c r="N177" i="1" s="1"/>
  <c r="L176" i="1"/>
  <c r="M176" i="1" s="1"/>
  <c r="N176" i="1" s="1"/>
  <c r="L175" i="1"/>
  <c r="M175" i="1" s="1"/>
  <c r="N175" i="1" s="1"/>
  <c r="L174" i="1"/>
  <c r="M174" i="1" s="1"/>
  <c r="N174" i="1" s="1"/>
  <c r="L173" i="1"/>
  <c r="M173" i="1" s="1"/>
  <c r="N173" i="1" s="1"/>
  <c r="L172" i="1"/>
  <c r="M172" i="1" s="1"/>
  <c r="N172" i="1" s="1"/>
  <c r="L171" i="1"/>
  <c r="M171" i="1" s="1"/>
  <c r="N171" i="1" s="1"/>
  <c r="L170" i="1"/>
  <c r="M170" i="1" s="1"/>
  <c r="N170" i="1" s="1"/>
  <c r="L169" i="1"/>
  <c r="M169" i="1" s="1"/>
  <c r="N169" i="1" s="1"/>
  <c r="L168" i="1"/>
  <c r="M168" i="1" s="1"/>
  <c r="N168" i="1" s="1"/>
  <c r="L167" i="1"/>
  <c r="M167" i="1" s="1"/>
  <c r="N167" i="1" s="1"/>
  <c r="L166" i="1"/>
  <c r="M166" i="1" s="1"/>
  <c r="N166" i="1" s="1"/>
  <c r="L165" i="1"/>
  <c r="M165" i="1" s="1"/>
  <c r="N165" i="1" s="1"/>
  <c r="L164" i="1"/>
  <c r="M164" i="1" s="1"/>
  <c r="N164" i="1" s="1"/>
  <c r="L163" i="1"/>
  <c r="M163" i="1" s="1"/>
  <c r="N163" i="1" s="1"/>
  <c r="L162" i="1"/>
  <c r="M162" i="1" s="1"/>
  <c r="N162" i="1" s="1"/>
  <c r="L161" i="1"/>
  <c r="M161" i="1" s="1"/>
  <c r="N161" i="1" s="1"/>
  <c r="L160" i="1"/>
  <c r="M160" i="1" s="1"/>
  <c r="N160" i="1" s="1"/>
  <c r="L159" i="1"/>
  <c r="M159" i="1" s="1"/>
  <c r="N159" i="1" s="1"/>
  <c r="L158" i="1"/>
  <c r="M158" i="1" s="1"/>
  <c r="N158" i="1" s="1"/>
  <c r="L157" i="1"/>
  <c r="M157" i="1" s="1"/>
  <c r="N157" i="1" s="1"/>
  <c r="L156" i="1"/>
  <c r="M156" i="1" s="1"/>
  <c r="N156" i="1" s="1"/>
  <c r="L155" i="1"/>
  <c r="M155" i="1" s="1"/>
  <c r="N155" i="1" s="1"/>
  <c r="L154" i="1"/>
  <c r="M154" i="1" s="1"/>
  <c r="N154" i="1" s="1"/>
  <c r="L153" i="1"/>
  <c r="M153" i="1" s="1"/>
  <c r="N153" i="1" s="1"/>
  <c r="L152" i="1"/>
  <c r="M152" i="1" s="1"/>
  <c r="N152" i="1" s="1"/>
  <c r="L151" i="1"/>
  <c r="M151" i="1" s="1"/>
  <c r="N151" i="1" s="1"/>
  <c r="L150" i="1"/>
  <c r="M150" i="1" s="1"/>
  <c r="N150" i="1" s="1"/>
  <c r="L149" i="1"/>
  <c r="M149" i="1" s="1"/>
  <c r="N149" i="1" s="1"/>
  <c r="L148" i="1"/>
  <c r="M148" i="1" s="1"/>
  <c r="N148" i="1" s="1"/>
  <c r="L147" i="1"/>
  <c r="M147" i="1" s="1"/>
  <c r="N147" i="1" s="1"/>
  <c r="L146" i="1"/>
  <c r="M146" i="1" s="1"/>
  <c r="N146" i="1" s="1"/>
  <c r="L145" i="1"/>
  <c r="M145" i="1" s="1"/>
  <c r="N145" i="1" s="1"/>
  <c r="L144" i="1"/>
  <c r="M144" i="1" s="1"/>
  <c r="N144" i="1" s="1"/>
  <c r="L143" i="1"/>
  <c r="M143" i="1" s="1"/>
  <c r="N143" i="1" s="1"/>
  <c r="L142" i="1"/>
  <c r="M142" i="1" s="1"/>
  <c r="N142" i="1" s="1"/>
  <c r="L141" i="1"/>
  <c r="M141" i="1" s="1"/>
  <c r="N141" i="1" s="1"/>
  <c r="L140" i="1"/>
  <c r="M140" i="1" s="1"/>
  <c r="N140" i="1" s="1"/>
  <c r="L139" i="1"/>
  <c r="M139" i="1" s="1"/>
  <c r="N139" i="1" s="1"/>
  <c r="L138" i="1"/>
  <c r="M138" i="1" s="1"/>
  <c r="N138" i="1" s="1"/>
  <c r="L137" i="1"/>
  <c r="M137" i="1" s="1"/>
  <c r="N137" i="1" s="1"/>
  <c r="L136" i="1"/>
  <c r="M136" i="1" s="1"/>
  <c r="N136" i="1" s="1"/>
  <c r="L135" i="1"/>
  <c r="M135" i="1" s="1"/>
  <c r="N135" i="1" s="1"/>
  <c r="L134" i="1"/>
  <c r="M134" i="1" s="1"/>
  <c r="N134" i="1" s="1"/>
  <c r="L133" i="1"/>
  <c r="M133" i="1" s="1"/>
  <c r="N133" i="1" s="1"/>
  <c r="L132" i="1"/>
  <c r="M132" i="1" s="1"/>
  <c r="N132" i="1" s="1"/>
  <c r="L131" i="1"/>
  <c r="M131" i="1" s="1"/>
  <c r="N131" i="1" s="1"/>
  <c r="L130" i="1"/>
  <c r="M130" i="1" s="1"/>
  <c r="N130" i="1" s="1"/>
  <c r="L129" i="1"/>
  <c r="M129" i="1" s="1"/>
  <c r="N129" i="1" s="1"/>
  <c r="L128" i="1"/>
  <c r="M128" i="1" s="1"/>
  <c r="N128" i="1" s="1"/>
  <c r="L127" i="1"/>
  <c r="M127" i="1" s="1"/>
  <c r="N127" i="1" s="1"/>
  <c r="L126" i="1"/>
  <c r="M126" i="1" s="1"/>
  <c r="N126" i="1" s="1"/>
  <c r="L125" i="1"/>
  <c r="M125" i="1" s="1"/>
  <c r="N125" i="1" s="1"/>
  <c r="L124" i="1"/>
  <c r="M124" i="1" s="1"/>
  <c r="N124" i="1" s="1"/>
  <c r="L123" i="1"/>
  <c r="M123" i="1" s="1"/>
  <c r="N123" i="1" s="1"/>
  <c r="L122" i="1"/>
  <c r="M122" i="1" s="1"/>
  <c r="N122" i="1" s="1"/>
  <c r="L121" i="1"/>
  <c r="M121" i="1" s="1"/>
  <c r="N121" i="1" s="1"/>
  <c r="L120" i="1"/>
  <c r="M120" i="1" s="1"/>
  <c r="N120" i="1" s="1"/>
  <c r="L119" i="1"/>
  <c r="M119" i="1" s="1"/>
  <c r="N119" i="1" s="1"/>
  <c r="L118" i="1"/>
  <c r="M118" i="1" s="1"/>
  <c r="N118" i="1" s="1"/>
  <c r="L117" i="1"/>
  <c r="M117" i="1" s="1"/>
  <c r="N117" i="1" s="1"/>
  <c r="L116" i="1"/>
  <c r="M116" i="1" s="1"/>
  <c r="N116" i="1" s="1"/>
  <c r="L115" i="1"/>
  <c r="M115" i="1" s="1"/>
  <c r="N115" i="1" s="1"/>
  <c r="L114" i="1"/>
  <c r="M114" i="1" s="1"/>
  <c r="N114" i="1" s="1"/>
  <c r="L113" i="1"/>
  <c r="M113" i="1" s="1"/>
  <c r="N113" i="1" s="1"/>
  <c r="L112" i="1"/>
  <c r="M112" i="1" s="1"/>
  <c r="N112" i="1" s="1"/>
  <c r="L111" i="1"/>
  <c r="M111" i="1" s="1"/>
  <c r="N111" i="1" s="1"/>
  <c r="L110" i="1"/>
  <c r="M110" i="1" s="1"/>
  <c r="N110" i="1" s="1"/>
  <c r="L109" i="1"/>
  <c r="M109" i="1" s="1"/>
  <c r="N109" i="1" s="1"/>
  <c r="L108" i="1"/>
  <c r="M108" i="1" s="1"/>
  <c r="N108" i="1" s="1"/>
  <c r="L107" i="1"/>
  <c r="M107" i="1" s="1"/>
  <c r="N107" i="1" s="1"/>
  <c r="L106" i="1"/>
  <c r="M106" i="1" s="1"/>
  <c r="N106" i="1" s="1"/>
  <c r="L105" i="1"/>
  <c r="M105" i="1" s="1"/>
  <c r="N105" i="1" s="1"/>
  <c r="L104" i="1"/>
  <c r="M104" i="1" s="1"/>
  <c r="N104" i="1" s="1"/>
  <c r="L103" i="1"/>
  <c r="M103" i="1" s="1"/>
  <c r="N103" i="1" s="1"/>
  <c r="L102" i="1"/>
  <c r="M102" i="1" s="1"/>
  <c r="N102" i="1" s="1"/>
  <c r="L101" i="1"/>
  <c r="M101" i="1" s="1"/>
  <c r="N101" i="1" s="1"/>
  <c r="L100" i="1"/>
  <c r="M100" i="1" s="1"/>
  <c r="N100" i="1" s="1"/>
  <c r="L99" i="1"/>
  <c r="M99" i="1" s="1"/>
  <c r="N99" i="1" s="1"/>
  <c r="L98" i="1"/>
  <c r="M98" i="1" s="1"/>
  <c r="N98" i="1" s="1"/>
  <c r="L97" i="1"/>
  <c r="M97" i="1" s="1"/>
  <c r="N97" i="1" s="1"/>
  <c r="L96" i="1"/>
  <c r="M96" i="1" s="1"/>
  <c r="N96" i="1" s="1"/>
  <c r="L95" i="1"/>
  <c r="M95" i="1" s="1"/>
  <c r="N95" i="1" s="1"/>
  <c r="L94" i="1"/>
  <c r="M94" i="1" s="1"/>
  <c r="N94" i="1" s="1"/>
  <c r="L93" i="1"/>
  <c r="M93" i="1" s="1"/>
  <c r="N93" i="1" s="1"/>
  <c r="L92" i="1"/>
  <c r="M92" i="1" s="1"/>
  <c r="N92" i="1" s="1"/>
  <c r="L91" i="1"/>
  <c r="M91" i="1" s="1"/>
  <c r="N91" i="1" s="1"/>
  <c r="L90" i="1"/>
  <c r="M90" i="1" s="1"/>
  <c r="N90" i="1" s="1"/>
  <c r="L89" i="1"/>
  <c r="M89" i="1" s="1"/>
  <c r="N89" i="1" s="1"/>
  <c r="L88" i="1"/>
  <c r="M88" i="1" s="1"/>
  <c r="N88" i="1" s="1"/>
  <c r="L87" i="1"/>
  <c r="M87" i="1" s="1"/>
  <c r="N87" i="1" s="1"/>
  <c r="L86" i="1"/>
  <c r="M86" i="1" s="1"/>
  <c r="N86" i="1" s="1"/>
  <c r="L85" i="1"/>
  <c r="M85" i="1" s="1"/>
  <c r="N85" i="1" s="1"/>
  <c r="L84" i="1"/>
  <c r="M84" i="1" s="1"/>
  <c r="N84" i="1" s="1"/>
  <c r="L83" i="1"/>
  <c r="M83" i="1" s="1"/>
  <c r="N83" i="1" s="1"/>
  <c r="L82" i="1"/>
  <c r="M82" i="1" s="1"/>
  <c r="N82" i="1" s="1"/>
  <c r="L81" i="1"/>
  <c r="M81" i="1" s="1"/>
  <c r="N81" i="1" s="1"/>
  <c r="L80" i="1"/>
  <c r="M80" i="1" s="1"/>
  <c r="N80" i="1" s="1"/>
  <c r="L79" i="1"/>
  <c r="M79" i="1" s="1"/>
  <c r="N79" i="1" s="1"/>
  <c r="L78" i="1"/>
  <c r="M78" i="1" s="1"/>
  <c r="N78" i="1" s="1"/>
  <c r="L77" i="1"/>
  <c r="M77" i="1" s="1"/>
  <c r="N77" i="1" s="1"/>
  <c r="L76" i="1"/>
  <c r="M76" i="1" s="1"/>
  <c r="N76" i="1" s="1"/>
  <c r="L75" i="1"/>
  <c r="M75" i="1" s="1"/>
  <c r="N75" i="1" s="1"/>
  <c r="L74" i="1"/>
  <c r="M74" i="1" s="1"/>
  <c r="N74" i="1" s="1"/>
  <c r="L73" i="1"/>
  <c r="M73" i="1" s="1"/>
  <c r="N73" i="1" s="1"/>
  <c r="L72" i="1"/>
  <c r="M72" i="1" s="1"/>
  <c r="N72" i="1" s="1"/>
  <c r="L71" i="1"/>
  <c r="M71" i="1" s="1"/>
  <c r="N71" i="1" s="1"/>
  <c r="L70" i="1"/>
  <c r="M70" i="1" s="1"/>
  <c r="N70" i="1" s="1"/>
  <c r="L69" i="1"/>
  <c r="M69" i="1" s="1"/>
  <c r="N69" i="1" s="1"/>
  <c r="L68" i="1"/>
  <c r="M68" i="1" s="1"/>
  <c r="N68" i="1" s="1"/>
  <c r="L67" i="1"/>
  <c r="M67" i="1" s="1"/>
  <c r="N67" i="1" s="1"/>
  <c r="L66" i="1"/>
  <c r="M66" i="1" s="1"/>
  <c r="N66" i="1" s="1"/>
  <c r="L65" i="1"/>
  <c r="M65" i="1" s="1"/>
  <c r="N65" i="1" s="1"/>
  <c r="L64" i="1"/>
  <c r="M64" i="1" s="1"/>
  <c r="N64" i="1" s="1"/>
  <c r="L63" i="1"/>
  <c r="M63" i="1" s="1"/>
  <c r="N63" i="1" s="1"/>
  <c r="L62" i="1"/>
  <c r="M62" i="1" s="1"/>
  <c r="N62" i="1" s="1"/>
  <c r="L61" i="1"/>
  <c r="M61" i="1" s="1"/>
  <c r="N61" i="1" s="1"/>
  <c r="L60" i="1"/>
  <c r="M60" i="1" s="1"/>
  <c r="N60" i="1" s="1"/>
  <c r="L59" i="1"/>
  <c r="M59" i="1" s="1"/>
  <c r="N59" i="1" s="1"/>
  <c r="L58" i="1"/>
  <c r="M58" i="1" s="1"/>
  <c r="N58" i="1" s="1"/>
  <c r="L57" i="1"/>
  <c r="M57" i="1" s="1"/>
  <c r="N57" i="1" s="1"/>
  <c r="L56" i="1"/>
  <c r="M56" i="1" s="1"/>
  <c r="N56" i="1" s="1"/>
  <c r="L55" i="1"/>
  <c r="M55" i="1" s="1"/>
  <c r="N55" i="1" s="1"/>
  <c r="L54" i="1"/>
  <c r="M54" i="1" s="1"/>
  <c r="N54" i="1" s="1"/>
  <c r="L53" i="1"/>
  <c r="M53" i="1" s="1"/>
  <c r="N53" i="1" s="1"/>
  <c r="L52" i="1"/>
  <c r="M52" i="1" s="1"/>
  <c r="N52" i="1" s="1"/>
  <c r="L51" i="1"/>
  <c r="M51" i="1" s="1"/>
  <c r="N51" i="1" s="1"/>
  <c r="L50" i="1"/>
  <c r="M50" i="1" s="1"/>
  <c r="N50" i="1" s="1"/>
  <c r="L49" i="1"/>
  <c r="M49" i="1" s="1"/>
  <c r="N49" i="1" s="1"/>
  <c r="L48" i="1"/>
  <c r="M48" i="1" s="1"/>
  <c r="N48" i="1" s="1"/>
  <c r="L47" i="1"/>
  <c r="M47" i="1" s="1"/>
  <c r="N47" i="1" s="1"/>
  <c r="L46" i="1"/>
  <c r="M46" i="1" s="1"/>
  <c r="N46" i="1" s="1"/>
  <c r="L45" i="1"/>
  <c r="M45" i="1" s="1"/>
  <c r="N45" i="1" s="1"/>
  <c r="L44" i="1"/>
  <c r="M44" i="1" s="1"/>
  <c r="N44" i="1" s="1"/>
  <c r="L43" i="1"/>
  <c r="M43" i="1" s="1"/>
  <c r="N43" i="1" s="1"/>
  <c r="L42" i="1"/>
  <c r="M42" i="1" s="1"/>
  <c r="N42" i="1" s="1"/>
  <c r="L41" i="1"/>
  <c r="M41" i="1" s="1"/>
  <c r="N41" i="1" s="1"/>
  <c r="L40" i="1"/>
  <c r="M40" i="1" s="1"/>
  <c r="N40" i="1" s="1"/>
  <c r="L39" i="1"/>
  <c r="M39" i="1" s="1"/>
  <c r="N39" i="1" s="1"/>
  <c r="L38" i="1"/>
  <c r="M38" i="1" s="1"/>
  <c r="N38" i="1" s="1"/>
  <c r="L37" i="1"/>
  <c r="M37" i="1" s="1"/>
  <c r="N37" i="1" s="1"/>
  <c r="L36" i="1"/>
  <c r="M36" i="1" s="1"/>
  <c r="N36" i="1" s="1"/>
  <c r="L35" i="1"/>
  <c r="M35" i="1" s="1"/>
  <c r="N35" i="1" s="1"/>
  <c r="L34" i="1"/>
  <c r="M34" i="1" s="1"/>
  <c r="N34" i="1" s="1"/>
  <c r="L33" i="1"/>
  <c r="M33" i="1" s="1"/>
  <c r="N33" i="1" s="1"/>
  <c r="L32" i="1"/>
  <c r="M32" i="1" s="1"/>
  <c r="N32" i="1" s="1"/>
  <c r="G15" i="1"/>
  <c r="B15" i="1"/>
  <c r="G14" i="1"/>
  <c r="B14" i="1"/>
  <c r="F263" i="1" s="1"/>
  <c r="G9" i="1"/>
  <c r="B9" i="1"/>
  <c r="Q3" i="1"/>
  <c r="Q2" i="1"/>
  <c r="Q1" i="1"/>
  <c r="C1" i="1"/>
  <c r="H17" i="43"/>
  <c r="C26" i="43" s="1"/>
  <c r="H16" i="43"/>
  <c r="H15" i="43"/>
  <c r="B9" i="43"/>
  <c r="A9" i="43"/>
  <c r="A10" i="43" s="1"/>
  <c r="C43" i="7" l="1"/>
  <c r="K17" i="7" s="1"/>
  <c r="F115" i="1"/>
  <c r="F213" i="1"/>
  <c r="F155" i="1"/>
  <c r="F181" i="1"/>
  <c r="F207" i="1"/>
  <c r="F187" i="1"/>
  <c r="F239" i="1"/>
  <c r="F123" i="1"/>
  <c r="F255" i="1"/>
  <c r="F131" i="1"/>
  <c r="F175" i="1"/>
  <c r="F251" i="1"/>
  <c r="AY44" i="5"/>
  <c r="F147" i="1"/>
  <c r="F107" i="1"/>
  <c r="F139" i="1"/>
  <c r="F219" i="1"/>
  <c r="F245" i="1"/>
  <c r="F121" i="1"/>
  <c r="F179" i="1"/>
  <c r="F199" i="1"/>
  <c r="F205" i="1"/>
  <c r="F211" i="1"/>
  <c r="F231" i="1"/>
  <c r="F237" i="1"/>
  <c r="F243" i="1"/>
  <c r="F105" i="1"/>
  <c r="F113" i="1"/>
  <c r="F129" i="1"/>
  <c r="F137" i="1"/>
  <c r="F145" i="1"/>
  <c r="F153" i="1"/>
  <c r="F167" i="1"/>
  <c r="F173" i="1"/>
  <c r="F103" i="1"/>
  <c r="F111" i="1"/>
  <c r="F119" i="1"/>
  <c r="F127" i="1"/>
  <c r="F135" i="1"/>
  <c r="F143" i="1"/>
  <c r="F151" i="1"/>
  <c r="F159" i="1"/>
  <c r="F165" i="1"/>
  <c r="F171" i="1"/>
  <c r="F191" i="1"/>
  <c r="F197" i="1"/>
  <c r="F203" i="1"/>
  <c r="F223" i="1"/>
  <c r="F229" i="1"/>
  <c r="F235" i="1"/>
  <c r="F264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57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261" i="1"/>
  <c r="F109" i="1"/>
  <c r="F117" i="1"/>
  <c r="F125" i="1"/>
  <c r="F133" i="1"/>
  <c r="F141" i="1"/>
  <c r="F149" i="1"/>
  <c r="F157" i="1"/>
  <c r="F163" i="1"/>
  <c r="F183" i="1"/>
  <c r="F189" i="1"/>
  <c r="F195" i="1"/>
  <c r="F215" i="1"/>
  <c r="F221" i="1"/>
  <c r="F227" i="1"/>
  <c r="F247" i="1"/>
  <c r="F253" i="1"/>
  <c r="F259" i="1"/>
  <c r="G24" i="7"/>
  <c r="K16" i="7" s="1"/>
  <c r="AI44" i="5"/>
  <c r="BG44" i="5"/>
  <c r="AA43" i="5"/>
  <c r="BO45" i="5"/>
  <c r="CM46" i="5"/>
  <c r="DS46" i="5"/>
  <c r="S44" i="5"/>
  <c r="BW44" i="5"/>
  <c r="F102" i="1"/>
  <c r="F104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2" i="1"/>
  <c r="F164" i="1"/>
  <c r="F166" i="1"/>
  <c r="F168" i="1"/>
  <c r="F170" i="1"/>
  <c r="F172" i="1"/>
  <c r="F174" i="1"/>
  <c r="F176" i="1"/>
  <c r="F178" i="1"/>
  <c r="F180" i="1"/>
  <c r="F182" i="1"/>
  <c r="F184" i="1"/>
  <c r="F186" i="1"/>
  <c r="F188" i="1"/>
  <c r="F190" i="1"/>
  <c r="F192" i="1"/>
  <c r="F194" i="1"/>
  <c r="F196" i="1"/>
  <c r="F198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1018" i="1"/>
  <c r="F1016" i="1"/>
  <c r="F1014" i="1"/>
  <c r="F1012" i="1"/>
  <c r="F1010" i="1"/>
  <c r="F1008" i="1"/>
  <c r="F1006" i="1"/>
  <c r="F1004" i="1"/>
  <c r="F1002" i="1"/>
  <c r="F1000" i="1"/>
  <c r="F998" i="1"/>
  <c r="F996" i="1"/>
  <c r="F994" i="1"/>
  <c r="F992" i="1"/>
  <c r="F990" i="1"/>
  <c r="F988" i="1"/>
  <c r="F986" i="1"/>
  <c r="F984" i="1"/>
  <c r="F982" i="1"/>
  <c r="F980" i="1"/>
  <c r="F978" i="1"/>
  <c r="F976" i="1"/>
  <c r="F974" i="1"/>
  <c r="F972" i="1"/>
  <c r="F970" i="1"/>
  <c r="F968" i="1"/>
  <c r="F966" i="1"/>
  <c r="F964" i="1"/>
  <c r="F962" i="1"/>
  <c r="F1015" i="1"/>
  <c r="F1007" i="1"/>
  <c r="F999" i="1"/>
  <c r="F991" i="1"/>
  <c r="F983" i="1"/>
  <c r="F975" i="1"/>
  <c r="F967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6" i="1"/>
  <c r="F882" i="1"/>
  <c r="F878" i="1"/>
  <c r="F874" i="1"/>
  <c r="F870" i="1"/>
  <c r="F866" i="1"/>
  <c r="F862" i="1"/>
  <c r="F858" i="1"/>
  <c r="F854" i="1"/>
  <c r="F850" i="1"/>
  <c r="F846" i="1"/>
  <c r="F842" i="1"/>
  <c r="F838" i="1"/>
  <c r="F834" i="1"/>
  <c r="F830" i="1"/>
  <c r="F826" i="1"/>
  <c r="F822" i="1"/>
  <c r="F818" i="1"/>
  <c r="F814" i="1"/>
  <c r="F810" i="1"/>
  <c r="F806" i="1"/>
  <c r="F802" i="1"/>
  <c r="F798" i="1"/>
  <c r="F794" i="1"/>
  <c r="F790" i="1"/>
  <c r="F786" i="1"/>
  <c r="F782" i="1"/>
  <c r="F778" i="1"/>
  <c r="F774" i="1"/>
  <c r="F770" i="1"/>
  <c r="F766" i="1"/>
  <c r="F762" i="1"/>
  <c r="F758" i="1"/>
  <c r="F754" i="1"/>
  <c r="F750" i="1"/>
  <c r="F746" i="1"/>
  <c r="F742" i="1"/>
  <c r="F738" i="1"/>
  <c r="F734" i="1"/>
  <c r="F730" i="1"/>
  <c r="F1017" i="1"/>
  <c r="F1009" i="1"/>
  <c r="F1001" i="1"/>
  <c r="F993" i="1"/>
  <c r="F985" i="1"/>
  <c r="F977" i="1"/>
  <c r="F969" i="1"/>
  <c r="F961" i="1"/>
  <c r="F887" i="1"/>
  <c r="F883" i="1"/>
  <c r="F879" i="1"/>
  <c r="F875" i="1"/>
  <c r="F871" i="1"/>
  <c r="F867" i="1"/>
  <c r="F863" i="1"/>
  <c r="F859" i="1"/>
  <c r="F855" i="1"/>
  <c r="F851" i="1"/>
  <c r="F847" i="1"/>
  <c r="F843" i="1"/>
  <c r="F839" i="1"/>
  <c r="F835" i="1"/>
  <c r="F831" i="1"/>
  <c r="F827" i="1"/>
  <c r="F823" i="1"/>
  <c r="F819" i="1"/>
  <c r="F815" i="1"/>
  <c r="F811" i="1"/>
  <c r="F807" i="1"/>
  <c r="F803" i="1"/>
  <c r="F799" i="1"/>
  <c r="F795" i="1"/>
  <c r="F791" i="1"/>
  <c r="F787" i="1"/>
  <c r="F783" i="1"/>
  <c r="F779" i="1"/>
  <c r="F775" i="1"/>
  <c r="F771" i="1"/>
  <c r="F767" i="1"/>
  <c r="F763" i="1"/>
  <c r="F759" i="1"/>
  <c r="F755" i="1"/>
  <c r="F751" i="1"/>
  <c r="F747" i="1"/>
  <c r="F743" i="1"/>
  <c r="F739" i="1"/>
  <c r="F1005" i="1"/>
  <c r="F989" i="1"/>
  <c r="F973" i="1"/>
  <c r="F1011" i="1"/>
  <c r="F995" i="1"/>
  <c r="F979" i="1"/>
  <c r="F963" i="1"/>
  <c r="F889" i="1"/>
  <c r="F885" i="1"/>
  <c r="F881" i="1"/>
  <c r="F877" i="1"/>
  <c r="F873" i="1"/>
  <c r="F869" i="1"/>
  <c r="F865" i="1"/>
  <c r="F861" i="1"/>
  <c r="F857" i="1"/>
  <c r="F853" i="1"/>
  <c r="F849" i="1"/>
  <c r="F845" i="1"/>
  <c r="F841" i="1"/>
  <c r="F837" i="1"/>
  <c r="F833" i="1"/>
  <c r="F829" i="1"/>
  <c r="F825" i="1"/>
  <c r="F821" i="1"/>
  <c r="F817" i="1"/>
  <c r="F813" i="1"/>
  <c r="F809" i="1"/>
  <c r="F805" i="1"/>
  <c r="F801" i="1"/>
  <c r="F797" i="1"/>
  <c r="F793" i="1"/>
  <c r="F789" i="1"/>
  <c r="F785" i="1"/>
  <c r="F781" i="1"/>
  <c r="F777" i="1"/>
  <c r="F773" i="1"/>
  <c r="F769" i="1"/>
  <c r="F765" i="1"/>
  <c r="F761" i="1"/>
  <c r="F757" i="1"/>
  <c r="F753" i="1"/>
  <c r="F749" i="1"/>
  <c r="F745" i="1"/>
  <c r="F741" i="1"/>
  <c r="F737" i="1"/>
  <c r="F732" i="1"/>
  <c r="F729" i="1"/>
  <c r="F1013" i="1"/>
  <c r="F997" i="1"/>
  <c r="F981" i="1"/>
  <c r="F965" i="1"/>
  <c r="F735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1003" i="1"/>
  <c r="F987" i="1"/>
  <c r="F884" i="1"/>
  <c r="F876" i="1"/>
  <c r="F868" i="1"/>
  <c r="F860" i="1"/>
  <c r="F852" i="1"/>
  <c r="F844" i="1"/>
  <c r="F836" i="1"/>
  <c r="F828" i="1"/>
  <c r="F820" i="1"/>
  <c r="F812" i="1"/>
  <c r="F804" i="1"/>
  <c r="F796" i="1"/>
  <c r="F788" i="1"/>
  <c r="F780" i="1"/>
  <c r="F772" i="1"/>
  <c r="F764" i="1"/>
  <c r="F756" i="1"/>
  <c r="F748" i="1"/>
  <c r="F740" i="1"/>
  <c r="F733" i="1"/>
  <c r="F731" i="1"/>
  <c r="F971" i="1"/>
  <c r="F728" i="1"/>
  <c r="F1019" i="1"/>
  <c r="F888" i="1"/>
  <c r="F880" i="1"/>
  <c r="F872" i="1"/>
  <c r="F864" i="1"/>
  <c r="F856" i="1"/>
  <c r="F848" i="1"/>
  <c r="F840" i="1"/>
  <c r="F832" i="1"/>
  <c r="F824" i="1"/>
  <c r="F816" i="1"/>
  <c r="F808" i="1"/>
  <c r="F800" i="1"/>
  <c r="F792" i="1"/>
  <c r="F784" i="1"/>
  <c r="F776" i="1"/>
  <c r="F768" i="1"/>
  <c r="F760" i="1"/>
  <c r="F752" i="1"/>
  <c r="F744" i="1"/>
  <c r="F73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1" i="1"/>
  <c r="F627" i="1"/>
  <c r="F623" i="1"/>
  <c r="F619" i="1"/>
  <c r="F615" i="1"/>
  <c r="F611" i="1"/>
  <c r="F607" i="1"/>
  <c r="F603" i="1"/>
  <c r="F599" i="1"/>
  <c r="F595" i="1"/>
  <c r="F591" i="1"/>
  <c r="F587" i="1"/>
  <c r="F583" i="1"/>
  <c r="F579" i="1"/>
  <c r="F575" i="1"/>
  <c r="F571" i="1"/>
  <c r="F567" i="1"/>
  <c r="F563" i="1"/>
  <c r="F559" i="1"/>
  <c r="F555" i="1"/>
  <c r="F551" i="1"/>
  <c r="F632" i="1"/>
  <c r="F628" i="1"/>
  <c r="F624" i="1"/>
  <c r="F620" i="1"/>
  <c r="F616" i="1"/>
  <c r="F612" i="1"/>
  <c r="F608" i="1"/>
  <c r="F604" i="1"/>
  <c r="F600" i="1"/>
  <c r="F596" i="1"/>
  <c r="F592" i="1"/>
  <c r="F588" i="1"/>
  <c r="F584" i="1"/>
  <c r="F580" i="1"/>
  <c r="F576" i="1"/>
  <c r="F572" i="1"/>
  <c r="F568" i="1"/>
  <c r="F564" i="1"/>
  <c r="F560" i="1"/>
  <c r="F556" i="1"/>
  <c r="F552" i="1"/>
  <c r="F633" i="1"/>
  <c r="F629" i="1"/>
  <c r="F625" i="1"/>
  <c r="F621" i="1"/>
  <c r="F617" i="1"/>
  <c r="F613" i="1"/>
  <c r="F609" i="1"/>
  <c r="F605" i="1"/>
  <c r="F601" i="1"/>
  <c r="F597" i="1"/>
  <c r="F593" i="1"/>
  <c r="F589" i="1"/>
  <c r="F585" i="1"/>
  <c r="F581" i="1"/>
  <c r="F577" i="1"/>
  <c r="F573" i="1"/>
  <c r="F569" i="1"/>
  <c r="F565" i="1"/>
  <c r="F561" i="1"/>
  <c r="F557" i="1"/>
  <c r="F553" i="1"/>
  <c r="F634" i="1"/>
  <c r="F630" i="1"/>
  <c r="F626" i="1"/>
  <c r="F622" i="1"/>
  <c r="F618" i="1"/>
  <c r="F614" i="1"/>
  <c r="F610" i="1"/>
  <c r="F606" i="1"/>
  <c r="F602" i="1"/>
  <c r="F598" i="1"/>
  <c r="F594" i="1"/>
  <c r="F590" i="1"/>
  <c r="F586" i="1"/>
  <c r="F582" i="1"/>
  <c r="F578" i="1"/>
  <c r="F574" i="1"/>
  <c r="F570" i="1"/>
  <c r="F566" i="1"/>
  <c r="F562" i="1"/>
  <c r="F558" i="1"/>
  <c r="F549" i="1"/>
  <c r="F547" i="1"/>
  <c r="F545" i="1"/>
  <c r="F543" i="1"/>
  <c r="F540" i="1"/>
  <c r="F536" i="1"/>
  <c r="F532" i="1"/>
  <c r="F528" i="1"/>
  <c r="F524" i="1"/>
  <c r="F520" i="1"/>
  <c r="F516" i="1"/>
  <c r="F512" i="1"/>
  <c r="F508" i="1"/>
  <c r="F504" i="1"/>
  <c r="F500" i="1"/>
  <c r="F496" i="1"/>
  <c r="F492" i="1"/>
  <c r="F488" i="1"/>
  <c r="F484" i="1"/>
  <c r="F480" i="1"/>
  <c r="F476" i="1"/>
  <c r="F472" i="1"/>
  <c r="F468" i="1"/>
  <c r="F464" i="1"/>
  <c r="F460" i="1"/>
  <c r="F456" i="1"/>
  <c r="F452" i="1"/>
  <c r="F448" i="1"/>
  <c r="F444" i="1"/>
  <c r="F440" i="1"/>
  <c r="F436" i="1"/>
  <c r="F432" i="1"/>
  <c r="F428" i="1"/>
  <c r="F424" i="1"/>
  <c r="F541" i="1"/>
  <c r="F537" i="1"/>
  <c r="F533" i="1"/>
  <c r="F529" i="1"/>
  <c r="F525" i="1"/>
  <c r="F521" i="1"/>
  <c r="F517" i="1"/>
  <c r="F513" i="1"/>
  <c r="F509" i="1"/>
  <c r="F505" i="1"/>
  <c r="F501" i="1"/>
  <c r="F497" i="1"/>
  <c r="F493" i="1"/>
  <c r="F489" i="1"/>
  <c r="F485" i="1"/>
  <c r="F481" i="1"/>
  <c r="F477" i="1"/>
  <c r="F473" i="1"/>
  <c r="F469" i="1"/>
  <c r="F465" i="1"/>
  <c r="F461" i="1"/>
  <c r="F457" i="1"/>
  <c r="F453" i="1"/>
  <c r="F449" i="1"/>
  <c r="F445" i="1"/>
  <c r="F441" i="1"/>
  <c r="F437" i="1"/>
  <c r="F433" i="1"/>
  <c r="F429" i="1"/>
  <c r="F425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550" i="1"/>
  <c r="F548" i="1"/>
  <c r="F546" i="1"/>
  <c r="F544" i="1"/>
  <c r="F542" i="1"/>
  <c r="F538" i="1"/>
  <c r="F534" i="1"/>
  <c r="F530" i="1"/>
  <c r="F526" i="1"/>
  <c r="F522" i="1"/>
  <c r="F518" i="1"/>
  <c r="F514" i="1"/>
  <c r="F510" i="1"/>
  <c r="F506" i="1"/>
  <c r="F502" i="1"/>
  <c r="F498" i="1"/>
  <c r="F494" i="1"/>
  <c r="F490" i="1"/>
  <c r="F486" i="1"/>
  <c r="F482" i="1"/>
  <c r="F478" i="1"/>
  <c r="F474" i="1"/>
  <c r="F470" i="1"/>
  <c r="F466" i="1"/>
  <c r="F462" i="1"/>
  <c r="F458" i="1"/>
  <c r="F454" i="1"/>
  <c r="F450" i="1"/>
  <c r="F446" i="1"/>
  <c r="F442" i="1"/>
  <c r="F438" i="1"/>
  <c r="F434" i="1"/>
  <c r="F430" i="1"/>
  <c r="F426" i="1"/>
  <c r="F422" i="1"/>
  <c r="F554" i="1"/>
  <c r="F539" i="1"/>
  <c r="F535" i="1"/>
  <c r="F531" i="1"/>
  <c r="F527" i="1"/>
  <c r="F523" i="1"/>
  <c r="F519" i="1"/>
  <c r="F515" i="1"/>
  <c r="F511" i="1"/>
  <c r="F507" i="1"/>
  <c r="F503" i="1"/>
  <c r="F499" i="1"/>
  <c r="F495" i="1"/>
  <c r="F491" i="1"/>
  <c r="F487" i="1"/>
  <c r="F483" i="1"/>
  <c r="F479" i="1"/>
  <c r="F475" i="1"/>
  <c r="F471" i="1"/>
  <c r="F467" i="1"/>
  <c r="F463" i="1"/>
  <c r="F459" i="1"/>
  <c r="F455" i="1"/>
  <c r="F451" i="1"/>
  <c r="F447" i="1"/>
  <c r="F443" i="1"/>
  <c r="F439" i="1"/>
  <c r="F435" i="1"/>
  <c r="F431" i="1"/>
  <c r="F427" i="1"/>
  <c r="F423" i="1"/>
  <c r="F20" i="1"/>
  <c r="L20" i="1" s="1"/>
  <c r="M20" i="1" s="1"/>
  <c r="N20" i="1" s="1"/>
  <c r="F21" i="1"/>
  <c r="L21" i="1" s="1"/>
  <c r="M21" i="1" s="1"/>
  <c r="N21" i="1" s="1"/>
  <c r="F22" i="1"/>
  <c r="L22" i="1" s="1"/>
  <c r="M22" i="1" s="1"/>
  <c r="N22" i="1" s="1"/>
  <c r="F23" i="1"/>
  <c r="L23" i="1" s="1"/>
  <c r="M23" i="1" s="1"/>
  <c r="N23" i="1" s="1"/>
  <c r="F24" i="1"/>
  <c r="L24" i="1" s="1"/>
  <c r="M24" i="1" s="1"/>
  <c r="N24" i="1" s="1"/>
  <c r="F25" i="1"/>
  <c r="L25" i="1" s="1"/>
  <c r="M25" i="1" s="1"/>
  <c r="N25" i="1" s="1"/>
  <c r="F26" i="1"/>
  <c r="L26" i="1" s="1"/>
  <c r="M26" i="1" s="1"/>
  <c r="N26" i="1" s="1"/>
  <c r="F27" i="1"/>
  <c r="L27" i="1" s="1"/>
  <c r="M27" i="1" s="1"/>
  <c r="N27" i="1" s="1"/>
  <c r="F28" i="1"/>
  <c r="L28" i="1" s="1"/>
  <c r="M28" i="1" s="1"/>
  <c r="N28" i="1" s="1"/>
  <c r="F29" i="1"/>
  <c r="L29" i="1" s="1"/>
  <c r="M29" i="1" s="1"/>
  <c r="N29" i="1" s="1"/>
  <c r="F30" i="1"/>
  <c r="L30" i="1" s="1"/>
  <c r="M30" i="1" s="1"/>
  <c r="N30" i="1" s="1"/>
  <c r="F31" i="1"/>
  <c r="L31" i="1" s="1"/>
  <c r="M31" i="1" s="1"/>
  <c r="N31" i="1" s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CU46" i="5"/>
  <c r="CU45" i="5"/>
  <c r="EA47" i="5"/>
  <c r="EA46" i="5"/>
  <c r="AQ44" i="5"/>
  <c r="BO44" i="5"/>
  <c r="BO47" i="5" s="1"/>
  <c r="DC46" i="5"/>
  <c r="EI47" i="5"/>
  <c r="S43" i="5"/>
  <c r="AY43" i="5"/>
  <c r="BW45" i="5"/>
  <c r="CE46" i="5"/>
  <c r="DK46" i="5"/>
  <c r="EQ47" i="5"/>
  <c r="AA44" i="5"/>
  <c r="AA46" i="5" s="1"/>
  <c r="B9" i="5" s="1"/>
  <c r="CM45" i="5"/>
  <c r="DS45" i="5"/>
  <c r="AI43" i="5"/>
  <c r="BG43" i="5"/>
  <c r="DC45" i="5"/>
  <c r="AQ43" i="5"/>
  <c r="CE45" i="5"/>
  <c r="DK45" i="5"/>
  <c r="EI46" i="5"/>
  <c r="EQ46" i="5"/>
  <c r="CM48" i="5" l="1"/>
  <c r="DS48" i="5"/>
  <c r="BW46" i="5"/>
  <c r="K7" i="7"/>
  <c r="K11" i="7" s="1"/>
  <c r="N10" i="7" s="1"/>
  <c r="AA47" i="5"/>
  <c r="C9" i="5" s="1"/>
  <c r="DK47" i="5"/>
  <c r="DC48" i="5"/>
  <c r="AA45" i="5"/>
  <c r="CU48" i="5"/>
  <c r="CE48" i="5"/>
  <c r="BW47" i="5"/>
  <c r="AI47" i="5"/>
  <c r="AI46" i="5"/>
  <c r="EA48" i="5"/>
  <c r="B24" i="5" s="1"/>
  <c r="EA49" i="5"/>
  <c r="C24" i="5" s="1"/>
  <c r="AY47" i="5"/>
  <c r="AY46" i="5"/>
  <c r="BO46" i="5"/>
  <c r="S47" i="5"/>
  <c r="C7" i="5" s="1"/>
  <c r="S46" i="5"/>
  <c r="B7" i="5" s="1"/>
  <c r="CE47" i="5"/>
  <c r="AI45" i="5"/>
  <c r="EQ49" i="5"/>
  <c r="C35" i="5" s="1"/>
  <c r="EQ48" i="5"/>
  <c r="B35" i="5" s="1"/>
  <c r="AQ47" i="5"/>
  <c r="C12" i="5" s="1"/>
  <c r="AQ46" i="5"/>
  <c r="B12" i="5" s="1"/>
  <c r="AQ45" i="5"/>
  <c r="S45" i="5"/>
  <c r="AY45" i="5"/>
  <c r="EI48" i="5"/>
  <c r="B28" i="5" s="1"/>
  <c r="EI49" i="5"/>
  <c r="C28" i="5" s="1"/>
  <c r="DS47" i="5"/>
  <c r="DK48" i="5"/>
  <c r="BG46" i="5"/>
  <c r="B15" i="5" s="1"/>
  <c r="BG47" i="5"/>
  <c r="C15" i="5" s="1"/>
  <c r="DC47" i="5"/>
  <c r="CM47" i="5"/>
  <c r="CU47" i="5"/>
  <c r="BG4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C5" authorId="0" shapeId="0" xr:uid="{27530D1C-BD19-44B8-BF95-C8E8A040BDCC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F5" authorId="0" shapeId="0" xr:uid="{80CDB25E-38B6-4056-A501-31CF5AD3E1C8}">
      <text>
        <r>
          <rPr>
            <b/>
            <sz val="9"/>
            <color indexed="81"/>
            <rFont val="Tahoma"/>
            <family val="2"/>
          </rPr>
          <t>Ingrese el código de la balanza utilizada</t>
        </r>
      </text>
    </comment>
    <comment ref="I5" authorId="0" shapeId="0" xr:uid="{2CB626E5-4D3B-4334-B878-D2F0EC922641}">
      <text>
        <r>
          <rPr>
            <b/>
            <sz val="9"/>
            <color indexed="81"/>
            <rFont val="Tahoma"/>
            <family val="2"/>
          </rPr>
          <t>Ingrese la identificación del certificado de calibración de la balanza utilizada</t>
        </r>
      </text>
    </comment>
    <comment ref="K5" authorId="0" shapeId="0" xr:uid="{6E2F9386-5955-4E88-895D-1D143687FF83}">
      <text>
        <r>
          <rPr>
            <b/>
            <sz val="9"/>
            <color indexed="81"/>
            <rFont val="Tahoma"/>
            <family val="2"/>
          </rPr>
          <t>Registre la fecha hasta la cual es vigente la calibración de la balanza</t>
        </r>
      </text>
    </comment>
    <comment ref="N5" authorId="0" shapeId="0" xr:uid="{CBCC02DB-3FA5-47EB-ABC7-E3D2B0D426F0}">
      <text>
        <r>
          <rPr>
            <b/>
            <sz val="9"/>
            <color indexed="81"/>
            <rFont val="Tahoma"/>
            <family val="2"/>
          </rPr>
          <t>Ingrese el código de inventario del fluorimetro utilizado en los ensayos</t>
        </r>
      </text>
    </comment>
    <comment ref="Q5" authorId="0" shapeId="0" xr:uid="{7C28EA5A-7082-44AE-B9AE-1BF4A13F0C6F}">
      <text>
        <r>
          <rPr>
            <b/>
            <sz val="9"/>
            <color indexed="81"/>
            <rFont val="Tahoma"/>
            <family val="2"/>
          </rPr>
          <t>Registre la identificación única del certificado de calibración del fluorímetro</t>
        </r>
      </text>
    </comment>
    <comment ref="C6" authorId="0" shapeId="0" xr:uid="{9A01D85F-E68D-4B6C-9D09-D4CDFE873FFC}">
      <text>
        <r>
          <rPr>
            <b/>
            <sz val="9"/>
            <color indexed="81"/>
            <rFont val="Tahoma"/>
            <family val="2"/>
          </rPr>
          <t>Registre las unidades en las cuales se reportan los resultados del ensayo</t>
        </r>
      </text>
    </comment>
    <comment ref="F6" authorId="0" shapeId="0" xr:uid="{7E4AA182-53EB-402B-A1F3-A7582CA8FD92}">
      <text>
        <r>
          <rPr>
            <b/>
            <sz val="9"/>
            <color indexed="81"/>
            <rFont val="Tahoma"/>
            <family val="2"/>
          </rPr>
          <t>Ingrese la unidad en la cual se expresan los resultados de las mediciones de masa</t>
        </r>
      </text>
    </comment>
    <comment ref="I6" authorId="0" shapeId="0" xr:uid="{F8EBFED6-38B8-4E3C-B56A-513B8323B41A}">
      <text>
        <r>
          <rPr>
            <b/>
            <sz val="9"/>
            <color indexed="81"/>
            <rFont val="Tahoma"/>
            <family val="2"/>
          </rPr>
          <t>Ingrese la unidad en la cual se expresan los resultados de las mediciones de volumen</t>
        </r>
      </text>
    </comment>
    <comment ref="K6" authorId="0" shapeId="0" xr:uid="{69DA27C6-6467-49AB-B53F-381F3369CADF}">
      <text>
        <r>
          <rPr>
            <b/>
            <sz val="9"/>
            <color indexed="81"/>
            <rFont val="Tahoma"/>
            <family val="2"/>
          </rPr>
          <t>Ingrese el límite de reporte para el método de ensayo</t>
        </r>
      </text>
    </comment>
    <comment ref="Q6" authorId="0" shapeId="0" xr:uid="{BB987BEF-351D-48B5-BDF9-A0190F8FBEE2}">
      <text>
        <r>
          <rPr>
            <b/>
            <sz val="9"/>
            <color indexed="81"/>
            <rFont val="Tahoma"/>
            <family val="2"/>
          </rPr>
          <t>Registre la fecha hasta la cual es vigente la calibración del fluorímetro</t>
        </r>
      </text>
    </comment>
    <comment ref="A19" authorId="0" shapeId="0" xr:uid="{1E7B118E-C3D2-450A-887B-4797130764FE}">
      <text>
        <r>
          <rPr>
            <b/>
            <sz val="9"/>
            <color indexed="81"/>
            <rFont val="Tahoma"/>
            <family val="2"/>
          </rPr>
          <t>Registre el código de la muestra</t>
        </r>
      </text>
    </comment>
    <comment ref="B19" authorId="0" shapeId="0" xr:uid="{476D75B6-365A-47B4-AF3E-CBEBA9983579}">
      <text>
        <r>
          <rPr>
            <b/>
            <sz val="9"/>
            <color indexed="81"/>
            <rFont val="Tahoma"/>
            <family val="2"/>
          </rPr>
          <t>Registre la fecha en la cual se analiza la muestra</t>
        </r>
      </text>
    </comment>
    <comment ref="C19" authorId="0" shapeId="0" xr:uid="{88856CFC-4730-4892-8D16-672D9FAF02CF}">
      <text>
        <r>
          <rPr>
            <b/>
            <sz val="9"/>
            <color indexed="81"/>
            <rFont val="Tahoma"/>
            <family val="2"/>
          </rPr>
          <t>Selecciones el tipo de muestra da la casilla desplegable</t>
        </r>
      </text>
    </comment>
    <comment ref="D19" authorId="0" shapeId="0" xr:uid="{D114AB8C-5926-48FD-9046-B6296A0AFF4A}">
      <text>
        <r>
          <rPr>
            <b/>
            <sz val="9"/>
            <color indexed="81"/>
            <rFont val="Tahoma"/>
            <family val="2"/>
          </rPr>
          <t>Selecciones el tipo de matriz da la casilla desplegable</t>
        </r>
      </text>
    </comment>
    <comment ref="E19" authorId="0" shapeId="0" xr:uid="{8312B1BB-E42A-46BF-B1DE-712CD9B9D6A1}">
      <text>
        <r>
          <rPr>
            <b/>
            <sz val="9"/>
            <color indexed="81"/>
            <rFont val="Tahoma"/>
            <family val="2"/>
          </rPr>
          <t>Registre la masa de la porción analítica utilizada para el ensayo</t>
        </r>
      </text>
    </comment>
    <comment ref="G19" authorId="0" shapeId="0" xr:uid="{E91FF859-37F3-4618-A86F-1CC07641C768}">
      <text>
        <r>
          <rPr>
            <b/>
            <sz val="9"/>
            <color indexed="81"/>
            <rFont val="Tahoma"/>
            <family val="2"/>
          </rPr>
          <t>Registre el volumen de aforo de la muestra en litros</t>
        </r>
      </text>
    </comment>
    <comment ref="H19" authorId="0" shapeId="0" xr:uid="{8DFDA1D8-D0EF-46EB-AAAF-4A1508D956C5}">
      <text>
        <r>
          <rPr>
            <b/>
            <sz val="9"/>
            <color indexed="81"/>
            <rFont val="Tahoma"/>
            <family val="2"/>
          </rPr>
          <t>Registre el factor de dilución de la muestra</t>
        </r>
      </text>
    </comment>
    <comment ref="I19" authorId="0" shapeId="0" xr:uid="{64B06B24-6B5A-4E9D-994A-16EFC76FB4DE}">
      <text>
        <r>
          <rPr>
            <b/>
            <sz val="9"/>
            <color indexed="81"/>
            <rFont val="Tahoma"/>
            <family val="2"/>
          </rPr>
          <t>Registre la respuesta instrumental obtenida del fluorímietro (NET AUC)</t>
        </r>
      </text>
    </comment>
    <comment ref="J19" authorId="0" shapeId="0" xr:uid="{49D87055-B660-4A7B-89C7-961F72C6EA9E}">
      <text>
        <r>
          <rPr>
            <b/>
            <sz val="9"/>
            <color indexed="81"/>
            <rFont val="Tahoma"/>
            <family val="2"/>
          </rPr>
          <t>Ingrese la pendiente de la función de calibración del fluorímetro</t>
        </r>
      </text>
    </comment>
    <comment ref="K19" authorId="0" shapeId="0" xr:uid="{6658C8ED-560D-4A5A-B161-05B4F16970BA}">
      <text>
        <r>
          <rPr>
            <b/>
            <sz val="9"/>
            <color indexed="81"/>
            <rFont val="Tahoma"/>
            <family val="2"/>
          </rPr>
          <t>Ingreseel intercepto de la función de calibración del fluorímetro</t>
        </r>
      </text>
    </comment>
    <comment ref="O19" authorId="0" shapeId="0" xr:uid="{95E7BCAA-5176-401F-88D7-512987F308B8}">
      <text>
        <r>
          <rPr>
            <b/>
            <sz val="9"/>
            <color indexed="81"/>
            <rFont val="Tahoma"/>
            <family val="2"/>
          </rPr>
          <t>Ingrese las iniciales del analista que realizó el ensayo</t>
        </r>
      </text>
    </comment>
    <comment ref="P19" authorId="0" shapeId="0" xr:uid="{8AF02C65-329D-4448-A59C-2C8096B3B6A2}">
      <text>
        <r>
          <rPr>
            <b/>
            <sz val="9"/>
            <color indexed="81"/>
            <rFont val="Tahoma"/>
            <family val="2"/>
          </rPr>
          <t>Registre las iniciales de la persona que revisó los resultados del ensayo</t>
        </r>
      </text>
    </comment>
    <comment ref="Q19" authorId="0" shapeId="0" xr:uid="{12667B30-162A-41EE-8259-66986025E85B}">
      <text>
        <r>
          <rPr>
            <b/>
            <sz val="9"/>
            <color indexed="81"/>
            <rFont val="Tahoma"/>
            <family val="2"/>
          </rPr>
          <t>Ingrese el estado del resultado</t>
        </r>
      </text>
    </comment>
    <comment ref="R19" authorId="0" shapeId="0" xr:uid="{3DC69AA0-0B4D-4956-AD97-2691CAEFA9AA}">
      <text>
        <r>
          <rPr>
            <b/>
            <sz val="9"/>
            <color indexed="81"/>
            <rFont val="Tahoma"/>
            <family val="2"/>
          </rPr>
          <t>Registre las observaciones relacionadas con el ensayo y/o la muestra</t>
        </r>
      </text>
    </comment>
    <comment ref="S19" authorId="0" shapeId="0" xr:uid="{BAC79CDD-3586-45A6-887D-8961F06F0DAE}">
      <text>
        <r>
          <rPr>
            <b/>
            <sz val="9"/>
            <color indexed="81"/>
            <rFont val="Tahoma"/>
            <family val="2"/>
          </rPr>
          <t>Registre la trazabilidad de los resultados del ensayo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  <author>SGI</author>
  </authors>
  <commentList>
    <comment ref="A7" authorId="0" shapeId="0" xr:uid="{594BF178-EA36-4B44-B647-AC23B9F99780}">
      <text>
        <r>
          <rPr>
            <b/>
            <sz val="9"/>
            <color indexed="81"/>
            <rFont val="Tahoma"/>
            <family val="2"/>
          </rPr>
          <t>Registr el código del control</t>
        </r>
      </text>
    </comment>
    <comment ref="D7" authorId="0" shapeId="0" xr:uid="{940D36B1-85AD-4002-9C71-0A085E377A13}">
      <text>
        <r>
          <rPr>
            <b/>
            <sz val="9"/>
            <color indexed="81"/>
            <rFont val="Tahoma"/>
            <family val="2"/>
          </rPr>
          <t>Registre la matriz del control</t>
        </r>
      </text>
    </comment>
    <comment ref="E7" authorId="0" shapeId="0" xr:uid="{68B0793E-23BB-4EFB-A5F2-8A2D83514D00}">
      <text>
        <r>
          <rPr>
            <b/>
            <sz val="9"/>
            <color indexed="81"/>
            <rFont val="Tahoma"/>
            <family val="2"/>
          </rPr>
          <t>Ingrese la sustancia empleada para la preparación del control</t>
        </r>
      </text>
    </comment>
    <comment ref="F7" authorId="1" shapeId="0" xr:uid="{00000000-0006-0000-0200-000001000000}">
      <text>
        <r>
          <rPr>
            <b/>
            <sz val="9"/>
            <color indexed="81"/>
            <rFont val="Tahoma"/>
            <family val="2"/>
          </rPr>
          <t>Ingrese el código del lote de preparación de la solución madre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digite la concentración de la solución madre corregida por pureza y peso real de KH2PO4</t>
        </r>
      </text>
    </comment>
    <comment ref="H7" authorId="0" shapeId="0" xr:uid="{6F7E8063-5ADA-466A-B53E-D4D809D1166E}">
      <text>
        <r>
          <rPr>
            <b/>
            <sz val="9"/>
            <color indexed="81"/>
            <rFont val="Tahoma"/>
            <family val="2"/>
          </rPr>
          <t>Ingrese la aícuota tomada para la preparación de la solución en ul</t>
        </r>
      </text>
    </comment>
    <comment ref="I7" authorId="0" shapeId="0" xr:uid="{68046EEF-4324-42E3-A72C-7EA8D05141CF}">
      <text>
        <r>
          <rPr>
            <b/>
            <sz val="9"/>
            <color indexed="81"/>
            <rFont val="Tahoma"/>
            <family val="2"/>
          </rPr>
          <t>Registre el volumen de aforo de la solución en ml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6" authorId="0" shapeId="0" xr:uid="{217BB746-B5C2-4813-A133-E2D6BE983BCE}">
      <text>
        <r>
          <rPr>
            <b/>
            <sz val="9"/>
            <color indexed="81"/>
            <rFont val="Tahoma"/>
            <family val="2"/>
          </rPr>
          <t>Digite el nombre de la matriz</t>
        </r>
      </text>
    </comment>
    <comment ref="B6" authorId="0" shapeId="0" xr:uid="{1AEE4359-8B13-4DB8-AF1C-114BC76E8273}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C6" authorId="0" shapeId="0" xr:uid="{2FDC852E-264C-44DB-9EC7-5556DDBBE20F}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  <comment ref="D6" authorId="0" shapeId="0" xr:uid="{AEC9B9C4-6089-4851-84C5-49DD015465AE}">
      <text>
        <r>
          <rPr>
            <b/>
            <sz val="9"/>
            <color indexed="81"/>
            <rFont val="Tahoma"/>
            <family val="2"/>
          </rPr>
          <t>Ingrese la diferencia relativa porcentual permitida para la matriz</t>
        </r>
      </text>
    </comment>
    <comment ref="A40" authorId="0" shapeId="0" xr:uid="{58FBDE0B-DCDB-4F4B-9485-DBE8FA33A388}">
      <text>
        <r>
          <rPr>
            <b/>
            <sz val="9"/>
            <color indexed="81"/>
            <rFont val="Tahoma"/>
            <family val="2"/>
          </rPr>
          <t>Digite el tipo de sustancia utilizada para la preparación de controles</t>
        </r>
      </text>
    </comment>
    <comment ref="B40" authorId="0" shapeId="0" xr:uid="{EE7DE727-1DB8-454F-B0F5-EE7D3BE39F3B}">
      <text>
        <r>
          <rPr>
            <b/>
            <sz val="9"/>
            <color indexed="81"/>
            <rFont val="Tahoma"/>
            <family val="2"/>
          </rPr>
          <t>Ingrese el límite decontrol  inferior del ensayo</t>
        </r>
      </text>
    </comment>
    <comment ref="C40" authorId="0" shapeId="0" xr:uid="{B7B09C5C-20C0-4226-A1FC-D7A53E9933CF}">
      <text>
        <r>
          <rPr>
            <b/>
            <sz val="9"/>
            <color indexed="81"/>
            <rFont val="Tahoma"/>
            <family val="2"/>
          </rPr>
          <t>Ingrese el límite de alerta inferior para el  ensayo</t>
        </r>
      </text>
    </comment>
    <comment ref="D40" authorId="0" shapeId="0" xr:uid="{2597F860-9301-4B5E-AD6A-0609237EE8F5}">
      <text>
        <r>
          <rPr>
            <b/>
            <sz val="9"/>
            <color indexed="81"/>
            <rFont val="Tahoma"/>
            <family val="2"/>
          </rPr>
          <t>Ingrese la media del proceso analítico</t>
        </r>
      </text>
    </comment>
    <comment ref="E40" authorId="0" shapeId="0" xr:uid="{E7EF18B3-CF20-46BF-8491-75ECA8BACFBC}">
      <text>
        <r>
          <rPr>
            <b/>
            <sz val="9"/>
            <color indexed="81"/>
            <rFont val="Tahoma"/>
            <family val="2"/>
          </rPr>
          <t>Ingrese el límite decontrol  superior del ensayo</t>
        </r>
      </text>
    </comment>
    <comment ref="F40" authorId="0" shapeId="0" xr:uid="{AC3210B6-B633-487F-A81C-F23B6EBAC046}">
      <text>
        <r>
          <rPr>
            <b/>
            <sz val="9"/>
            <color indexed="81"/>
            <rFont val="Tahoma"/>
            <family val="2"/>
          </rPr>
          <t>Ingrese el límite de alerta superior para el  ensayo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  <author>Darío Pardo</author>
  </authors>
  <commentList>
    <comment ref="B8" authorId="0" shapeId="0" xr:uid="{743E0F1E-9E37-4B37-A062-416FEDD6DAE9}">
      <text>
        <r>
          <rPr>
            <b/>
            <sz val="9"/>
            <color indexed="81"/>
            <rFont val="Tahoma"/>
            <family val="2"/>
          </rPr>
          <t>Registre la fecha en la cual se realizó el ensayo relacionado con el dato que se registra en la columna siguiente</t>
        </r>
      </text>
    </comment>
    <comment ref="C8" authorId="1" shapeId="0" xr:uid="{D0B9B01A-A88A-46C8-B536-ED66FE834077}">
      <text>
        <r>
          <rPr>
            <b/>
            <sz val="9"/>
            <color indexed="81"/>
            <rFont val="Tahoma"/>
            <family val="2"/>
          </rPr>
          <t>Registre el resultado del ensayo realizado sobre la muestra de control de calidad.
Nota: Se requieren mínimo 8 datos para la estimación de la incertidumbre</t>
        </r>
      </text>
    </comment>
    <comment ref="G9" authorId="0" shapeId="0" xr:uid="{BBDCBD6B-849A-4160-918E-AD3DCD2EAD9C}">
      <text>
        <r>
          <rPr>
            <b/>
            <sz val="9"/>
            <color indexed="81"/>
            <rFont val="Tahoma"/>
            <family val="2"/>
          </rPr>
          <t>Registre el nombre del material de referencia utilizado para la evaluación del componente de exactitud</t>
        </r>
      </text>
    </comment>
    <comment ref="G10" authorId="0" shapeId="0" xr:uid="{E7D59B25-C7B9-4E86-B5A0-049591524FC7}">
      <text>
        <r>
          <rPr>
            <b/>
            <sz val="9"/>
            <color indexed="81"/>
            <rFont val="Tahoma"/>
            <family val="2"/>
          </rPr>
          <t>Registre el tipo de matriz al cual corresponde el material de referencia</t>
        </r>
      </text>
    </comment>
    <comment ref="G11" authorId="0" shapeId="0" xr:uid="{369B2EC3-74BE-49BF-B7E4-A8A661C42874}">
      <text>
        <r>
          <rPr>
            <b/>
            <sz val="9"/>
            <color indexed="81"/>
            <rFont val="Tahoma"/>
            <family val="2"/>
          </rPr>
          <t>Registre la fecha de vencimiento del material de referencia</t>
        </r>
      </text>
    </comment>
    <comment ref="G13" authorId="0" shapeId="0" xr:uid="{A98BAA9B-29F9-43AF-8CC7-5838A54FFE32}">
      <text>
        <r>
          <rPr>
            <b/>
            <sz val="9"/>
            <color indexed="81"/>
            <rFont val="Tahoma"/>
            <family val="2"/>
          </rPr>
          <t>Ingrese el valor  certificado del material de referencia</t>
        </r>
      </text>
    </comment>
    <comment ref="G14" authorId="0" shapeId="0" xr:uid="{C54E7532-FD92-4168-87FA-1DE64910ED4C}">
      <text>
        <r>
          <rPr>
            <b/>
            <sz val="9"/>
            <color indexed="81"/>
            <rFont val="Tahoma"/>
            <family val="2"/>
          </rPr>
          <t>Registre la incertidumbre del valor de referencia del material</t>
        </r>
      </text>
    </comment>
    <comment ref="G15" authorId="0" shapeId="0" xr:uid="{B9A73C3F-D3F5-42C4-AB01-375C6C04D4F8}">
      <text>
        <r>
          <rPr>
            <b/>
            <sz val="9"/>
            <color indexed="81"/>
            <rFont val="Tahoma"/>
            <family val="2"/>
          </rPr>
          <t>Ingrese el valor de k, con el cual el fabricante declara que se estimó la incertidumbre del material de referencia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CUADRO MANDO" description="Conexión a la consulta 'CUADRO MANDO' en el libro." type="5" refreshedVersion="6" background="1">
    <dbPr connection="Provider=Microsoft.Mashup.OleDb.1;Data Source=$Workbook$;Location=&quot;CUADRO MANDO&quot;;Extended Properties=&quot;&quot;" command="SELECT * FROM [CUADRO MANDO]"/>
  </connection>
  <connection id="2" xr16:uid="{00000000-0015-0000-FFFF-FFFF01000000}" keepAlive="1" name="Consulta - DUPLICADOS" description="Conexión a la consulta 'DUPLICADOS' en el libro." type="5" refreshedVersion="0" background="1">
    <dbPr connection="Provider=Microsoft.Mashup.OleDb.1;Data Source=$Workbook$;Location=DUPLICADOS;Extended Properties=&quot;&quot;" command="SELECT * FROM [DUPLICADOS]"/>
  </connection>
  <connection id="3" xr16:uid="{00000000-0015-0000-FFFF-FFFF02000000}" keepAlive="1" name="Consulta - LIMITES PRECISION" description="Conexión a la consulta 'LIMITES PRECISION' en el libro." type="5" refreshedVersion="6" background="1" saveData="1">
    <dbPr connection="Provider=Microsoft.Mashup.OleDb.1;Data Source=$Workbook$;Location=&quot;LIMITES PRECISION&quot;;Extended Properties=&quot;&quot;" command="SELECT * FROM [LIMITES PRECISION]"/>
  </connection>
  <connection id="4" xr16:uid="{00000000-0015-0000-FFFF-FFFF03000000}" keepAlive="1" name="Consulta - LIMITES RECUPERACION" description="Conexión a la consulta 'LIMITES RECUPERACION' en el libro." type="5" refreshedVersion="6" background="1">
    <dbPr connection="Provider=Microsoft.Mashup.OleDb.1;Data Source=$Workbook$;Location=&quot;LIMITES RECUPERACION&quot;;Extended Properties=&quot;&quot;" command="SELECT * FROM [LIMITES RECUPERACION]"/>
  </connection>
  <connection id="5" xr16:uid="{00000000-0015-0000-FFFF-FFFF04000000}" keepAlive="1" name="Consulta - MUESTRAS" description="Conexión a la consulta 'MUESTRAS' en el libro." type="5" refreshedVersion="0" background="1">
    <dbPr connection="Provider=Microsoft.Mashup.OleDb.1;Data Source=$Workbook$;Location=MUESTRAS;Extended Properties=&quot;&quot;" command="SELECT * FROM [MUESTRAS]"/>
  </connection>
  <connection id="6" xr16:uid="{00000000-0015-0000-FFFF-FFFF05000000}" keepAlive="1" name="Consulta - PRECISION" description="Conexión a la consulta 'PRECISION' en el libro." type="5" refreshedVersion="6" background="1" saveData="1">
    <dbPr connection="Provider=Microsoft.Mashup.OleDb.1;Data Source=$Workbook$;Location=PRECISION;Extended Properties=&quot;&quot;" command="SELECT * FROM [PRECISION]"/>
  </connection>
  <connection id="7" xr16:uid="{00000000-0015-0000-FFFF-FFFF06000000}" keepAlive="1" name="Consulta - RECUPERACION" description="Conexión a la consulta 'RECUPERACION' en el libro." type="5" refreshedVersion="6" background="1" saveData="1">
    <dbPr connection="Provider=Microsoft.Mashup.OleDb.1;Data Source=$Workbook$;Location=RECUPERACION;Extended Properties=&quot;&quot;" command="SELECT * FROM [RECUPERACION]"/>
  </connection>
</connections>
</file>

<file path=xl/sharedStrings.xml><?xml version="1.0" encoding="utf-8"?>
<sst xmlns="http://schemas.openxmlformats.org/spreadsheetml/2006/main" count="929" uniqueCount="411">
  <si>
    <t>METODO</t>
  </si>
  <si>
    <t>ANALISTA</t>
  </si>
  <si>
    <t>UNIDADES</t>
  </si>
  <si>
    <t>FECHA DE ANALISIS</t>
  </si>
  <si>
    <t>ANALISIS DE MUESTRAS</t>
  </si>
  <si>
    <t>ENSAYO 1</t>
  </si>
  <si>
    <t>ml</t>
  </si>
  <si>
    <t>BALANZA</t>
  </si>
  <si>
    <t>%</t>
  </si>
  <si>
    <t>ID MUESTRA</t>
  </si>
  <si>
    <t>FECHA ACTUALIZACION</t>
  </si>
  <si>
    <t>LECTURA (g)</t>
  </si>
  <si>
    <t>CORRECCION (g)</t>
  </si>
  <si>
    <t>Pendiente</t>
  </si>
  <si>
    <t>Intercepto</t>
  </si>
  <si>
    <t>FECHA</t>
  </si>
  <si>
    <t>MATRIZ</t>
  </si>
  <si>
    <t>OBSERVACIONES</t>
  </si>
  <si>
    <t>0812-18</t>
  </si>
  <si>
    <t>FACTORES DE CORRECCIONEQUIPOS UTILIZADOS EN EL ENSAYO</t>
  </si>
  <si>
    <t>006</t>
  </si>
  <si>
    <t>ESTIMACION DE LA INCERTIDUMBRE POR FUENTES GLOBALES</t>
  </si>
  <si>
    <t>METODO DE REFERENCIA</t>
  </si>
  <si>
    <t>DATOS DE LA MUESTRA DE CONTROL DE CALIDAD</t>
  </si>
  <si>
    <t>DATOS DEL MATERIAL DE REFERENCIA</t>
  </si>
  <si>
    <t>GRÁFICO DE APORTES</t>
  </si>
  <si>
    <t>No.</t>
  </si>
  <si>
    <t>CODIGO</t>
  </si>
  <si>
    <t>CER 05</t>
  </si>
  <si>
    <t>FUENTE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</si>
  <si>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</si>
  <si>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CEREAL</t>
  </si>
  <si>
    <t>Material de referencia</t>
  </si>
  <si>
    <t>VIGENCIA</t>
  </si>
  <si>
    <t>Método y exactitud del laboratorio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</si>
  <si>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ref</t>
    </r>
    <r>
      <rPr>
        <b/>
        <sz val="11"/>
        <color theme="1"/>
        <rFont val="Calibri"/>
        <family val="2"/>
        <scheme val="minor"/>
      </rPr>
      <t xml:space="preserve"> material</t>
    </r>
  </si>
  <si>
    <t>Reproducibilidad intralaboratoririo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</si>
  <si>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ref</t>
    </r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</si>
  <si>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</si>
  <si>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</si>
  <si>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</si>
  <si>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</si>
  <si>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brel</t>
    </r>
  </si>
  <si>
    <t>INCERTIDUMBRE  COMBINADA DEBIDA AL MÉTODO Y EXACTITUD DEL LABORATORIO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</si>
  <si>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</si>
  <si>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rel</t>
    </r>
  </si>
  <si>
    <t>ICERTIDUMBRE RELATIVA EXPANDIDA</t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</si>
  <si>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</si>
  <si>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</si>
  <si>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Resultado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</si>
  <si>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exp</t>
    </r>
  </si>
  <si>
    <t>REPRODUCIBILIDAD DENTRO DEL LABORATORIO</t>
  </si>
  <si>
    <t>PROMEDIO</t>
  </si>
  <si>
    <t>D. S.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</si>
  <si>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Rw</t>
    </r>
    <r>
      <rPr>
        <b/>
        <sz val="11"/>
        <color theme="1"/>
        <rFont val="Calibri"/>
        <family val="2"/>
        <scheme val="minor"/>
      </rPr>
      <t xml:space="preserve"> rel</t>
    </r>
  </si>
  <si>
    <t>INCERTIDUMBRE DEBIDA AL MATERIAL DE REFERENCIA</t>
  </si>
  <si>
    <t>INCERTIDUMBRE DEBIDA A LA EXACTITUD DEL LABORATORIO</t>
  </si>
  <si>
    <t>1.  CUANTIFICACIÓN DEL COMPONENTE DE PRECISIÓN</t>
  </si>
  <si>
    <t>2.  CUANTIFICACIÓN DEL COMPONENTE DE EXACTITUD</t>
  </si>
  <si>
    <t>3.  ESTIMACION DE LA INCERTIDUMBRE ESTANDAR COMBINADA</t>
  </si>
  <si>
    <t>4.  INCERTIDUBRE ABSOLUTA EXPANDIDA</t>
  </si>
  <si>
    <t>FECHA ANALISIS</t>
  </si>
  <si>
    <t>ACEITES Y GRASAS</t>
  </si>
  <si>
    <t>AGUA POTABLE</t>
  </si>
  <si>
    <t>ALIMENTO ANIMAL</t>
  </si>
  <si>
    <t>ALIMENTOS ELABORADOS</t>
  </si>
  <si>
    <t>ALIMENTOS PROCEDENTES DE ANIMALES SILVESTRES</t>
  </si>
  <si>
    <t>BEBIDAS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</si>
  <si>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</si>
  <si>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</si>
  <si>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</si>
  <si>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</si>
  <si>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</si>
  <si>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</si>
  <si>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</si>
  <si>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</si>
  <si>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</si>
  <si>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</si>
  <si>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NUECES Y SEMILLAS</t>
  </si>
  <si>
    <t>OTRAS HORTALIZAS</t>
  </si>
  <si>
    <t>PESCADO</t>
  </si>
  <si>
    <t>PLATOS COCINADOS MIXTOS</t>
  </si>
  <si>
    <t>PRODUCTOS DE COCO</t>
  </si>
  <si>
    <t>PRODUCTOS MARINOS</t>
  </si>
  <si>
    <t>RESINAS FENÓLICAS</t>
  </si>
  <si>
    <t>CACAO Y DERIVADOS</t>
  </si>
  <si>
    <t>CAFÉ Y DERIVADOS</t>
  </si>
  <si>
    <t>MONITOREO AMBIENTE</t>
  </si>
  <si>
    <t>PLASMA SANGUINEO</t>
  </si>
  <si>
    <t>SUPLEMENTOS ALIMENTICIOS</t>
  </si>
  <si>
    <t>NOTA: FAVOR NO MOVER NI INSERTAR NOMBRE DE COLUMNA A ESTA LISTA.</t>
  </si>
  <si>
    <t>SI SE DESEA AÑADIR OTRA OPCION, INSERTELA AL FINAL</t>
  </si>
  <si>
    <t>CERTIFICADO DE CALIBRACION</t>
  </si>
  <si>
    <t>DATOS DE LA MUESTRA</t>
  </si>
  <si>
    <t>1080-18</t>
  </si>
  <si>
    <t>1716-18</t>
  </si>
  <si>
    <t>DETERMINACION DE LOS LÍMITES DE LA CARTA CONTROL</t>
  </si>
  <si>
    <t>RPD %</t>
  </si>
  <si>
    <t>L. A</t>
  </si>
  <si>
    <t>L. C.</t>
  </si>
  <si>
    <t>C. V. %</t>
  </si>
  <si>
    <t>1371-18</t>
  </si>
  <si>
    <t>1372-18</t>
  </si>
  <si>
    <t>1373-18</t>
  </si>
  <si>
    <t>1908-18</t>
  </si>
  <si>
    <t>1909-18</t>
  </si>
  <si>
    <t>1910-18</t>
  </si>
  <si>
    <t>1948-18</t>
  </si>
  <si>
    <t>1949-18</t>
  </si>
  <si>
    <t>1950-18</t>
  </si>
  <si>
    <t>1951-18</t>
  </si>
  <si>
    <t>1952-18</t>
  </si>
  <si>
    <t>1953-18</t>
  </si>
  <si>
    <t>0764-18</t>
  </si>
  <si>
    <t>0987-18</t>
  </si>
  <si>
    <t>1021-18</t>
  </si>
  <si>
    <t>0878-18</t>
  </si>
  <si>
    <t>1029-18</t>
  </si>
  <si>
    <t>1044-18</t>
  </si>
  <si>
    <t>1131-18</t>
  </si>
  <si>
    <t>1365-18</t>
  </si>
  <si>
    <t>1445-18</t>
  </si>
  <si>
    <t>1640-18</t>
  </si>
  <si>
    <t>1627-18</t>
  </si>
  <si>
    <t>1861-18</t>
  </si>
  <si>
    <t>2366-18</t>
  </si>
  <si>
    <t>0696-18</t>
  </si>
  <si>
    <t>0894-18</t>
  </si>
  <si>
    <t>0895-18</t>
  </si>
  <si>
    <t>0896-18</t>
  </si>
  <si>
    <t>0920-18</t>
  </si>
  <si>
    <t>1008-18</t>
  </si>
  <si>
    <t>1004-18</t>
  </si>
  <si>
    <t>1928-18</t>
  </si>
  <si>
    <t>1929-18</t>
  </si>
  <si>
    <t>2287-18</t>
  </si>
  <si>
    <t>1726-18</t>
  </si>
  <si>
    <t>1788-18</t>
  </si>
  <si>
    <t>1789-18</t>
  </si>
  <si>
    <t>1790-18</t>
  </si>
  <si>
    <t>1791-18</t>
  </si>
  <si>
    <t>1792-18</t>
  </si>
  <si>
    <t>1834-18</t>
  </si>
  <si>
    <t>1835-18</t>
  </si>
  <si>
    <t>1801-18</t>
  </si>
  <si>
    <t>1802-18</t>
  </si>
  <si>
    <t>1903-18</t>
  </si>
  <si>
    <t>1904-18</t>
  </si>
  <si>
    <t>2086-18</t>
  </si>
  <si>
    <t>2111-18</t>
  </si>
  <si>
    <t>2112-18</t>
  </si>
  <si>
    <t>2113-18</t>
  </si>
  <si>
    <t>2128-18</t>
  </si>
  <si>
    <t>2129-18</t>
  </si>
  <si>
    <t>2130-18</t>
  </si>
  <si>
    <t>2131-18</t>
  </si>
  <si>
    <t>2222-18</t>
  </si>
  <si>
    <t>2223-18</t>
  </si>
  <si>
    <t>2313-18</t>
  </si>
  <si>
    <t>2330-18</t>
  </si>
  <si>
    <t>1017-18</t>
  </si>
  <si>
    <t>1012-18</t>
  </si>
  <si>
    <t>1024-18</t>
  </si>
  <si>
    <t>1010-18</t>
  </si>
  <si>
    <t>1118-18</t>
  </si>
  <si>
    <t>1358-18</t>
  </si>
  <si>
    <t>1359-18</t>
  </si>
  <si>
    <t>1360-18</t>
  </si>
  <si>
    <t>1361-18</t>
  </si>
  <si>
    <t>1362-18</t>
  </si>
  <si>
    <t>1363-18</t>
  </si>
  <si>
    <t>1481-18</t>
  </si>
  <si>
    <t>1537-18</t>
  </si>
  <si>
    <t>1538-18</t>
  </si>
  <si>
    <t>1539-18</t>
  </si>
  <si>
    <t>1540-18</t>
  </si>
  <si>
    <t>1743-18</t>
  </si>
  <si>
    <t>1785-18</t>
  </si>
  <si>
    <t>2125-18</t>
  </si>
  <si>
    <t>2126-18</t>
  </si>
  <si>
    <t>2127-18</t>
  </si>
  <si>
    <t>2164-18</t>
  </si>
  <si>
    <t>2219-18</t>
  </si>
  <si>
    <t>2220-18</t>
  </si>
  <si>
    <t>0972-18</t>
  </si>
  <si>
    <t>CEREALES Y PRODUCTOS DERIVADOS</t>
  </si>
  <si>
    <t>0975-18</t>
  </si>
  <si>
    <t>1182-18</t>
  </si>
  <si>
    <t>1484-18</t>
  </si>
  <si>
    <t>1524-18</t>
  </si>
  <si>
    <t>1609-18</t>
  </si>
  <si>
    <t>1617-18</t>
  </si>
  <si>
    <t>1731-18</t>
  </si>
  <si>
    <t>1732-18</t>
  </si>
  <si>
    <t>1803-18</t>
  </si>
  <si>
    <t>1854-18</t>
  </si>
  <si>
    <t>1902-18</t>
  </si>
  <si>
    <t>2035-18</t>
  </si>
  <si>
    <t>2100-18</t>
  </si>
  <si>
    <t>2117-18</t>
  </si>
  <si>
    <t>2221-18</t>
  </si>
  <si>
    <t>2315-18</t>
  </si>
  <si>
    <t>1605-18</t>
  </si>
  <si>
    <t>1606-18</t>
  </si>
  <si>
    <t>1607-18</t>
  </si>
  <si>
    <t>1727-18</t>
  </si>
  <si>
    <t>1728-18</t>
  </si>
  <si>
    <t>1729-19</t>
  </si>
  <si>
    <t>1730-18</t>
  </si>
  <si>
    <t>1797-18</t>
  </si>
  <si>
    <t>1798-18</t>
  </si>
  <si>
    <t>1799-18</t>
  </si>
  <si>
    <t>1889-18</t>
  </si>
  <si>
    <t>1890-18</t>
  </si>
  <si>
    <t>1891-18</t>
  </si>
  <si>
    <t>1919-18</t>
  </si>
  <si>
    <t>1920-18</t>
  </si>
  <si>
    <t>1921-18</t>
  </si>
  <si>
    <t>1922-18</t>
  </si>
  <si>
    <t>1923-18</t>
  </si>
  <si>
    <t>2010-18</t>
  </si>
  <si>
    <t>2032-18</t>
  </si>
  <si>
    <t>2033-18</t>
  </si>
  <si>
    <t>2034-18</t>
  </si>
  <si>
    <t>2115-18</t>
  </si>
  <si>
    <t>2116-18</t>
  </si>
  <si>
    <t>2217-18</t>
  </si>
  <si>
    <t>2215-18</t>
  </si>
  <si>
    <t>2310-18</t>
  </si>
  <si>
    <t>2311-18</t>
  </si>
  <si>
    <t>2312-18</t>
  </si>
  <si>
    <t>0979-18</t>
  </si>
  <si>
    <t>0977-18</t>
  </si>
  <si>
    <t>0980-18</t>
  </si>
  <si>
    <t>1020-18</t>
  </si>
  <si>
    <t>1016-18</t>
  </si>
  <si>
    <t>1025-18</t>
  </si>
  <si>
    <t>1009-18</t>
  </si>
  <si>
    <t>1005-18</t>
  </si>
  <si>
    <t>1805-18</t>
  </si>
  <si>
    <t>1806-18</t>
  </si>
  <si>
    <t>1925-18</t>
  </si>
  <si>
    <t>2132-18</t>
  </si>
  <si>
    <t>2133-18</t>
  </si>
  <si>
    <t>0770-18</t>
  </si>
  <si>
    <t>1015-18</t>
  </si>
  <si>
    <t>1014-18</t>
  </si>
  <si>
    <t>1346-18</t>
  </si>
  <si>
    <t>1347-18</t>
  </si>
  <si>
    <t>1348-18</t>
  </si>
  <si>
    <t>1298-18</t>
  </si>
  <si>
    <t>1300-18</t>
  </si>
  <si>
    <t>1615-18</t>
  </si>
  <si>
    <t>1616-18</t>
  </si>
  <si>
    <t>2076-18</t>
  </si>
  <si>
    <t>0978-18</t>
  </si>
  <si>
    <t>1019-18</t>
  </si>
  <si>
    <t>1006-18</t>
  </si>
  <si>
    <t>1022-18</t>
  </si>
  <si>
    <t>0981-18</t>
  </si>
  <si>
    <t>0986-18</t>
  </si>
  <si>
    <t>0652-18</t>
  </si>
  <si>
    <t>0988-18</t>
  </si>
  <si>
    <t>1013-18</t>
  </si>
  <si>
    <t>1023-18</t>
  </si>
  <si>
    <t>1011-18</t>
  </si>
  <si>
    <t>0952-18</t>
  </si>
  <si>
    <t>1076-18</t>
  </si>
  <si>
    <t>Muestra Interna</t>
  </si>
  <si>
    <t>1183-18</t>
  </si>
  <si>
    <t>1184-18</t>
  </si>
  <si>
    <t>1185-18</t>
  </si>
  <si>
    <t>1186-18</t>
  </si>
  <si>
    <t>1187-18</t>
  </si>
  <si>
    <t>1188-18</t>
  </si>
  <si>
    <t>1243-18</t>
  </si>
  <si>
    <t>1244-18</t>
  </si>
  <si>
    <t>1245-18</t>
  </si>
  <si>
    <t>1497-18</t>
  </si>
  <si>
    <t>1594-18</t>
  </si>
  <si>
    <t>1610-18</t>
  </si>
  <si>
    <t>1744-18</t>
  </si>
  <si>
    <t>2141-18</t>
  </si>
  <si>
    <t>2137-18</t>
  </si>
  <si>
    <t>2138-18</t>
  </si>
  <si>
    <t>0684-18</t>
  </si>
  <si>
    <t>0685-18</t>
  </si>
  <si>
    <t>0973-18</t>
  </si>
  <si>
    <t>0679-17</t>
  </si>
  <si>
    <t>1618-18</t>
  </si>
  <si>
    <t>0680-18</t>
  </si>
  <si>
    <t>2101-18</t>
  </si>
  <si>
    <t>0984-18</t>
  </si>
  <si>
    <t>1072-18</t>
  </si>
  <si>
    <t>1073-18</t>
  </si>
  <si>
    <t>1075-18</t>
  </si>
  <si>
    <t>1563-18</t>
  </si>
  <si>
    <t>1340-18</t>
  </si>
  <si>
    <t>SUPLEMENTOS DIETARIOS</t>
  </si>
  <si>
    <t>1494-18</t>
  </si>
  <si>
    <t>2288-18</t>
  </si>
  <si>
    <t>TIPO DE MUESTRA</t>
  </si>
  <si>
    <t>TIPOS DE MUESTRA</t>
  </si>
  <si>
    <t>MUESTRA DE RUTINA</t>
  </si>
  <si>
    <t>DUPLICADO</t>
  </si>
  <si>
    <t>BLANCO</t>
  </si>
  <si>
    <t>ESTADO DEL RESULTADO</t>
  </si>
  <si>
    <t>ACEPTADO</t>
  </si>
  <si>
    <t>UNIDADES REPORTE</t>
  </si>
  <si>
    <t>UNIDADES MASA</t>
  </si>
  <si>
    <t>g</t>
  </si>
  <si>
    <t>UNIDADES VOLUMEN</t>
  </si>
  <si>
    <t>TRAZABILIDAD</t>
  </si>
  <si>
    <t>TITULADOR</t>
  </si>
  <si>
    <t>LECTURA (ml)</t>
  </si>
  <si>
    <t>CORRECCION (ml)</t>
  </si>
  <si>
    <t>LAS</t>
  </si>
  <si>
    <t>LAI</t>
  </si>
  <si>
    <t>LCS</t>
  </si>
  <si>
    <t>LCI</t>
  </si>
  <si>
    <t>LC</t>
  </si>
  <si>
    <t>LA</t>
  </si>
  <si>
    <t>RPD% MEDIA</t>
  </si>
  <si>
    <t>SUSTANCIA</t>
  </si>
  <si>
    <t>LIMITES DE RECUPERACION PARA LOS ESTANDARES DE CONTROL</t>
  </si>
  <si>
    <t>RECHAZADO</t>
  </si>
  <si>
    <t>LIMITES CARTA CONTROL DE PRECISION</t>
  </si>
  <si>
    <t>RPD%</t>
  </si>
  <si>
    <t>PESO MUESTRA (g)</t>
  </si>
  <si>
    <t>PESO MUESTRA CORREGIDO (g)</t>
  </si>
  <si>
    <t>JMFR</t>
  </si>
  <si>
    <t>AOXLAB S.A.S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</si>
  <si>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</si>
  <si>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</si>
  <si>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</si>
  <si>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</si>
  <si>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</si>
  <si>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</si>
  <si>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</si>
  <si>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Ferney Ruiz Patiño</t>
  </si>
  <si>
    <t>Líder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</si>
  <si>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</si>
  <si>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</si>
  <si>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</si>
  <si>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</si>
  <si>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</si>
  <si>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</si>
  <si>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</si>
  <si>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</si>
  <si>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</si>
  <si>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</si>
  <si>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</si>
  <si>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</si>
  <si>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</si>
  <si>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</si>
  <si>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</si>
  <si>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</si>
  <si>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</si>
  <si>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</si>
  <si>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</si>
  <si>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</si>
  <si>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Identificación:</t>
  </si>
  <si>
    <t xml:space="preserve">Revisión: </t>
  </si>
  <si>
    <t>Inicio de vigencia:</t>
  </si>
  <si>
    <t>Revisión:</t>
  </si>
  <si>
    <t xml:space="preserve">Inicio de vigencia: </t>
  </si>
  <si>
    <t>WFRP</t>
  </si>
  <si>
    <t>MATERIAL DE REFERENCIA</t>
  </si>
  <si>
    <t>STD D01</t>
  </si>
  <si>
    <t>STD D02</t>
  </si>
  <si>
    <t>STD T01</t>
  </si>
  <si>
    <t>STD T02</t>
  </si>
  <si>
    <t>CRM 01</t>
  </si>
  <si>
    <t>SRM 3233</t>
  </si>
  <si>
    <t>INFORMACION SOBRE LA PREPARACION DE CONTROLES DE CALIDAD</t>
  </si>
  <si>
    <t>CRM 02</t>
  </si>
  <si>
    <t>FACTOR DE DILUCION</t>
  </si>
  <si>
    <t>2304-2018</t>
  </si>
  <si>
    <t>REVISÓ</t>
  </si>
  <si>
    <t>2305-2018</t>
  </si>
  <si>
    <t>SACAROSA</t>
  </si>
  <si>
    <t>Cuadro de mando para el ensayo de ORAC</t>
  </si>
  <si>
    <t>SOFT-TC-029</t>
  </si>
  <si>
    <t>Umol TE/100g</t>
  </si>
  <si>
    <t>FLUORIMETRO</t>
  </si>
  <si>
    <t>ESTANDAR DE TROLOX</t>
  </si>
  <si>
    <t>NET AUC</t>
  </si>
  <si>
    <t>INTERCEPTO ECUACION DE AJUSTE</t>
  </si>
  <si>
    <t>meq TROLOX/g muestra</t>
  </si>
  <si>
    <t>umol TROLOX/ 100g</t>
  </si>
  <si>
    <t>ORAC VALUE umol TE/100g</t>
  </si>
  <si>
    <t>LIMITE DE REPORTE umol TE/100g</t>
  </si>
  <si>
    <t>PENDIENTE ECUACION DE AJUSTE</t>
  </si>
  <si>
    <t>VOLUMEN MUESTRA (l)</t>
  </si>
  <si>
    <t>DUPLICADOS.ORAC VALUE umol TE/100g</t>
  </si>
  <si>
    <t>TOCOFEROL</t>
  </si>
  <si>
    <t>DATOS GENERALES DEL CONTROL</t>
  </si>
  <si>
    <t>DATOS PREPARACIÓN DE LA SOLUCIÓN MADRE</t>
  </si>
  <si>
    <t>PREPARACION DEL CONTROL</t>
  </si>
  <si>
    <t>CONCENTRACION FINAL</t>
  </si>
  <si>
    <t>LOTE PREPARACION</t>
  </si>
  <si>
    <t>VOLUMEN ALICUOTA (uL)</t>
  </si>
  <si>
    <t>VOLUMEN DE AFORO (mL)</t>
  </si>
  <si>
    <t>CONCENTRACION (meq TROLOX/g)</t>
  </si>
  <si>
    <t>VALOR TEORICO (meq TROLOX/g)</t>
  </si>
  <si>
    <t>R%</t>
  </si>
  <si>
    <t>AOAC 2012,23</t>
  </si>
  <si>
    <t>SRM 3287</t>
  </si>
  <si>
    <t>RESULTADO umol Teq/g</t>
  </si>
  <si>
    <t xml:space="preserve"> umol Teq/g</t>
  </si>
  <si>
    <t>ID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</si>
</sst>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yyyy\-mm\-dd;@"/>
    <numFmt numFmtId="167" formatCode="0.0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2" tint="-0.499984740745262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b/>
      <sz val="18"/>
      <color theme="3"/>
      <name val="Arial"/>
      <family val="2"/>
    </font>
    <font>
      <b/>
      <sz val="24"/>
      <color theme="3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u/>
      <sz val="12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 tint="-0.499984740745262"/>
      <name val="Arial"/>
      <family val="2"/>
    </font>
    <font>
      <b/>
      <sz val="12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11"/>
      <color theme="3"/>
      <name val="Arial"/>
      <family val="2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89">
    <xf numFmtId="0" fontId="0" fillId="0" borderId="0" xfId="0"/>
    <xf numFmtId="0" fontId="3" fillId="0" borderId="0" xfId="0" applyFont="1" applyAlignment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164" fontId="0" fillId="0" borderId="13" xfId="1" applyNumberFormat="1" applyFont="1" applyBorder="1"/>
    <xf numFmtId="0" fontId="0" fillId="0" borderId="6" xfId="0" applyBorder="1"/>
    <xf numFmtId="0" fontId="0" fillId="0" borderId="4" xfId="0" applyBorder="1"/>
    <xf numFmtId="165" fontId="0" fillId="0" borderId="12" xfId="0" applyNumberFormat="1" applyBorder="1"/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14" fontId="0" fillId="0" borderId="13" xfId="0" applyNumberFormat="1" applyBorder="1"/>
    <xf numFmtId="14" fontId="0" fillId="0" borderId="6" xfId="0" applyNumberFormat="1" applyBorder="1"/>
    <xf numFmtId="0" fontId="2" fillId="0" borderId="0" xfId="0" applyFont="1"/>
    <xf numFmtId="49" fontId="0" fillId="0" borderId="0" xfId="0" applyNumberForma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/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2" fillId="3" borderId="23" xfId="0" applyFont="1" applyFill="1" applyBorder="1"/>
    <xf numFmtId="0" fontId="2" fillId="0" borderId="24" xfId="0" applyFont="1" applyBorder="1"/>
    <xf numFmtId="0" fontId="0" fillId="2" borderId="11" xfId="0" applyFill="1" applyBorder="1"/>
    <xf numFmtId="0" fontId="0" fillId="3" borderId="25" xfId="0" applyFill="1" applyBorder="1"/>
    <xf numFmtId="167" fontId="0" fillId="0" borderId="19" xfId="0" applyNumberFormat="1" applyBorder="1"/>
    <xf numFmtId="0" fontId="2" fillId="2" borderId="13" xfId="0" applyFont="1" applyFill="1" applyBorder="1"/>
    <xf numFmtId="0" fontId="0" fillId="3" borderId="11" xfId="0" applyFill="1" applyBorder="1"/>
    <xf numFmtId="167" fontId="0" fillId="0" borderId="13" xfId="0" applyNumberFormat="1" applyBorder="1"/>
    <xf numFmtId="0" fontId="0" fillId="0" borderId="13" xfId="0" applyBorder="1" applyProtection="1">
      <protection locked="0"/>
    </xf>
    <xf numFmtId="0" fontId="0" fillId="3" borderId="4" xfId="0" applyFill="1" applyBorder="1"/>
    <xf numFmtId="167" fontId="0" fillId="0" borderId="6" xfId="0" applyNumberFormat="1" applyBorder="1"/>
    <xf numFmtId="0" fontId="2" fillId="2" borderId="4" xfId="0" applyFont="1" applyFill="1" applyBorder="1"/>
    <xf numFmtId="0" fontId="0" fillId="0" borderId="6" xfId="0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4" borderId="5" xfId="0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5" fontId="0" fillId="0" borderId="5" xfId="0" applyNumberFormat="1" applyBorder="1"/>
    <xf numFmtId="165" fontId="0" fillId="0" borderId="6" xfId="0" applyNumberFormat="1" applyBorder="1"/>
    <xf numFmtId="166" fontId="0" fillId="4" borderId="12" xfId="0" applyNumberFormat="1" applyFill="1" applyBorder="1" applyProtection="1">
      <protection locked="0"/>
    </xf>
    <xf numFmtId="0" fontId="0" fillId="2" borderId="3" xfId="0" applyFont="1" applyFill="1" applyBorder="1"/>
    <xf numFmtId="0" fontId="0" fillId="2" borderId="6" xfId="0" applyFont="1" applyFill="1" applyBorder="1"/>
    <xf numFmtId="0" fontId="0" fillId="0" borderId="13" xfId="0" quotePrefix="1" applyBorder="1"/>
    <xf numFmtId="10" fontId="0" fillId="0" borderId="3" xfId="0" applyNumberFormat="1" applyBorder="1"/>
    <xf numFmtId="10" fontId="0" fillId="0" borderId="13" xfId="0" applyNumberFormat="1" applyBorder="1"/>
    <xf numFmtId="10" fontId="0" fillId="0" borderId="6" xfId="0" applyNumberFormat="1" applyBorder="1"/>
    <xf numFmtId="0" fontId="2" fillId="0" borderId="11" xfId="0" applyFont="1" applyBorder="1"/>
    <xf numFmtId="0" fontId="0" fillId="0" borderId="0" xfId="0" applyNumberFormat="1"/>
    <xf numFmtId="11" fontId="0" fillId="0" borderId="12" xfId="0" applyNumberFormat="1" applyBorder="1"/>
    <xf numFmtId="11" fontId="0" fillId="0" borderId="5" xfId="0" applyNumberFormat="1" applyBorder="1"/>
    <xf numFmtId="11" fontId="0" fillId="0" borderId="0" xfId="0" applyNumberFormat="1"/>
    <xf numFmtId="0" fontId="0" fillId="0" borderId="28" xfId="0" applyBorder="1"/>
    <xf numFmtId="166" fontId="0" fillId="0" borderId="0" xfId="0" applyNumberFormat="1" applyBorder="1"/>
    <xf numFmtId="10" fontId="0" fillId="0" borderId="29" xfId="1" applyNumberFormat="1" applyFont="1" applyBorder="1"/>
    <xf numFmtId="164" fontId="0" fillId="0" borderId="0" xfId="1" applyNumberFormat="1" applyFont="1"/>
    <xf numFmtId="0" fontId="0" fillId="0" borderId="0" xfId="0" applyProtection="1">
      <protection locked="0"/>
    </xf>
    <xf numFmtId="10" fontId="0" fillId="0" borderId="0" xfId="1" applyNumberFormat="1" applyFont="1"/>
    <xf numFmtId="167" fontId="0" fillId="0" borderId="0" xfId="0" applyNumberFormat="1"/>
    <xf numFmtId="167" fontId="2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22" fontId="0" fillId="0" borderId="0" xfId="0" applyNumberFormat="1"/>
    <xf numFmtId="0" fontId="11" fillId="6" borderId="0" xfId="0" applyFont="1" applyFill="1" applyBorder="1" applyAlignment="1">
      <alignment horizontal="center"/>
    </xf>
    <xf numFmtId="0" fontId="0" fillId="0" borderId="0" xfId="1" applyNumberFormat="1" applyFont="1"/>
    <xf numFmtId="167" fontId="0" fillId="0" borderId="0" xfId="0" applyNumberFormat="1" applyProtection="1">
      <protection locked="0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/>
    <xf numFmtId="0" fontId="12" fillId="0" borderId="0" xfId="0" applyFont="1"/>
    <xf numFmtId="0" fontId="13" fillId="0" borderId="30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11" fillId="0" borderId="26" xfId="0" applyFont="1" applyBorder="1" applyAlignment="1">
      <alignment horizontal="center"/>
    </xf>
    <xf numFmtId="0" fontId="14" fillId="0" borderId="3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49" fontId="4" fillId="0" borderId="32" xfId="0" applyNumberFormat="1" applyFont="1" applyBorder="1" applyProtection="1">
      <protection locked="0"/>
    </xf>
    <xf numFmtId="166" fontId="0" fillId="0" borderId="33" xfId="0" applyNumberFormat="1" applyBorder="1" applyProtection="1">
      <protection locked="0"/>
    </xf>
    <xf numFmtId="0" fontId="5" fillId="0" borderId="33" xfId="0" applyFont="1" applyBorder="1" applyProtection="1">
      <protection locked="0"/>
    </xf>
    <xf numFmtId="167" fontId="5" fillId="0" borderId="33" xfId="0" applyNumberFormat="1" applyFont="1" applyBorder="1" applyProtection="1">
      <protection locked="0"/>
    </xf>
    <xf numFmtId="2" fontId="0" fillId="0" borderId="33" xfId="0" applyNumberFormat="1" applyBorder="1" applyProtection="1">
      <protection locked="0"/>
    </xf>
    <xf numFmtId="164" fontId="0" fillId="0" borderId="33" xfId="1" applyNumberFormat="1" applyFont="1" applyBorder="1" applyProtection="1">
      <protection locked="0"/>
    </xf>
    <xf numFmtId="10" fontId="11" fillId="6" borderId="0" xfId="1" applyNumberFormat="1" applyFont="1" applyFill="1" applyBorder="1" applyAlignment="1">
      <alignment horizontal="center"/>
    </xf>
    <xf numFmtId="0" fontId="0" fillId="5" borderId="0" xfId="0" applyFont="1" applyFill="1" applyBorder="1"/>
    <xf numFmtId="0" fontId="0" fillId="0" borderId="0" xfId="0" applyFont="1" applyBorder="1"/>
    <xf numFmtId="0" fontId="3" fillId="0" borderId="35" xfId="0" applyFont="1" applyBorder="1" applyAlignment="1"/>
    <xf numFmtId="0" fontId="3" fillId="0" borderId="38" xfId="0" applyFont="1" applyBorder="1" applyAlignment="1"/>
    <xf numFmtId="0" fontId="3" fillId="0" borderId="18" xfId="0" applyFont="1" applyBorder="1" applyAlignment="1"/>
    <xf numFmtId="0" fontId="28" fillId="0" borderId="12" xfId="0" applyFont="1" applyBorder="1"/>
    <xf numFmtId="0" fontId="29" fillId="0" borderId="12" xfId="0" applyFont="1" applyBorder="1"/>
    <xf numFmtId="49" fontId="28" fillId="0" borderId="12" xfId="0" applyNumberFormat="1" applyFont="1" applyBorder="1"/>
    <xf numFmtId="0" fontId="28" fillId="0" borderId="12" xfId="0" applyFont="1" applyBorder="1" applyProtection="1">
      <protection locked="0"/>
    </xf>
    <xf numFmtId="0" fontId="30" fillId="0" borderId="12" xfId="0" applyFont="1" applyBorder="1"/>
    <xf numFmtId="0" fontId="7" fillId="0" borderId="5" xfId="0" applyFont="1" applyBorder="1"/>
    <xf numFmtId="49" fontId="29" fillId="0" borderId="5" xfId="0" applyNumberFormat="1" applyFont="1" applyBorder="1"/>
    <xf numFmtId="0" fontId="30" fillId="0" borderId="5" xfId="0" applyFont="1" applyBorder="1"/>
    <xf numFmtId="0" fontId="7" fillId="0" borderId="5" xfId="0" applyFont="1" applyBorder="1" applyProtection="1">
      <protection locked="0"/>
    </xf>
    <xf numFmtId="0" fontId="30" fillId="0" borderId="13" xfId="0" applyFont="1" applyBorder="1"/>
    <xf numFmtId="166" fontId="30" fillId="0" borderId="6" xfId="0" applyNumberFormat="1" applyFont="1" applyBorder="1"/>
    <xf numFmtId="0" fontId="32" fillId="0" borderId="0" xfId="0" applyFont="1" applyBorder="1" applyAlignment="1" applyProtection="1">
      <alignment vertical="center"/>
    </xf>
    <xf numFmtId="2" fontId="0" fillId="0" borderId="0" xfId="0" applyNumberFormat="1"/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vertical="center"/>
    </xf>
    <xf numFmtId="0" fontId="18" fillId="0" borderId="35" xfId="0" applyFont="1" applyBorder="1" applyAlignment="1">
      <alignment vertical="center" wrapText="1"/>
    </xf>
    <xf numFmtId="0" fontId="41" fillId="0" borderId="14" xfId="0" applyFont="1" applyBorder="1" applyAlignment="1">
      <alignment horizontal="left" vertical="center" wrapText="1"/>
    </xf>
    <xf numFmtId="0" fontId="18" fillId="0" borderId="35" xfId="0" applyFont="1" applyBorder="1" applyAlignment="1">
      <alignment wrapText="1"/>
    </xf>
    <xf numFmtId="166" fontId="41" fillId="0" borderId="14" xfId="0" applyNumberFormat="1" applyFont="1" applyBorder="1" applyAlignment="1">
      <alignment horizontal="left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wrapText="1"/>
    </xf>
    <xf numFmtId="0" fontId="42" fillId="0" borderId="12" xfId="0" applyFont="1" applyBorder="1" applyAlignment="1">
      <alignment horizontal="left" vertical="center" wrapText="1"/>
    </xf>
    <xf numFmtId="166" fontId="42" fillId="0" borderId="12" xfId="0" applyNumberFormat="1" applyFont="1" applyBorder="1" applyAlignment="1">
      <alignment horizontal="left" wrapText="1"/>
    </xf>
    <xf numFmtId="0" fontId="18" fillId="0" borderId="35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wrapText="1"/>
    </xf>
    <xf numFmtId="0" fontId="16" fillId="0" borderId="12" xfId="0" applyFont="1" applyBorder="1" applyAlignment="1">
      <alignment vertical="center" wrapText="1"/>
    </xf>
    <xf numFmtId="10" fontId="0" fillId="5" borderId="0" xfId="1" applyNumberFormat="1" applyFont="1" applyFill="1" applyBorder="1" applyProtection="1">
      <protection locked="0"/>
    </xf>
    <xf numFmtId="10" fontId="0" fillId="0" borderId="0" xfId="1" applyNumberFormat="1" applyFont="1" applyBorder="1" applyProtection="1">
      <protection locked="0"/>
    </xf>
    <xf numFmtId="0" fontId="6" fillId="0" borderId="0" xfId="0" applyFont="1"/>
    <xf numFmtId="0" fontId="44" fillId="0" borderId="0" xfId="0" applyFont="1"/>
    <xf numFmtId="0" fontId="22" fillId="0" borderId="35" xfId="0" applyFont="1" applyBorder="1" applyAlignment="1">
      <alignment vertical="center" wrapText="1"/>
    </xf>
    <xf numFmtId="0" fontId="45" fillId="0" borderId="14" xfId="0" applyFont="1" applyBorder="1" applyAlignment="1">
      <alignment horizontal="left" vertical="center" wrapText="1"/>
    </xf>
    <xf numFmtId="0" fontId="22" fillId="0" borderId="35" xfId="0" applyFont="1" applyBorder="1" applyAlignment="1">
      <alignment wrapText="1"/>
    </xf>
    <xf numFmtId="166" fontId="45" fillId="0" borderId="14" xfId="0" applyNumberFormat="1" applyFont="1" applyBorder="1" applyAlignment="1">
      <alignment horizontal="left" wrapText="1"/>
    </xf>
    <xf numFmtId="0" fontId="1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1" fillId="0" borderId="14" xfId="0" applyFont="1" applyBorder="1" applyAlignment="1" applyProtection="1">
      <alignment horizontal="left" vertical="center" wrapText="1"/>
      <protection locked="0"/>
    </xf>
    <xf numFmtId="166" fontId="41" fillId="0" borderId="14" xfId="0" applyNumberFormat="1" applyFont="1" applyBorder="1" applyAlignment="1" applyProtection="1">
      <alignment horizontal="left" wrapText="1"/>
      <protection locked="0"/>
    </xf>
    <xf numFmtId="0" fontId="37" fillId="0" borderId="12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37" fillId="0" borderId="12" xfId="0" applyFont="1" applyBorder="1" applyAlignment="1" applyProtection="1">
      <alignment vertical="center" wrapText="1"/>
      <protection locked="0"/>
    </xf>
    <xf numFmtId="0" fontId="36" fillId="0" borderId="12" xfId="0" applyFont="1" applyBorder="1" applyAlignment="1" applyProtection="1">
      <alignment horizontal="center" vertical="center" wrapText="1"/>
      <protection locked="0"/>
    </xf>
    <xf numFmtId="0" fontId="36" fillId="0" borderId="12" xfId="0" applyFont="1" applyBorder="1" applyAlignment="1" applyProtection="1">
      <alignment vertical="center" wrapText="1"/>
      <protection locked="0"/>
    </xf>
    <xf numFmtId="0" fontId="37" fillId="0" borderId="40" xfId="0" applyFont="1" applyBorder="1" applyAlignment="1" applyProtection="1">
      <alignment horizontal="center" vertical="center" wrapText="1"/>
      <protection locked="0"/>
    </xf>
    <xf numFmtId="0" fontId="37" fillId="0" borderId="40" xfId="0" applyFont="1" applyBorder="1" applyAlignment="1" applyProtection="1">
      <alignment vertical="center" wrapText="1"/>
      <protection locked="0"/>
    </xf>
    <xf numFmtId="166" fontId="5" fillId="0" borderId="33" xfId="0" applyNumberFormat="1" applyFon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29" xfId="0" applyBorder="1" applyProtection="1">
      <protection locked="0"/>
    </xf>
    <xf numFmtId="0" fontId="47" fillId="0" borderId="12" xfId="0" applyFont="1" applyBorder="1" applyAlignment="1">
      <alignment horizontal="left" vertical="center" wrapText="1"/>
    </xf>
    <xf numFmtId="0" fontId="48" fillId="0" borderId="12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wrapText="1"/>
    </xf>
    <xf numFmtId="166" fontId="48" fillId="0" borderId="12" xfId="0" applyNumberFormat="1" applyFont="1" applyBorder="1" applyAlignment="1">
      <alignment horizontal="left" wrapText="1"/>
    </xf>
    <xf numFmtId="2" fontId="50" fillId="0" borderId="33" xfId="0" applyNumberFormat="1" applyFont="1" applyBorder="1" applyProtection="1">
      <protection locked="0"/>
    </xf>
    <xf numFmtId="0" fontId="11" fillId="0" borderId="33" xfId="0" applyFont="1" applyBorder="1" applyAlignment="1">
      <alignment horizontal="center"/>
    </xf>
    <xf numFmtId="0" fontId="30" fillId="0" borderId="5" xfId="0" applyNumberFormat="1" applyFont="1" applyBorder="1"/>
    <xf numFmtId="165" fontId="50" fillId="0" borderId="33" xfId="0" applyNumberFormat="1" applyFont="1" applyBorder="1" applyProtection="1">
      <protection locked="0"/>
    </xf>
    <xf numFmtId="9" fontId="0" fillId="0" borderId="0" xfId="1" applyNumberFormat="1" applyFont="1"/>
    <xf numFmtId="0" fontId="11" fillId="7" borderId="0" xfId="0" applyFont="1" applyFill="1" applyAlignment="1"/>
    <xf numFmtId="3" fontId="0" fillId="0" borderId="0" xfId="0" applyNumberFormat="1" applyProtection="1">
      <protection locked="0"/>
    </xf>
    <xf numFmtId="10" fontId="0" fillId="0" borderId="0" xfId="1" applyNumberFormat="1" applyFont="1" applyProtection="1">
      <protection locked="0"/>
    </xf>
    <xf numFmtId="166" fontId="0" fillId="0" borderId="13" xfId="0" applyNumberFormat="1" applyBorder="1"/>
    <xf numFmtId="0" fontId="16" fillId="0" borderId="12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2" fillId="0" borderId="35" xfId="0" applyFont="1" applyBorder="1" applyAlignment="1" applyProtection="1">
      <alignment horizontal="center" vertical="center"/>
    </xf>
    <xf numFmtId="0" fontId="32" fillId="0" borderId="14" xfId="0" applyFont="1" applyBorder="1" applyAlignment="1" applyProtection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1" fillId="0" borderId="35" xfId="4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28" fillId="0" borderId="12" xfId="0" applyFont="1" applyBorder="1"/>
    <xf numFmtId="0" fontId="13" fillId="0" borderId="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8" fillId="0" borderId="5" xfId="0" applyFont="1" applyBorder="1"/>
    <xf numFmtId="0" fontId="7" fillId="0" borderId="3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29" fillId="0" borderId="12" xfId="0" applyFont="1" applyBorder="1"/>
    <xf numFmtId="49" fontId="28" fillId="0" borderId="5" xfId="0" applyNumberFormat="1" applyFont="1" applyBorder="1"/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1" fillId="0" borderId="2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7" fillId="0" borderId="2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20" fillId="0" borderId="2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right" vertical="center" wrapText="1"/>
    </xf>
    <xf numFmtId="0" fontId="41" fillId="0" borderId="14" xfId="0" applyFont="1" applyBorder="1" applyAlignment="1">
      <alignment horizontal="right" vertical="center" wrapText="1"/>
    </xf>
    <xf numFmtId="166" fontId="41" fillId="0" borderId="35" xfId="0" applyNumberFormat="1" applyFont="1" applyBorder="1" applyAlignment="1">
      <alignment horizontal="right" wrapText="1"/>
    </xf>
    <xf numFmtId="166" fontId="41" fillId="0" borderId="14" xfId="0" applyNumberFormat="1" applyFont="1" applyBorder="1" applyAlignment="1">
      <alignment horizontal="right" wrapText="1"/>
    </xf>
    <xf numFmtId="0" fontId="18" fillId="0" borderId="35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5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0" fillId="2" borderId="17" xfId="0" applyFill="1" applyBorder="1"/>
    <xf numFmtId="0" fontId="0" fillId="2" borderId="15" xfId="0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0" fillId="2" borderId="16" xfId="0" applyFill="1" applyBorder="1"/>
    <xf numFmtId="0" fontId="0" fillId="2" borderId="14" xfId="0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167" fontId="15" fillId="0" borderId="33" xfId="0" applyNumberFormat="1" applyFont="1" applyFill="1" applyBorder="1" applyProtection="1">
      <protection hidden="1"/>
    </xf>
    <xf numFmtId="2" fontId="50" fillId="0" borderId="33" xfId="0" applyNumberFormat="1" applyFont="1" applyFill="1" applyBorder="1" applyProtection="1">
      <protection locked="0"/>
    </xf>
    <xf numFmtId="2" fontId="15" fillId="0" borderId="33" xfId="1" applyNumberFormat="1" applyFont="1" applyFill="1" applyBorder="1" applyProtection="1">
      <protection hidden="1"/>
    </xf>
    <xf numFmtId="2" fontId="15" fillId="0" borderId="33" xfId="1" applyNumberFormat="1" applyFont="1" applyBorder="1" applyProtection="1">
      <protection hidden="1"/>
    </xf>
    <xf numFmtId="2" fontId="51" fillId="0" borderId="0" xfId="1" applyNumberFormat="1" applyFont="1" applyProtection="1">
      <protection hidden="1"/>
    </xf>
    <xf numFmtId="166" fontId="51" fillId="0" borderId="0" xfId="0" applyNumberFormat="1" applyFont="1" applyProtection="1">
      <protection hidden="1"/>
    </xf>
    <xf numFmtId="0" fontId="51" fillId="0" borderId="0" xfId="0" applyFont="1" applyProtection="1">
      <protection hidden="1"/>
    </xf>
    <xf numFmtId="166" fontId="0" fillId="0" borderId="12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10" fontId="0" fillId="0" borderId="13" xfId="1" applyNumberFormat="1" applyFont="1" applyBorder="1" applyProtection="1">
      <protection hidden="1"/>
    </xf>
    <xf numFmtId="10" fontId="0" fillId="0" borderId="6" xfId="1" applyNumberFormat="1" applyFont="1" applyBorder="1" applyProtection="1">
      <protection hidden="1"/>
    </xf>
    <xf numFmtId="10" fontId="0" fillId="0" borderId="29" xfId="1" applyNumberFormat="1" applyFont="1" applyBorder="1" applyProtection="1">
      <protection hidden="1"/>
    </xf>
    <xf numFmtId="10" fontId="0" fillId="0" borderId="3" xfId="0" applyNumberFormat="1" applyBorder="1" applyProtection="1">
      <protection hidden="1"/>
    </xf>
    <xf numFmtId="0" fontId="0" fillId="0" borderId="13" xfId="0" applyBorder="1" applyProtection="1">
      <protection hidden="1"/>
    </xf>
    <xf numFmtId="164" fontId="0" fillId="0" borderId="13" xfId="1" applyNumberFormat="1" applyFont="1" applyBorder="1" applyProtection="1">
      <protection hidden="1"/>
    </xf>
    <xf numFmtId="10" fontId="0" fillId="0" borderId="13" xfId="0" applyNumberFormat="1" applyBorder="1" applyProtection="1">
      <protection hidden="1"/>
    </xf>
    <xf numFmtId="10" fontId="0" fillId="0" borderId="6" xfId="0" applyNumberFormat="1" applyBorder="1" applyProtection="1">
      <protection hidden="1"/>
    </xf>
  </cellXfs>
  <cellStyles count="5">
    <cellStyle name="Hipervínculo" xfId="4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72">
    <dxf>
      <font>
        <color rgb="FFFF0000"/>
      </font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0" formatCode="General"/>
      <protection locked="1" hidden="1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6" formatCode="yyyy\-mm\-dd;@"/>
      <protection locked="1" hidden="1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2" formatCode="0.00"/>
      <protection locked="1" hidden="1"/>
    </dxf>
    <dxf>
      <border diagonalUp="0" diagonalDown="0">
        <left style="thin">
          <color auto="1"/>
        </left>
        <right style="medium">
          <color auto="1"/>
        </right>
        <top/>
        <bottom/>
        <vertical style="thin">
          <color auto="1"/>
        </vertical>
        <horizontal/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color theme="2" tint="-0.499984740745262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color theme="2" tint="-0.499984740745262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scheme val="minor"/>
      </font>
      <numFmt numFmtId="167" formatCode="0.00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0.00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sz val="10"/>
        <color rgb="FF000000"/>
        <name val="Arial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sz val="10"/>
        <color rgb="FF000000"/>
        <name val="Arial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border diagonalUp="0" diagonalDown="0">
        <left style="medium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numFmt numFmtId="0" formatCode="General"/>
    </dxf>
    <dxf>
      <numFmt numFmtId="0" formatCode="General"/>
    </dxf>
    <dxf>
      <numFmt numFmtId="27" formatCode="d/mm/yyyy\ h:mm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/mm/yyyy\ h:mm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4" formatCode="0.00%"/>
      <protection locked="0" hidden="0"/>
    </dxf>
    <dxf>
      <numFmt numFmtId="14" formatCode="0.00%"/>
      <protection locked="0" hidden="0"/>
    </dxf>
    <dxf>
      <numFmt numFmtId="14" formatCode="0.00%"/>
      <protection locked="0" hidden="0"/>
    </dxf>
    <dxf>
      <numFmt numFmtId="14" formatCode="0.00%"/>
      <protection locked="0" hidden="0"/>
    </dxf>
    <dxf>
      <numFmt numFmtId="14" formatCode="0.00%"/>
      <protection locked="0" hidden="0"/>
    </dxf>
    <dxf>
      <protection locked="0" hidden="0"/>
    </dxf>
    <dxf>
      <protection locked="0" hidden="0"/>
    </dxf>
    <dxf>
      <numFmt numFmtId="167" formatCode="0.0000"/>
    </dxf>
    <dxf>
      <border outline="0">
        <left style="medium">
          <color auto="1"/>
        </left>
        <right style="thin">
          <color auto="1"/>
        </right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mando'!$A$11:$A$13</c:f>
            </c:numRef>
          </c:xVal>
          <c:yVal>
            <c:numRef>
              <c:f>'Cuadro de mando'!$B$11:$B$13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 TITULADOR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9505987984193363E-3"/>
                  <c:y val="-0.12551778606835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mando'!$F$11:$F$13</c:f>
            </c:numRef>
          </c:xVal>
          <c:yVal>
            <c:numRef>
              <c:f>'Cuadro de mando'!$G$11:$G$13</c:f>
            </c:numRef>
          </c:yVal>
          <c:smooth val="0"/>
          <c:extLst>
            <c:ext xmlns:c16="http://schemas.microsoft.com/office/drawing/2014/chart" uri="{C3380CC4-5D6E-409C-BE32-E72D297353CC}">
              <c16:uniqueId val="{00000000-B292-46B6-B20D-0D3AD26A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33624"/>
        <c:axId val="405678872"/>
      </c:scatterChart>
      <c:valAx>
        <c:axId val="512633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VOLUMNE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678872"/>
        <c:crosses val="autoZero"/>
        <c:crossBetween val="midCat"/>
      </c:valAx>
      <c:valAx>
        <c:axId val="40567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CORRECCION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2633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'R%'!$A$1</c:f>
          <c:strCache>
            <c:ptCount val="1"/>
            <c:pt idx="0">
              <c:v>GRAFICO DE EXACTITUD PARA ESTANDAR DE TROLOX ENTRE 2018-09-17 Y 2018-09-26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'R%'!$H$2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'R%'!$A$3:$E$6</c:f>
              <c:multiLvlStrCache>
                <c:ptCount val="4"/>
                <c:lvl>
                  <c:pt idx="0">
                    <c:v>TOCOFEROL</c:v>
                  </c:pt>
                  <c:pt idx="1">
                    <c:v>TOCOFEROL</c:v>
                  </c:pt>
                  <c:pt idx="2">
                    <c:v>TOCOFEROL</c:v>
                  </c:pt>
                  <c:pt idx="3">
                    <c:v>TOCOFEROL</c:v>
                  </c:pt>
                </c:lvl>
                <c:lvl>
                  <c:pt idx="0">
                    <c:v>ESTANDAR DE TROLOX</c:v>
                  </c:pt>
                  <c:pt idx="1">
                    <c:v>ESTANDAR DE TROLOX</c:v>
                  </c:pt>
                  <c:pt idx="2">
                    <c:v>MATERIAL DE REFERENCIA</c:v>
                  </c:pt>
                  <c:pt idx="3">
                    <c:v>ESTANDAR DE TROLOX</c:v>
                  </c:pt>
                </c:lvl>
                <c:lvl>
                  <c:pt idx="0">
                    <c:v>17/09/2018 0:00</c:v>
                  </c:pt>
                  <c:pt idx="1">
                    <c:v>24/09/2018 0:00</c:v>
                  </c:pt>
                  <c:pt idx="2">
                    <c:v>17/09/2018 0:00</c:v>
                  </c:pt>
                  <c:pt idx="3">
                    <c:v>26/09/2018 0:00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</c:lvl>
              </c:multiLvlStrCache>
            </c:multiLvlStrRef>
          </c:cat>
          <c:val>
            <c:numRef>
              <c:f>'R%'!$H$3:$H$6</c:f>
              <c:numCache>
                <c:formatCode>0.00%</c:formatCode>
                <c:ptCount val="4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C-41EF-93C8-1833EA3CF500}"/>
            </c:ext>
          </c:extLst>
        </c:ser>
        <c:ser>
          <c:idx val="1"/>
          <c:order val="1"/>
          <c:tx>
            <c:strRef>
              <c:f>'R%'!$I$2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'R%'!$A$3:$E$6</c:f>
              <c:multiLvlStrCache>
                <c:ptCount val="4"/>
                <c:lvl>
                  <c:pt idx="0">
                    <c:v>TOCOFEROL</c:v>
                  </c:pt>
                  <c:pt idx="1">
                    <c:v>TOCOFEROL</c:v>
                  </c:pt>
                  <c:pt idx="2">
                    <c:v>TOCOFEROL</c:v>
                  </c:pt>
                  <c:pt idx="3">
                    <c:v>TOCOFEROL</c:v>
                  </c:pt>
                </c:lvl>
                <c:lvl>
                  <c:pt idx="0">
                    <c:v>ESTANDAR DE TROLOX</c:v>
                  </c:pt>
                  <c:pt idx="1">
                    <c:v>ESTANDAR DE TROLOX</c:v>
                  </c:pt>
                  <c:pt idx="2">
                    <c:v>MATERIAL DE REFERENCIA</c:v>
                  </c:pt>
                  <c:pt idx="3">
                    <c:v>ESTANDAR DE TROLOX</c:v>
                  </c:pt>
                </c:lvl>
                <c:lvl>
                  <c:pt idx="0">
                    <c:v>17/09/2018 0:00</c:v>
                  </c:pt>
                  <c:pt idx="1">
                    <c:v>24/09/2018 0:00</c:v>
                  </c:pt>
                  <c:pt idx="2">
                    <c:v>17/09/2018 0:00</c:v>
                  </c:pt>
                  <c:pt idx="3">
                    <c:v>26/09/2018 0:00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</c:lvl>
              </c:multiLvlStrCache>
            </c:multiLvlStrRef>
          </c:cat>
          <c:val>
            <c:numRef>
              <c:f>'R%'!$I$3:$I$6</c:f>
              <c:numCache>
                <c:formatCode>0.00%</c:formatCode>
                <c:ptCount val="4"/>
                <c:pt idx="0">
                  <c:v>0.97</c:v>
                </c:pt>
                <c:pt idx="1">
                  <c:v>0.97</c:v>
                </c:pt>
                <c:pt idx="2">
                  <c:v>0.97</c:v>
                </c:pt>
                <c:pt idx="3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C-41EF-93C8-1833EA3CF500}"/>
            </c:ext>
          </c:extLst>
        </c:ser>
        <c:ser>
          <c:idx val="2"/>
          <c:order val="2"/>
          <c:tx>
            <c:strRef>
              <c:f>'R%'!$J$2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'R%'!$A$3:$E$6</c:f>
              <c:multiLvlStrCache>
                <c:ptCount val="4"/>
                <c:lvl>
                  <c:pt idx="0">
                    <c:v>TOCOFEROL</c:v>
                  </c:pt>
                  <c:pt idx="1">
                    <c:v>TOCOFEROL</c:v>
                  </c:pt>
                  <c:pt idx="2">
                    <c:v>TOCOFEROL</c:v>
                  </c:pt>
                  <c:pt idx="3">
                    <c:v>TOCOFEROL</c:v>
                  </c:pt>
                </c:lvl>
                <c:lvl>
                  <c:pt idx="0">
                    <c:v>ESTANDAR DE TROLOX</c:v>
                  </c:pt>
                  <c:pt idx="1">
                    <c:v>ESTANDAR DE TROLOX</c:v>
                  </c:pt>
                  <c:pt idx="2">
                    <c:v>MATERIAL DE REFERENCIA</c:v>
                  </c:pt>
                  <c:pt idx="3">
                    <c:v>ESTANDAR DE TROLOX</c:v>
                  </c:pt>
                </c:lvl>
                <c:lvl>
                  <c:pt idx="0">
                    <c:v>17/09/2018 0:00</c:v>
                  </c:pt>
                  <c:pt idx="1">
                    <c:v>24/09/2018 0:00</c:v>
                  </c:pt>
                  <c:pt idx="2">
                    <c:v>17/09/2018 0:00</c:v>
                  </c:pt>
                  <c:pt idx="3">
                    <c:v>26/09/2018 0:00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</c:lvl>
              </c:multiLvlStrCache>
            </c:multiLvlStrRef>
          </c:cat>
          <c:val>
            <c:numRef>
              <c:f>'R%'!$J$3:$J$6</c:f>
              <c:numCache>
                <c:formatCode>0.00%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0C-41EF-93C8-1833EA3CF500}"/>
            </c:ext>
          </c:extLst>
        </c:ser>
        <c:ser>
          <c:idx val="3"/>
          <c:order val="3"/>
          <c:tx>
            <c:strRef>
              <c:f>'R%'!$K$2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'R%'!$A$3:$E$6</c:f>
              <c:multiLvlStrCache>
                <c:ptCount val="4"/>
                <c:lvl>
                  <c:pt idx="0">
                    <c:v>TOCOFEROL</c:v>
                  </c:pt>
                  <c:pt idx="1">
                    <c:v>TOCOFEROL</c:v>
                  </c:pt>
                  <c:pt idx="2">
                    <c:v>TOCOFEROL</c:v>
                  </c:pt>
                  <c:pt idx="3">
                    <c:v>TOCOFEROL</c:v>
                  </c:pt>
                </c:lvl>
                <c:lvl>
                  <c:pt idx="0">
                    <c:v>ESTANDAR DE TROLOX</c:v>
                  </c:pt>
                  <c:pt idx="1">
                    <c:v>ESTANDAR DE TROLOX</c:v>
                  </c:pt>
                  <c:pt idx="2">
                    <c:v>MATERIAL DE REFERENCIA</c:v>
                  </c:pt>
                  <c:pt idx="3">
                    <c:v>ESTANDAR DE TROLOX</c:v>
                  </c:pt>
                </c:lvl>
                <c:lvl>
                  <c:pt idx="0">
                    <c:v>17/09/2018 0:00</c:v>
                  </c:pt>
                  <c:pt idx="1">
                    <c:v>24/09/2018 0:00</c:v>
                  </c:pt>
                  <c:pt idx="2">
                    <c:v>17/09/2018 0:00</c:v>
                  </c:pt>
                  <c:pt idx="3">
                    <c:v>26/09/2018 0:00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</c:lvl>
              </c:multiLvlStrCache>
            </c:multiLvlStrRef>
          </c:cat>
          <c:val>
            <c:numRef>
              <c:f>'R%'!$K$3:$K$6</c:f>
              <c:numCache>
                <c:formatCode>0.00%</c:formatCode>
                <c:ptCount val="4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  <c:pt idx="3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0C-41EF-93C8-1833EA3CF500}"/>
            </c:ext>
          </c:extLst>
        </c:ser>
        <c:ser>
          <c:idx val="4"/>
          <c:order val="4"/>
          <c:tx>
            <c:strRef>
              <c:f>'R%'!$L$2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'R%'!$A$3:$E$6</c:f>
              <c:multiLvlStrCache>
                <c:ptCount val="4"/>
                <c:lvl>
                  <c:pt idx="0">
                    <c:v>TOCOFEROL</c:v>
                  </c:pt>
                  <c:pt idx="1">
                    <c:v>TOCOFEROL</c:v>
                  </c:pt>
                  <c:pt idx="2">
                    <c:v>TOCOFEROL</c:v>
                  </c:pt>
                  <c:pt idx="3">
                    <c:v>TOCOFEROL</c:v>
                  </c:pt>
                </c:lvl>
                <c:lvl>
                  <c:pt idx="0">
                    <c:v>ESTANDAR DE TROLOX</c:v>
                  </c:pt>
                  <c:pt idx="1">
                    <c:v>ESTANDAR DE TROLOX</c:v>
                  </c:pt>
                  <c:pt idx="2">
                    <c:v>MATERIAL DE REFERENCIA</c:v>
                  </c:pt>
                  <c:pt idx="3">
                    <c:v>ESTANDAR DE TROLOX</c:v>
                  </c:pt>
                </c:lvl>
                <c:lvl>
                  <c:pt idx="0">
                    <c:v>17/09/2018 0:00</c:v>
                  </c:pt>
                  <c:pt idx="1">
                    <c:v>24/09/2018 0:00</c:v>
                  </c:pt>
                  <c:pt idx="2">
                    <c:v>17/09/2018 0:00</c:v>
                  </c:pt>
                  <c:pt idx="3">
                    <c:v>26/09/2018 0:00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</c:lvl>
              </c:multiLvlStrCache>
            </c:multiLvlStrRef>
          </c:cat>
          <c:val>
            <c:numRef>
              <c:f>'R%'!$L$3:$L$6</c:f>
              <c:numCache>
                <c:formatCode>0.00%</c:formatCode>
                <c:ptCount val="4"/>
                <c:pt idx="0">
                  <c:v>1.05</c:v>
                </c:pt>
                <c:pt idx="1">
                  <c:v>1.05</c:v>
                </c:pt>
                <c:pt idx="2">
                  <c:v>1.05</c:v>
                </c:pt>
                <c:pt idx="3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0C-41EF-93C8-1833EA3CF500}"/>
            </c:ext>
          </c:extLst>
        </c:ser>
        <c:ser>
          <c:idx val="5"/>
          <c:order val="5"/>
          <c:tx>
            <c:strRef>
              <c:f>'R%'!$M$2</c:f>
              <c:strCache>
                <c:ptCount val="1"/>
                <c:pt idx="0">
                  <c:v>R%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'R%'!$A$3:$E$6</c:f>
              <c:multiLvlStrCache>
                <c:ptCount val="4"/>
                <c:lvl>
                  <c:pt idx="0">
                    <c:v>TOCOFEROL</c:v>
                  </c:pt>
                  <c:pt idx="1">
                    <c:v>TOCOFEROL</c:v>
                  </c:pt>
                  <c:pt idx="2">
                    <c:v>TOCOFEROL</c:v>
                  </c:pt>
                  <c:pt idx="3">
                    <c:v>TOCOFEROL</c:v>
                  </c:pt>
                </c:lvl>
                <c:lvl>
                  <c:pt idx="0">
                    <c:v>ESTANDAR DE TROLOX</c:v>
                  </c:pt>
                  <c:pt idx="1">
                    <c:v>ESTANDAR DE TROLOX</c:v>
                  </c:pt>
                  <c:pt idx="2">
                    <c:v>MATERIAL DE REFERENCIA</c:v>
                  </c:pt>
                  <c:pt idx="3">
                    <c:v>ESTANDAR DE TROLOX</c:v>
                  </c:pt>
                </c:lvl>
                <c:lvl>
                  <c:pt idx="0">
                    <c:v>17/09/2018 0:00</c:v>
                  </c:pt>
                  <c:pt idx="1">
                    <c:v>24/09/2018 0:00</c:v>
                  </c:pt>
                  <c:pt idx="2">
                    <c:v>17/09/2018 0:00</c:v>
                  </c:pt>
                  <c:pt idx="3">
                    <c:v>26/09/2018 0:00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</c:lvl>
              </c:multiLvlStrCache>
            </c:multiLvlStrRef>
          </c:cat>
          <c:val>
            <c:numRef>
              <c:f>'R%'!$M$3:$M$6</c:f>
              <c:numCache>
                <c:formatCode>0.00%</c:formatCode>
                <c:ptCount val="4"/>
                <c:pt idx="0">
                  <c:v>1.0360004152412412</c:v>
                </c:pt>
                <c:pt idx="1">
                  <c:v>0.97824327398843935</c:v>
                </c:pt>
                <c:pt idx="2">
                  <c:v>1.0332643875849108</c:v>
                </c:pt>
                <c:pt idx="3">
                  <c:v>1.0180672696361783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0C-41EF-93C8-1833EA3C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478856"/>
        <c:axId val="846479184"/>
        <c:extLst/>
      </c:lineChart>
      <c:catAx>
        <c:axId val="846478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FECHA/SUSTANCIA/ESTANDAR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6479184"/>
        <c:crosses val="autoZero"/>
        <c:auto val="1"/>
        <c:lblAlgn val="ctr"/>
        <c:lblOffset val="100"/>
        <c:noMultiLvlLbl val="0"/>
      </c:catAx>
      <c:valAx>
        <c:axId val="8464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647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Precision!$A$5</c:f>
          <c:strCache>
            <c:ptCount val="1"/>
            <c:pt idx="0">
              <c:v>GRAFICO DE PRECISION  ENTRE 2018-09-11 Y 2018-09-19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Precision!$F$6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Precision!$A$7:$B$8</c:f>
              <c:multiLvlStrCache>
                <c:ptCount val="2"/>
                <c:lvl>
                  <c:pt idx="0">
                    <c:v>11/09/2018 0:00</c:v>
                  </c:pt>
                  <c:pt idx="1">
                    <c:v>19/09/2018 0:00</c:v>
                  </c:pt>
                </c:lvl>
                <c:lvl>
                  <c:pt idx="0">
                    <c:v>2304-2018</c:v>
                  </c:pt>
                  <c:pt idx="1">
                    <c:v>2305-2018</c:v>
                  </c:pt>
                </c:lvl>
              </c:multiLvlStrCache>
            </c:multiLvlStrRef>
          </c:cat>
          <c:val>
            <c:numRef>
              <c:f>Precision!$F$7:$F$8</c:f>
              <c:numCache>
                <c:formatCode>0%</c:formatCode>
                <c:ptCount val="2"/>
                <c:pt idx="0">
                  <c:v>5.0299999999999997E-2</c:v>
                </c:pt>
                <c:pt idx="1">
                  <c:v>5.0299999999999997E-2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8-4ABD-A060-57CC6F039708}"/>
            </c:ext>
          </c:extLst>
        </c:ser>
        <c:ser>
          <c:idx val="1"/>
          <c:order val="1"/>
          <c:tx>
            <c:strRef>
              <c:f>Precision!$G$6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Precision!$A$7:$B$8</c:f>
              <c:multiLvlStrCache>
                <c:ptCount val="2"/>
                <c:lvl>
                  <c:pt idx="0">
                    <c:v>11/09/2018 0:00</c:v>
                  </c:pt>
                  <c:pt idx="1">
                    <c:v>19/09/2018 0:00</c:v>
                  </c:pt>
                </c:lvl>
                <c:lvl>
                  <c:pt idx="0">
                    <c:v>2304-2018</c:v>
                  </c:pt>
                  <c:pt idx="1">
                    <c:v>2305-2018</c:v>
                  </c:pt>
                </c:lvl>
              </c:multiLvlStrCache>
            </c:multiLvlStrRef>
          </c:cat>
          <c:val>
            <c:numRef>
              <c:f>Precision!$G$7:$G$8</c:f>
              <c:numCache>
                <c:formatCode>0%</c:formatCode>
                <c:ptCount val="2"/>
                <c:pt idx="0">
                  <c:v>3.27E-2</c:v>
                </c:pt>
                <c:pt idx="1">
                  <c:v>3.27E-2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8-4ABD-A060-57CC6F039708}"/>
            </c:ext>
          </c:extLst>
        </c:ser>
        <c:ser>
          <c:idx val="2"/>
          <c:order val="2"/>
          <c:tx>
            <c:strRef>
              <c:f>Precision!$H$6</c:f>
              <c:strCache>
                <c:ptCount val="1"/>
                <c:pt idx="0">
                  <c:v>RPD% MEDIA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Precision!$A$7:$B$8</c:f>
              <c:multiLvlStrCache>
                <c:ptCount val="2"/>
                <c:lvl>
                  <c:pt idx="0">
                    <c:v>11/09/2018 0:00</c:v>
                  </c:pt>
                  <c:pt idx="1">
                    <c:v>19/09/2018 0:00</c:v>
                  </c:pt>
                </c:lvl>
                <c:lvl>
                  <c:pt idx="0">
                    <c:v>2304-2018</c:v>
                  </c:pt>
                  <c:pt idx="1">
                    <c:v>2305-2018</c:v>
                  </c:pt>
                </c:lvl>
              </c:multiLvlStrCache>
            </c:multiLvlStrRef>
          </c:cat>
          <c:val>
            <c:numRef>
              <c:f>Precision!$H$7:$H$8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8-4ABD-A060-57CC6F039708}"/>
            </c:ext>
          </c:extLst>
        </c:ser>
        <c:ser>
          <c:idx val="3"/>
          <c:order val="3"/>
          <c:tx>
            <c:strRef>
              <c:f>Precision!$K$6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multiLvlStrRef>
              <c:f>Precision!$A$7:$B$8</c:f>
              <c:multiLvlStrCache>
                <c:ptCount val="2"/>
                <c:lvl>
                  <c:pt idx="0">
                    <c:v>11/09/2018 0:00</c:v>
                  </c:pt>
                  <c:pt idx="1">
                    <c:v>19/09/2018 0:00</c:v>
                  </c:pt>
                </c:lvl>
                <c:lvl>
                  <c:pt idx="0">
                    <c:v>2304-2018</c:v>
                  </c:pt>
                  <c:pt idx="1">
                    <c:v>2305-2018</c:v>
                  </c:pt>
                </c:lvl>
              </c:multiLvlStrCache>
            </c:multiLvlStrRef>
          </c:cat>
          <c:val>
            <c:numRef>
              <c:f>Precision!$K$7:$K$8</c:f>
              <c:numCache>
                <c:formatCode>0.00%</c:formatCode>
                <c:ptCount val="2"/>
                <c:pt idx="0">
                  <c:v>3.2017270705414748E-2</c:v>
                </c:pt>
                <c:pt idx="1">
                  <c:v>1.0032011121537064E-2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8-4ABD-A060-57CC6F03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023432"/>
        <c:axId val="1147023760"/>
      </c:lineChart>
      <c:catAx>
        <c:axId val="1147023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NO./FECHA/MUESTRA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760"/>
        <c:crosses val="autoZero"/>
        <c:auto val="1"/>
        <c:lblAlgn val="ctr"/>
        <c:lblOffset val="100"/>
        <c:noMultiLvlLbl val="0"/>
      </c:catAx>
      <c:valAx>
        <c:axId val="11470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'Fuentes globales'!$K$13:$K$14</c:f>
              <c:strCache>
                <c:ptCount val="2"/>
                <c:pt idx="0">
                  <c:v>GRÁFICO DE APORTES</c:v>
                </c:pt>
                <c:pt idx="1">
                  <c:v>URel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1E-42BA-A4BD-EB35E6A44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1E-42BA-A4BD-EB35E6A44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1E-42BA-A4BD-EB35E6A44E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'Fuentes globales'!$J$15:$J$17</c:f>
              <c:strCache>
                <c:ptCount val="3"/>
                <c:pt idx="0">
                  <c:v>Material de referencia</c:v>
                </c:pt>
                <c:pt idx="1">
                  <c:v>Método y exactitud del laboratorio</c:v>
                </c:pt>
                <c:pt idx="2">
                  <c:v>Reproducibilidad intralaboratoririo</c:v>
                </c:pt>
              </c:strCache>
            </c:strRef>
          </c:cat>
          <c:val>
            <c:numRef>
              <c:f>'Fuentes globales'!$K$15:$K$17</c:f>
              <c:numCache>
                <c:formatCode>0.0000</c:formatCode>
                <c:ptCount val="3"/>
                <c:pt idx="0">
                  <c:v>4.4314742758322527E-2</c:v>
                </c:pt>
                <c:pt idx="1">
                  <c:v>7.7280934151584352E-2</c:v>
                </c:pt>
                <c:pt idx="2">
                  <c:v>5.3456301008746869E-2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E-42BA-A4BD-EB35E6A4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90" workbookViewId="0" zoomToFit="1"/>
  </sheetViews>
  <sheetProtection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84CFA16A-355D-40C3-AF68-035DBCDF8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16</xdr:row>
      <xdr:rowOff>190500</xdr:rowOff>
    </xdr:from>
    <xdr:to>
      <xdr:col>6</xdr:col>
      <xdr:colOff>1370330</xdr:colOff>
      <xdr:row>16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8BE77-5C5B-495F-9E28-D7995FAD949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40005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600075</xdr:colOff>
      <xdr:row>15</xdr:row>
      <xdr:rowOff>123825</xdr:rowOff>
    </xdr:from>
    <xdr:to>
      <xdr:col>6</xdr:col>
      <xdr:colOff>1532255</xdr:colOff>
      <xdr:row>15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5616DE-7C77-4336-A930-A1CBF8265A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57187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638175</xdr:colOff>
      <xdr:row>14</xdr:row>
      <xdr:rowOff>47625</xdr:rowOff>
    </xdr:from>
    <xdr:to>
      <xdr:col>6</xdr:col>
      <xdr:colOff>1360170</xdr:colOff>
      <xdr:row>14</xdr:row>
      <xdr:rowOff>352425</xdr:rowOff>
    </xdr:to>
    <xdr:pic>
      <xdr:nvPicPr>
        <xdr:cNvPr id="5" name="Imagen 4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51862D0E-921D-46EE-833E-423BD829AD2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124200"/>
          <a:ext cx="72199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34070</xdr:colOff>
      <xdr:row>7</xdr:row>
      <xdr:rowOff>120894</xdr:rowOff>
    </xdr:from>
    <xdr:to>
      <xdr:col>4</xdr:col>
      <xdr:colOff>1267557</xdr:colOff>
      <xdr:row>14</xdr:row>
      <xdr:rowOff>78030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172181</xdr:colOff>
      <xdr:row>6</xdr:row>
      <xdr:rowOff>153866</xdr:rowOff>
    </xdr:from>
    <xdr:to>
      <xdr:col>10</xdr:col>
      <xdr:colOff>644769</xdr:colOff>
      <xdr:row>14</xdr:row>
      <xdr:rowOff>58617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D58179-B480-40B4-A112-60BE99F4E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1</xdr:col>
      <xdr:colOff>105332</xdr:colOff>
      <xdr:row>2</xdr:row>
      <xdr:rowOff>152401</xdr:rowOff>
    </xdr:to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A70AD2CD-CF35-49CD-ADF3-917F5880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0</xdr:colOff>
      <xdr:row>2</xdr:row>
      <xdr:rowOff>98818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C86EB077-250A-4CE2-8019-FADA41DC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3925" cy="603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1457882</xdr:colOff>
      <xdr:row>2</xdr:row>
      <xdr:rowOff>314325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6419BDE3-EEE5-4043-A99D-11B5086D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761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561ABB-8F34-44BE-A95A-2C950F178F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920114</xdr:colOff>
      <xdr:row>2</xdr:row>
      <xdr:rowOff>161925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22D30D1A-D544-4DF9-95C2-934B17BCE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0114" cy="666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8022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BB0052-967E-4D9D-AB74-1494C89AAC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17</xdr:row>
      <xdr:rowOff>161925</xdr:rowOff>
    </xdr:from>
    <xdr:to>
      <xdr:col>11</xdr:col>
      <xdr:colOff>438150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0</xdr:col>
      <xdr:colOff>1171574</xdr:colOff>
      <xdr:row>2</xdr:row>
      <xdr:rowOff>228600</xdr:rowOff>
    </xdr:to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C8E5E4A8-8DFA-4E48-BD4C-417ED86C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171574" cy="733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RIO\Downloads\SOFT-TC-025%20Cuadro%20de%20mando%20para%20el%20ensayo%20de%20f&#243;sforo%20en%20alim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uadro de mando"/>
      <sheetName val="Preparacion controles"/>
      <sheetName val="Gráfico Exactitud"/>
      <sheetName val="Exactitud"/>
      <sheetName val="Límites Gráficos"/>
      <sheetName val="Tipos de Muestra"/>
      <sheetName val="Precision"/>
      <sheetName val="Gráfico Precisión"/>
      <sheetName val="Fuentes globales"/>
      <sheetName val="SOFT-TC-025 Cuadro de mando par"/>
    </sheetNames>
    <sheetDataSet>
      <sheetData sheetId="0">
        <row r="1">
          <cell r="C1" t="str">
            <v>Cuadro de mando para el ensayo de fósforo en alimentos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00000000-0016-0000-0600-000000000000}" autoFormatId="0" applyNumberFormats="0" applyBorderFormats="0" applyFontFormats="1" applyPatternFormats="1" applyAlignmentFormats="0" applyWidthHeightFormats="0">
  <queryTableRefresh preserveSortFilterLayout="0" nextId="14" unboundColumnsRight="1">
    <queryTableFields count="13">
      <queryTableField id="1" name="ID MUESTRA" tableColumnId="1"/>
      <queryTableField id="2" name="FECHA DE ANALISIS" tableColumnId="2"/>
      <queryTableField id="3" name="TIPO DE MUESTRA" tableColumnId="3"/>
      <queryTableField id="4" name="MATRIZ" tableColumnId="4"/>
      <queryTableField id="5" name="SUSTANCIA" tableColumnId="5"/>
      <queryTableField id="6" name="VALOR TEORICO (meq TROLOX/g)" tableColumnId="6"/>
      <queryTableField id="7" name="meq TROLOX/g muestra" tableColumnId="7"/>
      <queryTableField id="8" name="LCI" tableColumnId="8"/>
      <queryTableField id="9" name="LAI" tableColumnId="9"/>
      <queryTableField id="10" name="PROMEDIO" tableColumnId="10"/>
      <queryTableField id="11" name="LAS" tableColumnId="11"/>
      <queryTableField id="12" name="LCS" tableColumnId="12"/>
      <queryTableField id="13" dataBound="0" tableColumnId="1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00000000-0016-0000-0700-000001000000}" autoFormatId="16" applyNumberFormats="0" applyBorderFormats="0" applyFontFormats="0" applyPatternFormats="0" applyAlignmentFormats="0" applyWidthHeightFormats="0">
  <queryTableRefresh nextId="33" unboundColumnsRight="1">
    <queryTableFields count="11">
      <queryTableField id="1" name="ID MUESTRA" tableColumnId="1"/>
      <queryTableField id="2" name="FECHA DE ANALISIS" tableColumnId="2"/>
      <queryTableField id="3" name="TIPO DE MUESTRA" tableColumnId="3"/>
      <queryTableField id="4" name="MATRIZ" tableColumnId="4"/>
      <queryTableField id="22" name="ANALISTA" tableColumnId="6"/>
      <queryTableField id="11" name="LC" tableColumnId="11"/>
      <queryTableField id="12" name="LA" tableColumnId="12"/>
      <queryTableField id="13" name="RPD% MEDIA" tableColumnId="13"/>
      <queryTableField id="31" name="ORAC VALUE umol TE/100g" tableColumnId="5"/>
      <queryTableField id="32" name="DUPLICADOS.ORAC VALUE umol TE/100g" tableColumnId="7"/>
      <queryTableField id="14" dataBound="0" tableColumnId="14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9:S1019" totalsRowShown="0" headerRowDxfId="71" tableBorderDxfId="70">
  <autoFilter ref="A19:S1019" xr:uid="{00000000-0009-0000-0100-000001000000}"/>
  <tableColumns count="19">
    <tableColumn id="3" xr3:uid="{00000000-0010-0000-0000-000003000000}" name="ID MUESTRA" dataDxfId="32"/>
    <tableColumn id="1" xr3:uid="{00000000-0010-0000-0000-000001000000}" name="FECHA DE ANALISIS" dataDxfId="31"/>
    <tableColumn id="2" xr3:uid="{00000000-0010-0000-0000-000002000000}" name="TIPO DE MUESTRA" dataDxfId="30"/>
    <tableColumn id="4" xr3:uid="{00000000-0010-0000-0000-000004000000}" name="MATRIZ" dataDxfId="29"/>
    <tableColumn id="5" xr3:uid="{00000000-0010-0000-0000-000005000000}" name="PESO MUESTRA (g)" dataDxfId="28"/>
    <tableColumn id="6" xr3:uid="{00000000-0010-0000-0000-000006000000}" name="PESO MUESTRA CORREGIDO (g)" dataDxfId="27">
      <calculatedColumnFormula>IF(OR(ISBLANK(E20),ISERROR($B$14),ISERROR($B$15))=FALSE,E20+(E20*$B$14+$B$15),"")</calculatedColumnFormula>
    </tableColumn>
    <tableColumn id="7" xr3:uid="{00000000-0010-0000-0000-000007000000}" name="VOLUMEN MUESTRA (l)" dataDxfId="26"/>
    <tableColumn id="8" xr3:uid="{00000000-0010-0000-0000-000008000000}" name="FACTOR DE DILUCION" dataDxfId="25"/>
    <tableColumn id="9" xr3:uid="{00000000-0010-0000-0000-000009000000}" name="NET AUC" dataDxfId="24"/>
    <tableColumn id="18" xr3:uid="{00000000-0010-0000-0000-000012000000}" name="PENDIENTE ECUACION DE AJUSTE" dataDxfId="23"/>
    <tableColumn id="14" xr3:uid="{00000000-0010-0000-0000-00000E000000}" name="INTERCEPTO ECUACION DE AJUSTE" dataDxfId="22"/>
    <tableColumn id="10" xr3:uid="{00000000-0010-0000-0000-00000A000000}" name="meq TROLOX/g muestra" dataDxfId="21" dataCellStyle="Porcentaje">
      <calculatedColumnFormula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calculatedColumnFormula>
    </tableColumn>
    <tableColumn id="15" xr3:uid="{00000000-0010-0000-0000-00000F000000}" name="umol TROLOX/ 100g" dataDxfId="20" dataCellStyle="Porcentaje">
      <calculatedColumnFormula>IF(ISNUMBER(Tabla1[[#This Row],[meq TROLOX/g muestra]]),Tabla1[[#This Row],[meq TROLOX/g muestra]]*100*1000,"")</calculatedColumnFormula>
    </tableColumn>
    <tableColumn id="11" xr3:uid="{00000000-0010-0000-0000-00000B000000}" name="ORAC VALUE umol TE/100g" dataDxfId="19" dataCellStyle="Porcentaje">
      <calculatedColumnFormula>IF(ISNUMBER(Tabla1[[#This Row],[umol TROLOX/ 100g]]),Tabla1[[#This Row],[umol TROLOX/ 100g]]/250.29,"")</calculatedColumnFormula>
    </tableColumn>
    <tableColumn id="12" xr3:uid="{00000000-0010-0000-0000-00000C000000}" name="ANALISTA" dataDxfId="18" dataCellStyle="Porcentaje"/>
    <tableColumn id="20" xr3:uid="{00000000-0010-0000-0000-000014000000}" name="REVISÓ" dataDxfId="17" dataCellStyle="Porcentaje"/>
    <tableColumn id="13" xr3:uid="{00000000-0010-0000-0000-00000D000000}" name="ESTADO DEL RESULTADO" dataDxfId="16" dataCellStyle="Porcentaje"/>
    <tableColumn id="16" xr3:uid="{00000000-0010-0000-0000-000010000000}" name="OBSERVACIONES" dataDxfId="15"/>
    <tableColumn id="17" xr3:uid="{00000000-0010-0000-0000-000011000000}" name="TRAZABILIDAD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3" displayName="Tabla3" ref="A7:J15" totalsRowShown="0">
  <autoFilter ref="A7:J15" xr:uid="{00000000-0009-0000-0100-000002000000}"/>
  <tableColumns count="10">
    <tableColumn id="1" xr3:uid="{00000000-0010-0000-0100-000001000000}" name="ID CONTROL" dataDxfId="6"/>
    <tableColumn id="2" xr3:uid="{00000000-0010-0000-0100-000002000000}" name="FECHA DE ANALISIS" dataDxfId="5">
      <calculatedColumnFormula>IF(ISBLANK(Tabla3[[#This Row],[ID CONTROL]]),"",VLOOKUP(Tabla3[[#This Row],[ID CONTROL]],Tabla1[#All],2,FALSE))</calculatedColumnFormula>
    </tableColumn>
    <tableColumn id="3" xr3:uid="{00000000-0010-0000-0100-000003000000}" name="TIPO DE MUESTRA" dataDxfId="4">
      <calculatedColumnFormula>IF(ISBLANK(Tabla3[[#This Row],[ID CONTROL]]),"",VLOOKUP(Tabla3[[#This Row],[ID CONTROL]],Tabla1[#All],3,FALSE))</calculatedColumnFormula>
    </tableColumn>
    <tableColumn id="4" xr3:uid="{00000000-0010-0000-0100-000004000000}" name="MATRIZ" dataDxfId="12"/>
    <tableColumn id="5" xr3:uid="{00000000-0010-0000-0100-000005000000}" name="SUSTANCIA" dataDxfId="11"/>
    <tableColumn id="8" xr3:uid="{00000000-0010-0000-0100-000008000000}" name="LOTE PREPARACION" dataDxfId="10"/>
    <tableColumn id="7" xr3:uid="{00000000-0010-0000-0100-000007000000}" name="CONCENTRACION (meq TROLOX/g)" dataDxfId="9"/>
    <tableColumn id="11" xr3:uid="{00000000-0010-0000-0100-00000B000000}" name="VOLUMEN ALICUOTA (uL)" dataDxfId="8"/>
    <tableColumn id="9" xr3:uid="{00000000-0010-0000-0100-000009000000}" name="VOLUMEN DE AFORO (mL)" dataDxfId="7"/>
    <tableColumn id="6" xr3:uid="{00000000-0010-0000-0100-000006000000}" name="VALOR TEORICO (meq TROLOX/g)" dataDxfId="13" dataCellStyle="Porcentaje">
      <calculatedColumnFormula>IF(OR(ISBLANK(Tabla3[[#This Row],[CONCENTRACION (meq TROLOX/g)]]),ISBLANK(Tabla3[[#This Row],[VOLUMEN ALICUOTA (uL)]]),ISBLANK(Tabla3[[#This Row],[VOLUMEN DE AFORO (mL)]])),"",Tabla3[[#This Row],[VOLUMEN ALICUOTA (uL)]]/1000*Tabla3[[#This Row],[CONCENTRACION (meq TROLOX/g)]]/Tabla3[[#This Row],[VOLUMEN DE AFORO (mL)]])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40:F44" totalsRowShown="0" headerRowDxfId="69" dataDxfId="68">
  <autoFilter ref="A40:F44" xr:uid="{00000000-0009-0000-0100-000004000000}"/>
  <tableColumns count="6">
    <tableColumn id="1" xr3:uid="{00000000-0010-0000-0200-000001000000}" name="SUSTANCIA" dataDxfId="67"/>
    <tableColumn id="3" xr3:uid="{00000000-0010-0000-0200-000003000000}" name="LCI" dataDxfId="66" dataCellStyle="Porcentaje"/>
    <tableColumn id="4" xr3:uid="{00000000-0010-0000-0200-000004000000}" name="LAI" dataDxfId="65" dataCellStyle="Porcentaje"/>
    <tableColumn id="5" xr3:uid="{00000000-0010-0000-0200-000005000000}" name="PROMEDIO" dataDxfId="64" dataCellStyle="Porcentaje"/>
    <tableColumn id="6" xr3:uid="{00000000-0010-0000-0200-000006000000}" name="LAS" dataDxfId="63" dataCellStyle="Porcentaje"/>
    <tableColumn id="7" xr3:uid="{00000000-0010-0000-0200-000007000000}" name="LCS" dataDxfId="62" dataCellStyle="Porcentaj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a13" displayName="Tabla13" ref="A6:D35" totalsRowShown="0" headerRowDxfId="61">
  <autoFilter ref="A6:D35" xr:uid="{00000000-0009-0000-0100-00000D000000}"/>
  <tableColumns count="4">
    <tableColumn id="1" xr3:uid="{00000000-0010-0000-0300-000001000000}" name="MATRIZ" dataDxfId="60"/>
    <tableColumn id="2" xr3:uid="{00000000-0010-0000-0300-000002000000}" name="LC" dataDxfId="59" dataCellStyle="Porcentaje"/>
    <tableColumn id="3" xr3:uid="{00000000-0010-0000-0300-000003000000}" name="LA" dataDxfId="58" dataCellStyle="Porcentaje"/>
    <tableColumn id="4" xr3:uid="{00000000-0010-0000-0300-000004000000}" name="RPD% MEDIA" dataDxfId="57" dataCellStyle="Porcentaje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RECUPERACION" displayName="RECUPERACION" ref="A2:M6" tableType="queryTable" totalsRowShown="0">
  <autoFilter ref="A2:M6" xr:uid="{475B7ABD-486C-4496-9A6D-A31A627B82A5}"/>
  <tableColumns count="13">
    <tableColumn id="1" xr3:uid="{0D4BB452-A480-48F5-8045-30F18CB73EAF}" uniqueName="1" name="ID MUESTRA" queryTableFieldId="1" dataDxfId="56"/>
    <tableColumn id="2" xr3:uid="{0903236C-3C51-4936-8EB2-ECE28232E161}" uniqueName="2" name="FECHA DE ANALISIS" queryTableFieldId="2" dataDxfId="55"/>
    <tableColumn id="3" xr3:uid="{1F095DDC-8A3E-4816-8C27-F32FB54A233D}" uniqueName="3" name="TIPO DE MUESTRA" queryTableFieldId="3" dataDxfId="54"/>
    <tableColumn id="4" xr3:uid="{A4360F8E-A75E-4967-B773-6E580715F3E4}" uniqueName="4" name="MATRIZ" queryTableFieldId="4" dataDxfId="53"/>
    <tableColumn id="5" xr3:uid="{EDD80DE0-DDFF-42A4-92E5-B4B45405DBF2}" uniqueName="5" name="SUSTANCIA" queryTableFieldId="5" dataDxfId="52"/>
    <tableColumn id="6" xr3:uid="{24E5E6B3-1245-43C2-B8B0-A1527680B6BD}" uniqueName="6" name="VALOR TEORICO (meq TROLOX/g)" queryTableFieldId="6" dataDxfId="51"/>
    <tableColumn id="7" xr3:uid="{8EC32884-3E14-473D-94DD-16FBC6784A65}" uniqueName="7" name="meq TROLOX/g muestra" queryTableFieldId="7" dataDxfId="50"/>
    <tableColumn id="8" xr3:uid="{F303556C-6812-40FC-838C-9123D980A2B6}" uniqueName="8" name="LCI" queryTableFieldId="8" dataDxfId="49" dataCellStyle="Porcentaje"/>
    <tableColumn id="9" xr3:uid="{3F516FD2-80A8-4743-9A2E-0BF0B0923324}" uniqueName="9" name="LAI" queryTableFieldId="9" dataDxfId="48" dataCellStyle="Porcentaje"/>
    <tableColumn id="10" xr3:uid="{CDB63978-CA1B-4652-977F-90D248A71A29}" uniqueName="10" name="PROMEDIO" queryTableFieldId="10" dataDxfId="47" dataCellStyle="Porcentaje"/>
    <tableColumn id="11" xr3:uid="{5857C7FB-FAF5-4DA6-80B9-7B76B96AAB76}" uniqueName="11" name="LAS" queryTableFieldId="11" dataDxfId="46" dataCellStyle="Porcentaje"/>
    <tableColumn id="12" xr3:uid="{870EA597-0B43-428E-A5D2-EAB0C144E9F5}" uniqueName="12" name="LCS" queryTableFieldId="12" dataDxfId="45" dataCellStyle="Porcentaje"/>
    <tableColumn id="13" xr3:uid="{4D624408-7552-4465-8928-85401BA4C450}" uniqueName="13" name="R%" queryTableFieldId="13" dataDxfId="44" dataCellStyle="Porcentaje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PRECISION" displayName="PRECISION" ref="A6:K8" tableType="queryTable" totalsRowShown="0">
  <autoFilter ref="A6:K8" xr:uid="{00000000-0009-0000-0100-00000C000000}"/>
  <tableColumns count="11">
    <tableColumn id="1" xr3:uid="{00000000-0010-0000-0500-000001000000}" uniqueName="1" name="ID MUESTRA" queryTableFieldId="1" dataDxfId="43"/>
    <tableColumn id="2" xr3:uid="{00000000-0010-0000-0500-000002000000}" uniqueName="2" name="FECHA DE ANALISIS" queryTableFieldId="2" dataDxfId="42"/>
    <tableColumn id="3" xr3:uid="{00000000-0010-0000-0500-000003000000}" uniqueName="3" name="TIPO DE MUESTRA" queryTableFieldId="3" dataDxfId="41"/>
    <tableColumn id="4" xr3:uid="{00000000-0010-0000-0500-000004000000}" uniqueName="4" name="MATRIZ" queryTableFieldId="4" dataDxfId="40"/>
    <tableColumn id="6" xr3:uid="{00000000-0010-0000-0500-000006000000}" uniqueName="6" name="ANALISTA" queryTableFieldId="22" dataDxfId="39" dataCellStyle="Porcentaje"/>
    <tableColumn id="11" xr3:uid="{00000000-0010-0000-0500-00000B000000}" uniqueName="11" name="LC" queryTableFieldId="11" dataDxfId="38" dataCellStyle="Porcentaje"/>
    <tableColumn id="12" xr3:uid="{00000000-0010-0000-0500-00000C000000}" uniqueName="12" name="LA" queryTableFieldId="12" dataDxfId="37" dataCellStyle="Porcentaje"/>
    <tableColumn id="13" xr3:uid="{00000000-0010-0000-0500-00000D000000}" uniqueName="13" name="RPD% MEDIA" queryTableFieldId="13" dataDxfId="36" dataCellStyle="Porcentaje"/>
    <tableColumn id="5" xr3:uid="{00000000-0010-0000-0500-000005000000}" uniqueName="5" name="ORAC VALUE umol TE/100g" queryTableFieldId="31" dataDxfId="35" dataCellStyle="Porcentaje"/>
    <tableColumn id="7" xr3:uid="{00000000-0010-0000-0500-000007000000}" uniqueName="7" name="DUPLICADOS.ORAC VALUE umol TE/100g" queryTableFieldId="32" dataDxfId="34" dataCellStyle="Porcentaje"/>
    <tableColumn id="14" xr3:uid="{00000000-0010-0000-0500-00000E000000}" uniqueName="14" name="RPD%" queryTableFieldId="14" dataDxfId="33" dataCellStyle="Porcentaje">
      <calculatedColumnFormula>ABS(PRECISION[[#This Row],[ORAC VALUE umol TE/100g]]-PRECISION[[#This Row],[DUPLICADOS.ORAC VALUE umol TE/100g]])/AVERAGE(PRECISION[[#This Row],[ORAC VALUE umol TE/100g]:[DUPLICADOS.ORAC VALUE umol TE/100g]])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5" Type="http://schemas.openxmlformats.org/officeDocument/2006/relationships/comments" Target="../comments3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workbookViewId="0">
      <selection activeCell="H4" sqref="H4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162"/>
      <c r="B1" s="163"/>
      <c r="C1" s="164" t="s">
        <v>381</v>
      </c>
      <c r="D1" s="165"/>
      <c r="E1" s="165"/>
      <c r="F1" s="166"/>
      <c r="G1" s="116" t="s">
        <v>361</v>
      </c>
      <c r="H1" s="137" t="s">
        <v>382</v>
      </c>
    </row>
    <row r="2" spans="1:11" ht="20.25" customHeight="1" x14ac:dyDescent="0.25">
      <c r="A2" s="162"/>
      <c r="B2" s="163"/>
      <c r="C2" s="167"/>
      <c r="D2" s="168"/>
      <c r="E2" s="168"/>
      <c r="F2" s="169"/>
      <c r="G2" s="116" t="s">
        <v>362</v>
      </c>
      <c r="H2" s="137">
        <v>1</v>
      </c>
    </row>
    <row r="3" spans="1:11" ht="23.25" customHeight="1" x14ac:dyDescent="0.25">
      <c r="A3" s="162"/>
      <c r="B3" s="163"/>
      <c r="C3" s="170" t="s">
        <v>331</v>
      </c>
      <c r="D3" s="171"/>
      <c r="E3" s="171"/>
      <c r="F3" s="172"/>
      <c r="G3" s="118" t="s">
        <v>363</v>
      </c>
      <c r="H3" s="138">
        <v>43374</v>
      </c>
    </row>
    <row r="4" spans="1:11" x14ac:dyDescent="0.25">
      <c r="A4" s="108"/>
      <c r="B4" s="108"/>
      <c r="C4" s="108"/>
      <c r="D4" s="108"/>
      <c r="E4" s="108"/>
      <c r="F4" s="108"/>
      <c r="G4" s="108"/>
      <c r="H4" s="108"/>
    </row>
    <row r="5" spans="1:11" x14ac:dyDescent="0.25">
      <c r="A5" s="108"/>
      <c r="B5" s="108"/>
      <c r="C5" s="108"/>
      <c r="D5" s="108"/>
      <c r="E5" s="108"/>
      <c r="F5" s="108"/>
      <c r="G5" s="108"/>
      <c r="H5" s="108"/>
    </row>
    <row r="6" spans="1:11" x14ac:dyDescent="0.25">
      <c r="A6" s="108"/>
      <c r="B6" s="108"/>
      <c r="C6" s="108"/>
      <c r="D6" s="108"/>
      <c r="E6" s="108"/>
      <c r="F6" s="108"/>
      <c r="G6" s="108"/>
      <c r="H6" s="108"/>
    </row>
    <row r="7" spans="1:11" x14ac:dyDescent="0.25">
      <c r="A7" s="108"/>
      <c r="B7" s="108"/>
      <c r="C7" s="108"/>
      <c r="D7" s="108"/>
      <c r="E7" s="108"/>
      <c r="F7" s="108"/>
      <c r="G7" s="108"/>
      <c r="H7" s="108"/>
    </row>
    <row r="8" spans="1:11" ht="20.25" x14ac:dyDescent="0.25">
      <c r="A8" s="174" t="s">
        <v>332</v>
      </c>
      <c r="B8" s="174"/>
      <c r="C8" s="174"/>
      <c r="D8" s="174"/>
      <c r="E8" s="174"/>
      <c r="F8" s="174"/>
      <c r="G8" s="174"/>
      <c r="H8" s="108"/>
    </row>
    <row r="9" spans="1:11" ht="18" hidden="1" x14ac:dyDescent="0.25">
      <c r="A9" s="136" t="str">
        <f>H1</f>
        <v>SOFT-TC-029</v>
      </c>
      <c r="B9" s="136" t="str">
        <f>C1</f>
        <v>Cuadro de mando para el ensayo de ORAC</v>
      </c>
      <c r="C9" s="136"/>
      <c r="D9" s="136"/>
      <c r="E9" s="136"/>
      <c r="F9" s="136"/>
      <c r="G9" s="136"/>
      <c r="H9" s="108"/>
    </row>
    <row r="10" spans="1:11" ht="15" customHeight="1" x14ac:dyDescent="0.25">
      <c r="A10" s="173" t="str">
        <f>A9 &amp;" " &amp;B9</f>
        <v>SOFT-TC-029 Cuadro de mando para el ensayo de ORAC</v>
      </c>
      <c r="B10" s="173"/>
      <c r="C10" s="173"/>
      <c r="D10" s="173"/>
      <c r="E10" s="173"/>
      <c r="F10" s="173"/>
      <c r="G10" s="173"/>
      <c r="H10" s="173"/>
    </row>
    <row r="11" spans="1:11" ht="15" customHeight="1" x14ac:dyDescent="0.25">
      <c r="A11" s="135"/>
      <c r="B11" s="135"/>
      <c r="C11" s="135"/>
      <c r="D11" s="135"/>
      <c r="E11" s="135"/>
      <c r="F11" s="135"/>
      <c r="G11" s="135"/>
      <c r="H11" s="135"/>
    </row>
    <row r="12" spans="1:11" ht="15.75" x14ac:dyDescent="0.25">
      <c r="A12" s="175" t="s">
        <v>333</v>
      </c>
      <c r="B12" s="175"/>
      <c r="C12" s="175"/>
      <c r="D12" s="175"/>
      <c r="E12" s="175"/>
      <c r="F12" s="175"/>
      <c r="G12" s="175"/>
      <c r="H12" s="108"/>
      <c r="K12" s="109"/>
    </row>
    <row r="13" spans="1:11" x14ac:dyDescent="0.25">
      <c r="A13" s="108"/>
      <c r="B13" s="108"/>
      <c r="C13" s="108"/>
      <c r="D13" s="108"/>
      <c r="E13" s="108"/>
      <c r="F13" s="108"/>
      <c r="G13" s="108"/>
      <c r="H13" s="108"/>
    </row>
    <row r="14" spans="1:11" x14ac:dyDescent="0.25">
      <c r="A14" s="108"/>
      <c r="B14" s="110"/>
      <c r="C14" s="176" t="s">
        <v>334</v>
      </c>
      <c r="D14" s="177"/>
      <c r="E14" s="176" t="s">
        <v>335</v>
      </c>
      <c r="F14" s="177"/>
      <c r="G14" s="111" t="s">
        <v>336</v>
      </c>
      <c r="H14" s="111" t="s">
        <v>337</v>
      </c>
    </row>
    <row r="15" spans="1:11" ht="29.25" customHeight="1" x14ac:dyDescent="0.25">
      <c r="B15" s="110" t="s">
        <v>338</v>
      </c>
      <c r="C15" s="178" t="s">
        <v>339</v>
      </c>
      <c r="D15" s="179"/>
      <c r="E15" s="178" t="s">
        <v>340</v>
      </c>
      <c r="F15" s="179"/>
      <c r="G15" s="111"/>
      <c r="H15" s="112">
        <f>H3-7</f>
        <v>43367</v>
      </c>
    </row>
    <row r="16" spans="1:11" ht="28.5" customHeight="1" x14ac:dyDescent="0.25">
      <c r="B16" s="110" t="s">
        <v>341</v>
      </c>
      <c r="C16" s="178" t="s">
        <v>342</v>
      </c>
      <c r="D16" s="179"/>
      <c r="E16" s="178" t="s">
        <v>343</v>
      </c>
      <c r="F16" s="179"/>
      <c r="G16" s="111"/>
      <c r="H16" s="112">
        <f>H3</f>
        <v>43374</v>
      </c>
    </row>
    <row r="17" spans="1:8" ht="32.25" customHeight="1" x14ac:dyDescent="0.25">
      <c r="B17" s="110" t="s">
        <v>344</v>
      </c>
      <c r="C17" s="178" t="s">
        <v>342</v>
      </c>
      <c r="D17" s="179"/>
      <c r="E17" s="178" t="s">
        <v>343</v>
      </c>
      <c r="F17" s="179"/>
      <c r="G17" s="111"/>
      <c r="H17" s="112">
        <f>H3</f>
        <v>43374</v>
      </c>
    </row>
    <row r="18" spans="1:8" x14ac:dyDescent="0.25">
      <c r="B18" s="184" t="s">
        <v>345</v>
      </c>
      <c r="C18" s="185"/>
      <c r="D18" s="186"/>
      <c r="E18" s="187" t="s">
        <v>346</v>
      </c>
      <c r="F18" s="188"/>
      <c r="G18" s="188"/>
      <c r="H18" s="177"/>
    </row>
    <row r="19" spans="1:8" x14ac:dyDescent="0.25">
      <c r="H19" s="108"/>
    </row>
    <row r="20" spans="1:8" x14ac:dyDescent="0.25">
      <c r="A20" s="108"/>
      <c r="B20" s="108"/>
      <c r="C20" s="108"/>
      <c r="D20" s="108"/>
      <c r="E20" s="108"/>
      <c r="F20" s="108"/>
      <c r="G20" s="108"/>
      <c r="H20" s="108"/>
    </row>
    <row r="21" spans="1:8" x14ac:dyDescent="0.25">
      <c r="A21" s="108"/>
      <c r="B21" s="108"/>
      <c r="C21" s="108"/>
      <c r="D21" s="108"/>
      <c r="E21" s="108"/>
      <c r="F21" s="108"/>
      <c r="G21" s="108"/>
      <c r="H21" s="108"/>
    </row>
    <row r="22" spans="1:8" ht="15.75" x14ac:dyDescent="0.25">
      <c r="A22" s="189" t="s">
        <v>347</v>
      </c>
      <c r="B22" s="189"/>
      <c r="C22" s="189"/>
      <c r="D22" s="189"/>
      <c r="E22" s="189"/>
      <c r="F22" s="189"/>
      <c r="G22" s="189"/>
      <c r="H22" s="189"/>
    </row>
    <row r="23" spans="1:8" x14ac:dyDescent="0.25">
      <c r="A23" s="108"/>
      <c r="B23" s="108"/>
      <c r="C23" s="108"/>
      <c r="D23" s="108"/>
      <c r="E23" s="108"/>
      <c r="F23" s="108"/>
      <c r="G23" s="108"/>
      <c r="H23" s="108"/>
    </row>
    <row r="24" spans="1:8" x14ac:dyDescent="0.25">
      <c r="B24" s="190" t="s">
        <v>348</v>
      </c>
      <c r="C24" s="190" t="s">
        <v>349</v>
      </c>
      <c r="D24" s="190" t="s">
        <v>350</v>
      </c>
      <c r="E24" s="190" t="s">
        <v>351</v>
      </c>
      <c r="F24" s="190" t="s">
        <v>352</v>
      </c>
      <c r="G24" s="190" t="s">
        <v>353</v>
      </c>
      <c r="H24" s="190" t="s">
        <v>354</v>
      </c>
    </row>
    <row r="25" spans="1:8" ht="23.25" customHeight="1" x14ac:dyDescent="0.25">
      <c r="B25" s="191"/>
      <c r="C25" s="191"/>
      <c r="D25" s="191"/>
      <c r="E25" s="191"/>
      <c r="F25" s="191"/>
      <c r="G25" s="191"/>
      <c r="H25" s="191"/>
    </row>
    <row r="26" spans="1:8" ht="36" x14ac:dyDescent="0.25">
      <c r="B26" s="113" t="s">
        <v>355</v>
      </c>
      <c r="C26" s="114">
        <f>H17</f>
        <v>43374</v>
      </c>
      <c r="D26" s="113">
        <v>1</v>
      </c>
      <c r="E26" s="113" t="s">
        <v>356</v>
      </c>
      <c r="F26" s="113" t="s">
        <v>366</v>
      </c>
      <c r="G26" s="113" t="s">
        <v>357</v>
      </c>
      <c r="H26" s="113" t="s">
        <v>357</v>
      </c>
    </row>
    <row r="27" spans="1:8" x14ac:dyDescent="0.25">
      <c r="B27" s="139"/>
      <c r="C27" s="140"/>
      <c r="D27" s="139"/>
      <c r="E27" s="141"/>
      <c r="F27" s="139"/>
      <c r="G27" s="142"/>
      <c r="H27" s="143"/>
    </row>
    <row r="28" spans="1:8" x14ac:dyDescent="0.25">
      <c r="B28" s="144"/>
      <c r="C28" s="144"/>
      <c r="D28" s="144"/>
      <c r="E28" s="145"/>
      <c r="F28" s="144"/>
      <c r="G28" s="144"/>
      <c r="H28" s="144"/>
    </row>
    <row r="29" spans="1:8" x14ac:dyDescent="0.25">
      <c r="B29" s="139"/>
      <c r="C29" s="139"/>
      <c r="D29" s="139"/>
      <c r="E29" s="141"/>
      <c r="F29" s="139"/>
      <c r="G29" s="139"/>
      <c r="H29" s="139"/>
    </row>
    <row r="30" spans="1:8" x14ac:dyDescent="0.25">
      <c r="B30" s="139"/>
      <c r="C30" s="139"/>
      <c r="D30" s="139"/>
      <c r="E30" s="141"/>
      <c r="F30" s="139"/>
      <c r="G30" s="139"/>
      <c r="H30" s="139"/>
    </row>
    <row r="31" spans="1:8" x14ac:dyDescent="0.25">
      <c r="B31" s="139"/>
      <c r="C31" s="139"/>
      <c r="D31" s="139"/>
      <c r="E31" s="141"/>
      <c r="F31" s="139"/>
      <c r="G31" s="139"/>
      <c r="H31" s="139"/>
    </row>
    <row r="32" spans="1:8" x14ac:dyDescent="0.25">
      <c r="B32" s="139"/>
      <c r="C32" s="139"/>
      <c r="D32" s="139"/>
      <c r="E32" s="141"/>
      <c r="F32" s="139"/>
      <c r="G32" s="139"/>
      <c r="H32" s="139"/>
    </row>
    <row r="33" spans="1:8" x14ac:dyDescent="0.25">
      <c r="B33" s="139"/>
      <c r="C33" s="139"/>
      <c r="D33" s="139"/>
      <c r="E33" s="141"/>
      <c r="F33" s="139"/>
      <c r="G33" s="139"/>
      <c r="H33" s="139"/>
    </row>
    <row r="34" spans="1:8" x14ac:dyDescent="0.25">
      <c r="B34" s="139"/>
      <c r="C34" s="139"/>
      <c r="D34" s="139"/>
      <c r="E34" s="141"/>
      <c r="F34" s="139"/>
      <c r="G34" s="139"/>
      <c r="H34" s="139"/>
    </row>
    <row r="35" spans="1:8" x14ac:dyDescent="0.25">
      <c r="B35" s="139"/>
      <c r="C35" s="139"/>
      <c r="D35" s="139"/>
      <c r="E35" s="141"/>
      <c r="F35" s="139"/>
      <c r="G35" s="139"/>
      <c r="H35" s="139"/>
    </row>
    <row r="36" spans="1:8" x14ac:dyDescent="0.25">
      <c r="B36" s="139"/>
      <c r="C36" s="139"/>
      <c r="D36" s="139"/>
      <c r="E36" s="141"/>
      <c r="F36" s="139"/>
      <c r="G36" s="139"/>
      <c r="H36" s="139"/>
    </row>
    <row r="37" spans="1:8" x14ac:dyDescent="0.25">
      <c r="B37" s="139"/>
      <c r="C37" s="139"/>
      <c r="D37" s="139"/>
      <c r="E37" s="141"/>
      <c r="F37" s="139"/>
      <c r="G37" s="139"/>
      <c r="H37" s="139"/>
    </row>
    <row r="38" spans="1:8" x14ac:dyDescent="0.25">
      <c r="B38" s="139"/>
      <c r="C38" s="139"/>
      <c r="D38" s="139"/>
      <c r="E38" s="141"/>
      <c r="F38" s="139"/>
      <c r="G38" s="139"/>
      <c r="H38" s="139"/>
    </row>
    <row r="39" spans="1:8" x14ac:dyDescent="0.25">
      <c r="A39" s="108"/>
      <c r="B39" s="108"/>
      <c r="C39" s="108"/>
      <c r="D39" s="108"/>
      <c r="E39" s="108"/>
      <c r="F39" s="108"/>
      <c r="G39" s="108"/>
      <c r="H39" s="108"/>
    </row>
    <row r="40" spans="1:8" x14ac:dyDescent="0.25">
      <c r="A40" s="108"/>
      <c r="B40" s="108"/>
      <c r="C40" s="108"/>
      <c r="D40" s="108"/>
      <c r="E40" s="108"/>
      <c r="F40" s="108"/>
      <c r="G40" s="108"/>
      <c r="H40" s="108"/>
    </row>
    <row r="41" spans="1:8" x14ac:dyDescent="0.25">
      <c r="A41" s="108"/>
      <c r="B41" s="108"/>
      <c r="C41" s="108"/>
      <c r="D41" s="108"/>
      <c r="E41" s="108"/>
      <c r="F41" s="108"/>
      <c r="G41" s="108"/>
      <c r="H41" s="108"/>
    </row>
    <row r="42" spans="1:8" x14ac:dyDescent="0.25">
      <c r="A42" s="108"/>
      <c r="B42" s="108"/>
      <c r="C42" s="108"/>
      <c r="D42" s="108"/>
      <c r="E42" s="108"/>
      <c r="F42" s="108"/>
      <c r="G42" s="108"/>
      <c r="H42" s="108"/>
    </row>
    <row r="43" spans="1:8" x14ac:dyDescent="0.25">
      <c r="A43" s="108"/>
      <c r="B43" s="108"/>
      <c r="C43" s="108"/>
      <c r="D43" s="108"/>
      <c r="E43" s="108"/>
      <c r="F43" s="108"/>
      <c r="G43" s="108"/>
      <c r="H43" s="108"/>
    </row>
    <row r="44" spans="1:8" x14ac:dyDescent="0.25">
      <c r="A44" s="108"/>
      <c r="B44" s="108"/>
      <c r="C44" s="108"/>
      <c r="D44" s="108"/>
      <c r="E44" s="108"/>
      <c r="F44" s="108"/>
      <c r="G44" s="108"/>
      <c r="H44" s="108"/>
    </row>
    <row r="45" spans="1:8" x14ac:dyDescent="0.25">
      <c r="A45" s="180" t="s">
        <v>358</v>
      </c>
      <c r="B45" s="180"/>
      <c r="C45" s="180"/>
      <c r="D45" s="180"/>
      <c r="E45" s="180"/>
      <c r="F45" s="181" t="s">
        <v>359</v>
      </c>
      <c r="G45" s="181"/>
      <c r="H45" s="108"/>
    </row>
    <row r="46" spans="1:8" x14ac:dyDescent="0.25">
      <c r="B46" s="115"/>
      <c r="C46" s="115"/>
      <c r="D46" s="115"/>
      <c r="E46" s="115"/>
      <c r="F46" s="115"/>
      <c r="G46" s="115"/>
      <c r="H46" s="115"/>
    </row>
    <row r="47" spans="1:8" x14ac:dyDescent="0.25">
      <c r="B47" s="115"/>
      <c r="C47" s="115"/>
      <c r="D47" s="115"/>
      <c r="E47" s="115"/>
      <c r="F47" s="115"/>
      <c r="G47" s="115"/>
      <c r="H47" s="115"/>
    </row>
    <row r="48" spans="1:8" x14ac:dyDescent="0.25">
      <c r="B48" s="115"/>
      <c r="C48" s="115"/>
      <c r="D48" s="115"/>
      <c r="E48" s="115"/>
      <c r="F48" s="115"/>
      <c r="G48" s="115"/>
      <c r="H48" s="115"/>
    </row>
    <row r="49" spans="2:8" x14ac:dyDescent="0.25">
      <c r="B49" s="182" t="s">
        <v>360</v>
      </c>
      <c r="C49" s="182"/>
      <c r="D49" s="182"/>
      <c r="E49" s="182"/>
      <c r="F49" s="182"/>
      <c r="G49" s="183" t="s">
        <v>359</v>
      </c>
      <c r="H49" s="183"/>
    </row>
  </sheetData>
  <sheetProtection sheet="1" objects="1" scenarios="1"/>
  <mergeCells count="28"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  <mergeCell ref="C16:D16"/>
    <mergeCell ref="E16:F16"/>
    <mergeCell ref="C17:D17"/>
    <mergeCell ref="E17:F17"/>
    <mergeCell ref="A45:E45"/>
    <mergeCell ref="F45:G45"/>
    <mergeCell ref="A12:G12"/>
    <mergeCell ref="C14:D14"/>
    <mergeCell ref="E14:F14"/>
    <mergeCell ref="C15:D15"/>
    <mergeCell ref="E15:F15"/>
    <mergeCell ref="A1:B3"/>
    <mergeCell ref="C1:F2"/>
    <mergeCell ref="C3:F3"/>
    <mergeCell ref="A10:H10"/>
    <mergeCell ref="A8:G8"/>
  </mergeCells>
  <hyperlinks>
    <hyperlink ref="E1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R1019"/>
  <sheetViews>
    <sheetView tabSelected="1" zoomScaleNormal="100" workbookViewId="0">
      <selection activeCell="C19" sqref="C19"/>
    </sheetView>
  </sheetViews>
  <sheetFormatPr baseColWidth="10" defaultRowHeight="15" x14ac:dyDescent="0.25"/>
  <cols>
    <col min="1" max="1" width="20.28515625" customWidth="1"/>
    <col min="2" max="2" width="19" customWidth="1"/>
    <col min="3" max="3" width="26.5703125" customWidth="1"/>
    <col min="4" max="4" width="30.5703125" customWidth="1"/>
    <col min="5" max="5" width="19.5703125" customWidth="1"/>
    <col min="6" max="7" width="26" customWidth="1"/>
    <col min="8" max="8" width="35" customWidth="1"/>
    <col min="9" max="9" width="30" customWidth="1"/>
    <col min="10" max="10" width="39.85546875" customWidth="1"/>
    <col min="11" max="12" width="26.42578125" customWidth="1"/>
    <col min="13" max="13" width="17.42578125" customWidth="1"/>
    <col min="14" max="14" width="14.42578125" customWidth="1"/>
    <col min="15" max="15" width="24" customWidth="1"/>
    <col min="16" max="16" width="30.5703125" customWidth="1"/>
    <col min="17" max="17" width="20.140625" customWidth="1"/>
    <col min="18" max="18" width="18" customWidth="1"/>
    <col min="19" max="19" width="28" customWidth="1"/>
    <col min="20" max="20" width="11.140625" customWidth="1"/>
    <col min="21" max="22" width="8.85546875" customWidth="1"/>
    <col min="24" max="24" width="12" bestFit="1" customWidth="1"/>
    <col min="27" max="27" width="10" customWidth="1"/>
  </cols>
  <sheetData>
    <row r="1" spans="1:44" ht="24.75" customHeight="1" x14ac:dyDescent="0.25">
      <c r="A1" s="162"/>
      <c r="B1" s="163"/>
      <c r="C1" s="196" t="str">
        <f>control!C1</f>
        <v>Cuadro de mando para el ensayo de ORAC</v>
      </c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8"/>
      <c r="P1" s="120" t="s">
        <v>361</v>
      </c>
      <c r="Q1" s="122" t="str">
        <f>control!H1</f>
        <v>SOFT-TC-029</v>
      </c>
    </row>
    <row r="2" spans="1:44" ht="20.25" customHeight="1" x14ac:dyDescent="0.25">
      <c r="A2" s="162"/>
      <c r="B2" s="163"/>
      <c r="C2" s="196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8"/>
      <c r="P2" s="120" t="s">
        <v>362</v>
      </c>
      <c r="Q2" s="122">
        <f>control!H2</f>
        <v>1</v>
      </c>
    </row>
    <row r="3" spans="1:44" ht="23.25" customHeight="1" x14ac:dyDescent="0.25">
      <c r="A3" s="162"/>
      <c r="B3" s="163"/>
      <c r="C3" s="199" t="s">
        <v>331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1"/>
      <c r="P3" s="121" t="s">
        <v>363</v>
      </c>
      <c r="Q3" s="123">
        <f>control!H3</f>
        <v>43374</v>
      </c>
    </row>
    <row r="4" spans="1:44" ht="20.25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6"/>
      <c r="P4" s="9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3">
      <c r="A5" s="203" t="s">
        <v>0</v>
      </c>
      <c r="B5" s="203"/>
      <c r="C5" s="209" t="s">
        <v>406</v>
      </c>
      <c r="D5" s="209"/>
      <c r="E5" s="97" t="s">
        <v>7</v>
      </c>
      <c r="F5" s="98" t="s">
        <v>20</v>
      </c>
      <c r="G5" s="203" t="s">
        <v>92</v>
      </c>
      <c r="H5" s="203"/>
      <c r="I5" s="99"/>
      <c r="J5" s="100" t="s">
        <v>33</v>
      </c>
      <c r="K5" s="101"/>
      <c r="L5" s="192" t="s">
        <v>384</v>
      </c>
      <c r="M5" s="193"/>
      <c r="N5" s="270"/>
      <c r="O5" s="203" t="s">
        <v>92</v>
      </c>
      <c r="P5" s="203"/>
      <c r="Q5" s="106"/>
    </row>
    <row r="6" spans="1:44" ht="19.5" thickBot="1" x14ac:dyDescent="0.35">
      <c r="A6" s="206" t="s">
        <v>308</v>
      </c>
      <c r="B6" s="206"/>
      <c r="C6" s="210" t="s">
        <v>383</v>
      </c>
      <c r="D6" s="210"/>
      <c r="E6" s="102" t="s">
        <v>309</v>
      </c>
      <c r="F6" s="103" t="s">
        <v>310</v>
      </c>
      <c r="G6" s="207" t="s">
        <v>311</v>
      </c>
      <c r="H6" s="208"/>
      <c r="I6" s="104" t="s">
        <v>6</v>
      </c>
      <c r="J6" s="105" t="s">
        <v>391</v>
      </c>
      <c r="K6" s="155">
        <v>5.0000000000000001E-3</v>
      </c>
      <c r="L6" s="194"/>
      <c r="M6" s="195"/>
      <c r="N6" s="271"/>
      <c r="O6" s="206" t="s">
        <v>33</v>
      </c>
      <c r="P6" s="206"/>
      <c r="Q6" s="107"/>
    </row>
    <row r="7" spans="1:44" hidden="1" x14ac:dyDescent="0.25">
      <c r="F7" t="s">
        <v>307</v>
      </c>
    </row>
    <row r="8" spans="1:44" hidden="1" x14ac:dyDescent="0.25">
      <c r="A8" s="21" t="s">
        <v>19</v>
      </c>
      <c r="B8" s="21"/>
      <c r="C8" s="21"/>
      <c r="F8" t="s">
        <v>325</v>
      </c>
    </row>
    <row r="9" spans="1:44" ht="15.75" hidden="1" thickBot="1" x14ac:dyDescent="0.3">
      <c r="A9" s="21" t="s">
        <v>7</v>
      </c>
      <c r="B9" s="22">
        <f>I5</f>
        <v>0</v>
      </c>
      <c r="F9" s="21" t="s">
        <v>313</v>
      </c>
      <c r="G9" s="58">
        <f>N5</f>
        <v>0</v>
      </c>
    </row>
    <row r="10" spans="1:44" hidden="1" x14ac:dyDescent="0.25">
      <c r="A10" s="13" t="s">
        <v>11</v>
      </c>
      <c r="B10" s="16" t="s">
        <v>12</v>
      </c>
      <c r="C10" s="14" t="s">
        <v>10</v>
      </c>
      <c r="F10" s="13" t="s">
        <v>314</v>
      </c>
      <c r="G10" s="16" t="s">
        <v>315</v>
      </c>
      <c r="H10" s="14" t="s">
        <v>10</v>
      </c>
    </row>
    <row r="11" spans="1:44" hidden="1" x14ac:dyDescent="0.25">
      <c r="A11" s="5">
        <v>10</v>
      </c>
      <c r="B11" s="3">
        <v>0</v>
      </c>
      <c r="C11" s="19">
        <v>43313</v>
      </c>
      <c r="F11" s="5">
        <v>20</v>
      </c>
      <c r="G11" s="59">
        <v>7.4999999999999997E-3</v>
      </c>
      <c r="H11" s="19">
        <v>43291</v>
      </c>
      <c r="I11" s="61"/>
    </row>
    <row r="12" spans="1:44" hidden="1" x14ac:dyDescent="0.25">
      <c r="A12" s="5">
        <v>100</v>
      </c>
      <c r="B12" s="3">
        <v>0</v>
      </c>
      <c r="C12" s="19">
        <v>43313</v>
      </c>
      <c r="F12" s="5">
        <v>10</v>
      </c>
      <c r="G12" s="59">
        <v>8.2000000000000007E-3</v>
      </c>
      <c r="H12" s="19">
        <v>43291</v>
      </c>
    </row>
    <row r="13" spans="1:44" ht="15.75" hidden="1" thickBot="1" x14ac:dyDescent="0.3">
      <c r="A13" s="8">
        <v>200</v>
      </c>
      <c r="B13" s="2">
        <v>0</v>
      </c>
      <c r="C13" s="20">
        <v>43313</v>
      </c>
      <c r="F13" s="8">
        <v>200</v>
      </c>
      <c r="G13" s="60">
        <v>3.0000000000000001E-3</v>
      </c>
      <c r="H13" s="20">
        <v>43291</v>
      </c>
    </row>
    <row r="14" spans="1:44" hidden="1" x14ac:dyDescent="0.25">
      <c r="A14" s="18" t="s">
        <v>13</v>
      </c>
      <c r="B14" s="17">
        <f>SLOPE(B11:B13,A11:A13)</f>
        <v>0</v>
      </c>
      <c r="F14" s="18" t="s">
        <v>13</v>
      </c>
      <c r="G14" s="17">
        <f>SLOPE(G11:G13,F11:F13)</f>
        <v>-2.6311953352769683E-5</v>
      </c>
    </row>
    <row r="15" spans="1:44" ht="15.75" hidden="1" thickBot="1" x14ac:dyDescent="0.3">
      <c r="A15" s="12" t="s">
        <v>14</v>
      </c>
      <c r="B15" s="7">
        <f>INTERCEPT(B11:B13,A11:A13)</f>
        <v>0</v>
      </c>
      <c r="F15" s="12" t="s">
        <v>14</v>
      </c>
      <c r="G15" s="7">
        <f>INTERCEPT(G11:G13,F11:F13)</f>
        <v>8.2505830903790087E-3</v>
      </c>
    </row>
    <row r="16" spans="1:44" hidden="1" x14ac:dyDescent="0.25"/>
    <row r="17" spans="1:19" ht="18.75" thickBot="1" x14ac:dyDescent="0.3">
      <c r="A17" s="211" t="s">
        <v>4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</row>
    <row r="18" spans="1:19" ht="15.75" thickBot="1" x14ac:dyDescent="0.3">
      <c r="A18" s="204" t="s">
        <v>93</v>
      </c>
      <c r="B18" s="204"/>
      <c r="C18" s="205"/>
      <c r="D18" s="75"/>
      <c r="E18" s="202" t="s">
        <v>5</v>
      </c>
      <c r="F18" s="202"/>
      <c r="G18" s="202"/>
      <c r="H18" s="202"/>
      <c r="I18" s="202"/>
      <c r="J18" s="202"/>
      <c r="K18" s="76"/>
      <c r="L18" s="76"/>
      <c r="M18" s="77"/>
      <c r="N18" s="78"/>
      <c r="O18" s="78"/>
      <c r="P18" s="78"/>
      <c r="Q18" s="78"/>
    </row>
    <row r="19" spans="1:19" ht="30" x14ac:dyDescent="0.25">
      <c r="A19" s="79" t="s">
        <v>9</v>
      </c>
      <c r="B19" s="80" t="s">
        <v>3</v>
      </c>
      <c r="C19" s="80" t="s">
        <v>301</v>
      </c>
      <c r="D19" s="80" t="s">
        <v>16</v>
      </c>
      <c r="E19" s="80" t="s">
        <v>328</v>
      </c>
      <c r="F19" s="80" t="s">
        <v>329</v>
      </c>
      <c r="G19" s="80" t="s">
        <v>393</v>
      </c>
      <c r="H19" s="80" t="s">
        <v>376</v>
      </c>
      <c r="I19" s="80" t="s">
        <v>386</v>
      </c>
      <c r="J19" s="80" t="s">
        <v>392</v>
      </c>
      <c r="K19" s="80" t="s">
        <v>387</v>
      </c>
      <c r="L19" s="80" t="s">
        <v>388</v>
      </c>
      <c r="M19" s="80" t="s">
        <v>389</v>
      </c>
      <c r="N19" s="80" t="s">
        <v>390</v>
      </c>
      <c r="O19" s="82" t="s">
        <v>1</v>
      </c>
      <c r="P19" s="154" t="s">
        <v>378</v>
      </c>
      <c r="Q19" s="81" t="s">
        <v>306</v>
      </c>
      <c r="R19" s="83" t="s">
        <v>17</v>
      </c>
      <c r="S19" s="84" t="s">
        <v>312</v>
      </c>
    </row>
    <row r="20" spans="1:19" x14ac:dyDescent="0.25">
      <c r="A20" s="85"/>
      <c r="B20" s="86"/>
      <c r="C20" s="86"/>
      <c r="D20" s="87"/>
      <c r="E20" s="88"/>
      <c r="F20" s="272" t="str">
        <f>IF(OR(ISBLANK(E20),ISERROR($B$14),ISERROR($B$15))=FALSE,E20+(E20*$B$14+$B$15),"")</f>
        <v/>
      </c>
      <c r="G20" s="89"/>
      <c r="H20" s="273"/>
      <c r="I20" s="89"/>
      <c r="J20" s="156"/>
      <c r="K20" s="153"/>
      <c r="L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" s="275" t="str">
        <f>IF(ISNUMBER(Tabla1[[#This Row],[meq TROLOX/g muestra]]),Tabla1[[#This Row],[meq TROLOX/g muestra]]*100*1000,"")</f>
        <v/>
      </c>
      <c r="N20" s="274" t="str">
        <f>IF(ISNUMBER(Tabla1[[#This Row],[umol TROLOX/ 100g]]),Tabla1[[#This Row],[umol TROLOX/ 100g]]/250.29,"")</f>
        <v/>
      </c>
      <c r="O20" s="90"/>
      <c r="P20" s="90"/>
      <c r="Q20" s="90"/>
      <c r="R20" s="147"/>
      <c r="S20" s="148"/>
    </row>
    <row r="21" spans="1:19" x14ac:dyDescent="0.25">
      <c r="A21" s="85"/>
      <c r="B21" s="86"/>
      <c r="C21" s="86"/>
      <c r="D21" s="87"/>
      <c r="E21" s="88"/>
      <c r="F21" s="272" t="str">
        <f>IF(OR(ISBLANK(E21),ISERROR($B$14),ISERROR($B$15))=FALSE,E21+(E21*$B$14+$B$15),"")</f>
        <v/>
      </c>
      <c r="G21" s="89"/>
      <c r="H21" s="273"/>
      <c r="I21" s="89"/>
      <c r="J21" s="156"/>
      <c r="K21" s="153"/>
      <c r="L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" s="275" t="str">
        <f>IF(ISNUMBER(Tabla1[[#This Row],[meq TROLOX/g muestra]]),Tabla1[[#This Row],[meq TROLOX/g muestra]]*100*1000,"")</f>
        <v/>
      </c>
      <c r="N21" s="274" t="str">
        <f>IF(ISNUMBER(Tabla1[[#This Row],[umol TROLOX/ 100g]]),Tabla1[[#This Row],[umol TROLOX/ 100g]]/250.29,"")</f>
        <v/>
      </c>
      <c r="O21" s="90"/>
      <c r="P21" s="90"/>
      <c r="Q21" s="90"/>
      <c r="R21" s="147"/>
      <c r="S21" s="148"/>
    </row>
    <row r="22" spans="1:19" x14ac:dyDescent="0.25">
      <c r="A22" s="85"/>
      <c r="B22" s="146"/>
      <c r="C22" s="146"/>
      <c r="D22" s="87"/>
      <c r="E22" s="88"/>
      <c r="F22" s="272" t="str">
        <f t="shared" ref="F22:F85" si="0">IF(OR(ISBLANK(E22),ISERROR($B$14),ISERROR($B$15))=FALSE,E22+(E22*$B$14+$B$15),"")</f>
        <v/>
      </c>
      <c r="G22" s="89"/>
      <c r="H22" s="273"/>
      <c r="I22" s="89"/>
      <c r="J22" s="156"/>
      <c r="K22" s="153"/>
      <c r="L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" s="275" t="str">
        <f>IF(ISNUMBER(Tabla1[[#This Row],[meq TROLOX/g muestra]]),Tabla1[[#This Row],[meq TROLOX/g muestra]]*100*1000,"")</f>
        <v/>
      </c>
      <c r="N22" s="274" t="str">
        <f>IF(ISNUMBER(Tabla1[[#This Row],[umol TROLOX/ 100g]]),Tabla1[[#This Row],[umol TROLOX/ 100g]]/250.29,"")</f>
        <v/>
      </c>
      <c r="O22" s="90"/>
      <c r="P22" s="90"/>
      <c r="Q22" s="90"/>
      <c r="R22" s="147"/>
      <c r="S22" s="148"/>
    </row>
    <row r="23" spans="1:19" x14ac:dyDescent="0.25">
      <c r="A23" s="85"/>
      <c r="B23" s="146"/>
      <c r="C23" s="146"/>
      <c r="D23" s="87"/>
      <c r="E23" s="88"/>
      <c r="F23" s="272" t="str">
        <f t="shared" si="0"/>
        <v/>
      </c>
      <c r="G23" s="89"/>
      <c r="H23" s="273"/>
      <c r="I23" s="89"/>
      <c r="J23" s="156"/>
      <c r="K23" s="153"/>
      <c r="L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" s="275" t="str">
        <f>IF(ISNUMBER(Tabla1[[#This Row],[meq TROLOX/g muestra]]),Tabla1[[#This Row],[meq TROLOX/g muestra]]*100*1000,"")</f>
        <v/>
      </c>
      <c r="N23" s="274" t="str">
        <f>IF(ISNUMBER(Tabla1[[#This Row],[umol TROLOX/ 100g]]),Tabla1[[#This Row],[umol TROLOX/ 100g]]/250.29,"")</f>
        <v/>
      </c>
      <c r="O23" s="90"/>
      <c r="P23" s="90"/>
      <c r="Q23" s="90"/>
      <c r="R23" s="147"/>
      <c r="S23" s="148"/>
    </row>
    <row r="24" spans="1:19" x14ac:dyDescent="0.25">
      <c r="A24" s="85"/>
      <c r="B24" s="146"/>
      <c r="C24" s="146"/>
      <c r="D24" s="87"/>
      <c r="E24" s="88"/>
      <c r="F24" s="272" t="str">
        <f t="shared" si="0"/>
        <v/>
      </c>
      <c r="G24" s="89"/>
      <c r="H24" s="273"/>
      <c r="I24" s="89"/>
      <c r="J24" s="156"/>
      <c r="K24" s="153"/>
      <c r="L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" s="275" t="str">
        <f>IF(ISNUMBER(Tabla1[[#This Row],[meq TROLOX/g muestra]]),Tabla1[[#This Row],[meq TROLOX/g muestra]]*100*1000,"")</f>
        <v/>
      </c>
      <c r="N24" s="274" t="str">
        <f>IF(ISNUMBER(Tabla1[[#This Row],[umol TROLOX/ 100g]]),Tabla1[[#This Row],[umol TROLOX/ 100g]]/250.29,"")</f>
        <v/>
      </c>
      <c r="O24" s="90"/>
      <c r="P24" s="90"/>
      <c r="Q24" s="90"/>
      <c r="R24" s="147"/>
      <c r="S24" s="148"/>
    </row>
    <row r="25" spans="1:19" x14ac:dyDescent="0.25">
      <c r="A25" s="85"/>
      <c r="B25" s="146"/>
      <c r="C25" s="146"/>
      <c r="D25" s="87"/>
      <c r="E25" s="88"/>
      <c r="F25" s="272" t="str">
        <f t="shared" si="0"/>
        <v/>
      </c>
      <c r="G25" s="89"/>
      <c r="H25" s="273"/>
      <c r="I25" s="89"/>
      <c r="J25" s="156"/>
      <c r="K25" s="153"/>
      <c r="L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" s="275" t="str">
        <f>IF(ISNUMBER(Tabla1[[#This Row],[meq TROLOX/g muestra]]),Tabla1[[#This Row],[meq TROLOX/g muestra]]*100*1000,"")</f>
        <v/>
      </c>
      <c r="N25" s="274" t="str">
        <f>IF(ISNUMBER(Tabla1[[#This Row],[umol TROLOX/ 100g]]),Tabla1[[#This Row],[umol TROLOX/ 100g]]/250.29,"")</f>
        <v/>
      </c>
      <c r="O25" s="90"/>
      <c r="P25" s="90"/>
      <c r="Q25" s="90"/>
      <c r="R25" s="147"/>
      <c r="S25" s="148"/>
    </row>
    <row r="26" spans="1:19" x14ac:dyDescent="0.25">
      <c r="A26" s="85"/>
      <c r="B26" s="146"/>
      <c r="C26" s="146"/>
      <c r="D26" s="87"/>
      <c r="E26" s="88"/>
      <c r="F26" s="272" t="str">
        <f t="shared" si="0"/>
        <v/>
      </c>
      <c r="G26" s="89"/>
      <c r="H26" s="273"/>
      <c r="I26" s="89"/>
      <c r="J26" s="156"/>
      <c r="K26" s="153"/>
      <c r="L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" s="275" t="str">
        <f>IF(ISNUMBER(Tabla1[[#This Row],[meq TROLOX/g muestra]]),Tabla1[[#This Row],[meq TROLOX/g muestra]]*100*1000,"")</f>
        <v/>
      </c>
      <c r="N26" s="274" t="str">
        <f>IF(ISNUMBER(Tabla1[[#This Row],[umol TROLOX/ 100g]]),Tabla1[[#This Row],[umol TROLOX/ 100g]]/250.29,"")</f>
        <v/>
      </c>
      <c r="O26" s="90"/>
      <c r="P26" s="90"/>
      <c r="Q26" s="90"/>
      <c r="R26" s="147"/>
      <c r="S26" s="148"/>
    </row>
    <row r="27" spans="1:19" x14ac:dyDescent="0.25">
      <c r="A27" s="85"/>
      <c r="B27" s="146"/>
      <c r="C27" s="146"/>
      <c r="D27" s="87"/>
      <c r="E27" s="88"/>
      <c r="F27" s="272" t="str">
        <f t="shared" si="0"/>
        <v/>
      </c>
      <c r="G27" s="89"/>
      <c r="H27" s="273"/>
      <c r="I27" s="89"/>
      <c r="J27" s="156"/>
      <c r="K27" s="153"/>
      <c r="L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" s="275" t="str">
        <f>IF(ISNUMBER(Tabla1[[#This Row],[meq TROLOX/g muestra]]),Tabla1[[#This Row],[meq TROLOX/g muestra]]*100*1000,"")</f>
        <v/>
      </c>
      <c r="N27" s="274" t="str">
        <f>IF(ISNUMBER(Tabla1[[#This Row],[umol TROLOX/ 100g]]),Tabla1[[#This Row],[umol TROLOX/ 100g]]/250.29,"")</f>
        <v/>
      </c>
      <c r="O27" s="90"/>
      <c r="P27" s="90"/>
      <c r="Q27" s="90"/>
      <c r="R27" s="147"/>
      <c r="S27" s="148"/>
    </row>
    <row r="28" spans="1:19" x14ac:dyDescent="0.25">
      <c r="A28" s="85"/>
      <c r="B28" s="146"/>
      <c r="C28" s="146"/>
      <c r="D28" s="87"/>
      <c r="E28" s="88"/>
      <c r="F28" s="272" t="str">
        <f t="shared" si="0"/>
        <v/>
      </c>
      <c r="G28" s="89"/>
      <c r="H28" s="273"/>
      <c r="I28" s="89"/>
      <c r="J28" s="156"/>
      <c r="K28" s="153"/>
      <c r="L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" s="275" t="str">
        <f>IF(ISNUMBER(Tabla1[[#This Row],[meq TROLOX/g muestra]]),Tabla1[[#This Row],[meq TROLOX/g muestra]]*100*1000,"")</f>
        <v/>
      </c>
      <c r="N28" s="274" t="str">
        <f>IF(ISNUMBER(Tabla1[[#This Row],[umol TROLOX/ 100g]]),Tabla1[[#This Row],[umol TROLOX/ 100g]]/250.29,"")</f>
        <v/>
      </c>
      <c r="O28" s="90"/>
      <c r="P28" s="90"/>
      <c r="Q28" s="90"/>
      <c r="R28" s="147"/>
      <c r="S28" s="148"/>
    </row>
    <row r="29" spans="1:19" x14ac:dyDescent="0.25">
      <c r="A29" s="85"/>
      <c r="B29" s="146"/>
      <c r="C29" s="146"/>
      <c r="D29" s="87"/>
      <c r="E29" s="88"/>
      <c r="F29" s="272" t="str">
        <f t="shared" si="0"/>
        <v/>
      </c>
      <c r="G29" s="89"/>
      <c r="H29" s="273"/>
      <c r="I29" s="89"/>
      <c r="J29" s="156"/>
      <c r="K29" s="153"/>
      <c r="L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" s="275" t="str">
        <f>IF(ISNUMBER(Tabla1[[#This Row],[meq TROLOX/g muestra]]),Tabla1[[#This Row],[meq TROLOX/g muestra]]*100*1000,"")</f>
        <v/>
      </c>
      <c r="N29" s="274" t="str">
        <f>IF(ISNUMBER(Tabla1[[#This Row],[umol TROLOX/ 100g]]),Tabla1[[#This Row],[umol TROLOX/ 100g]]/250.29,"")</f>
        <v/>
      </c>
      <c r="O29" s="90"/>
      <c r="P29" s="90"/>
      <c r="Q29" s="90"/>
      <c r="R29" s="147"/>
      <c r="S29" s="148"/>
    </row>
    <row r="30" spans="1:19" x14ac:dyDescent="0.25">
      <c r="A30" s="85"/>
      <c r="B30" s="146"/>
      <c r="C30" s="146"/>
      <c r="D30" s="87"/>
      <c r="E30" s="88"/>
      <c r="F30" s="272" t="str">
        <f t="shared" si="0"/>
        <v/>
      </c>
      <c r="G30" s="89"/>
      <c r="H30" s="273"/>
      <c r="I30" s="89"/>
      <c r="J30" s="156"/>
      <c r="K30" s="153"/>
      <c r="L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" s="275" t="str">
        <f>IF(ISNUMBER(Tabla1[[#This Row],[meq TROLOX/g muestra]]),Tabla1[[#This Row],[meq TROLOX/g muestra]]*100*1000,"")</f>
        <v/>
      </c>
      <c r="N30" s="274" t="str">
        <f>IF(ISNUMBER(Tabla1[[#This Row],[umol TROLOX/ 100g]]),Tabla1[[#This Row],[umol TROLOX/ 100g]]/250.29,"")</f>
        <v/>
      </c>
      <c r="O30" s="90"/>
      <c r="P30" s="90"/>
      <c r="Q30" s="90"/>
      <c r="R30" s="147"/>
      <c r="S30" s="148"/>
    </row>
    <row r="31" spans="1:19" x14ac:dyDescent="0.25">
      <c r="A31" s="85"/>
      <c r="B31" s="146"/>
      <c r="C31" s="146"/>
      <c r="D31" s="87"/>
      <c r="E31" s="88"/>
      <c r="F31" s="272" t="str">
        <f t="shared" si="0"/>
        <v/>
      </c>
      <c r="G31" s="89"/>
      <c r="H31" s="273"/>
      <c r="I31" s="89"/>
      <c r="J31" s="156"/>
      <c r="K31" s="153"/>
      <c r="L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" s="275" t="str">
        <f>IF(ISNUMBER(Tabla1[[#This Row],[meq TROLOX/g muestra]]),Tabla1[[#This Row],[meq TROLOX/g muestra]]*100*1000,"")</f>
        <v/>
      </c>
      <c r="N31" s="274" t="str">
        <f>IF(ISNUMBER(Tabla1[[#This Row],[umol TROLOX/ 100g]]),Tabla1[[#This Row],[umol TROLOX/ 100g]]/250.29,"")</f>
        <v/>
      </c>
      <c r="O31" s="90"/>
      <c r="P31" s="90"/>
      <c r="Q31" s="90"/>
      <c r="R31" s="147"/>
      <c r="S31" s="148"/>
    </row>
    <row r="32" spans="1:19" x14ac:dyDescent="0.25">
      <c r="A32" s="85"/>
      <c r="B32" s="146"/>
      <c r="C32" s="146"/>
      <c r="D32" s="87"/>
      <c r="E32" s="88"/>
      <c r="F32" s="272" t="str">
        <f t="shared" si="0"/>
        <v/>
      </c>
      <c r="G32" s="89"/>
      <c r="H32" s="273"/>
      <c r="I32" s="89"/>
      <c r="J32" s="156"/>
      <c r="K32" s="153"/>
      <c r="L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" s="275" t="str">
        <f>IF(ISNUMBER(Tabla1[[#This Row],[meq TROLOX/g muestra]]),Tabla1[[#This Row],[meq TROLOX/g muestra]]*100*1000,"")</f>
        <v/>
      </c>
      <c r="N32" s="274" t="str">
        <f>IF(ISNUMBER(Tabla1[[#This Row],[umol TROLOX/ 100g]]),Tabla1[[#This Row],[umol TROLOX/ 100g]]/250.29,"")</f>
        <v/>
      </c>
      <c r="O32" s="90"/>
      <c r="P32" s="90"/>
      <c r="Q32" s="90"/>
      <c r="R32" s="147"/>
      <c r="S32" s="148"/>
    </row>
    <row r="33" spans="1:19" x14ac:dyDescent="0.25">
      <c r="A33" s="85"/>
      <c r="B33" s="146"/>
      <c r="C33" s="146"/>
      <c r="D33" s="87"/>
      <c r="E33" s="88"/>
      <c r="F33" s="272" t="str">
        <f t="shared" si="0"/>
        <v/>
      </c>
      <c r="G33" s="89"/>
      <c r="H33" s="273"/>
      <c r="I33" s="89"/>
      <c r="J33" s="156"/>
      <c r="K33" s="153"/>
      <c r="L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" s="275" t="str">
        <f>IF(ISNUMBER(Tabla1[[#This Row],[meq TROLOX/g muestra]]),Tabla1[[#This Row],[meq TROLOX/g muestra]]*100*1000,"")</f>
        <v/>
      </c>
      <c r="N33" s="274" t="str">
        <f>IF(ISNUMBER(Tabla1[[#This Row],[umol TROLOX/ 100g]]),Tabla1[[#This Row],[umol TROLOX/ 100g]]/250.29,"")</f>
        <v/>
      </c>
      <c r="O33" s="90"/>
      <c r="P33" s="90"/>
      <c r="Q33" s="90"/>
      <c r="R33" s="147"/>
      <c r="S33" s="148"/>
    </row>
    <row r="34" spans="1:19" x14ac:dyDescent="0.25">
      <c r="A34" s="85"/>
      <c r="B34" s="146"/>
      <c r="C34" s="146"/>
      <c r="D34" s="87"/>
      <c r="E34" s="88"/>
      <c r="F34" s="272" t="str">
        <f t="shared" si="0"/>
        <v/>
      </c>
      <c r="G34" s="89"/>
      <c r="H34" s="273"/>
      <c r="I34" s="89"/>
      <c r="J34" s="156"/>
      <c r="K34" s="153"/>
      <c r="L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" s="275" t="str">
        <f>IF(ISNUMBER(Tabla1[[#This Row],[meq TROLOX/g muestra]]),Tabla1[[#This Row],[meq TROLOX/g muestra]]*100*1000,"")</f>
        <v/>
      </c>
      <c r="N34" s="274" t="str">
        <f>IF(ISNUMBER(Tabla1[[#This Row],[umol TROLOX/ 100g]]),Tabla1[[#This Row],[umol TROLOX/ 100g]]/250.29,"")</f>
        <v/>
      </c>
      <c r="O34" s="90"/>
      <c r="P34" s="90"/>
      <c r="Q34" s="90"/>
      <c r="R34" s="147"/>
      <c r="S34" s="148"/>
    </row>
    <row r="35" spans="1:19" x14ac:dyDescent="0.25">
      <c r="A35" s="85"/>
      <c r="B35" s="146"/>
      <c r="C35" s="146"/>
      <c r="D35" s="87"/>
      <c r="E35" s="88"/>
      <c r="F35" s="272" t="str">
        <f t="shared" si="0"/>
        <v/>
      </c>
      <c r="G35" s="89"/>
      <c r="H35" s="273"/>
      <c r="I35" s="89"/>
      <c r="J35" s="156"/>
      <c r="K35" s="153"/>
      <c r="L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" s="275" t="str">
        <f>IF(ISNUMBER(Tabla1[[#This Row],[meq TROLOX/g muestra]]),Tabla1[[#This Row],[meq TROLOX/g muestra]]*100*1000,"")</f>
        <v/>
      </c>
      <c r="N35" s="274" t="str">
        <f>IF(ISNUMBER(Tabla1[[#This Row],[umol TROLOX/ 100g]]),Tabla1[[#This Row],[umol TROLOX/ 100g]]/250.29,"")</f>
        <v/>
      </c>
      <c r="O35" s="90"/>
      <c r="P35" s="90"/>
      <c r="Q35" s="90"/>
      <c r="R35" s="147"/>
      <c r="S35" s="148"/>
    </row>
    <row r="36" spans="1:19" x14ac:dyDescent="0.25">
      <c r="A36" s="85"/>
      <c r="B36" s="146"/>
      <c r="C36" s="146"/>
      <c r="D36" s="87"/>
      <c r="E36" s="88"/>
      <c r="F36" s="272" t="str">
        <f t="shared" si="0"/>
        <v/>
      </c>
      <c r="G36" s="89"/>
      <c r="H36" s="273"/>
      <c r="I36" s="89"/>
      <c r="J36" s="156"/>
      <c r="K36" s="153"/>
      <c r="L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" s="275" t="str">
        <f>IF(ISNUMBER(Tabla1[[#This Row],[meq TROLOX/g muestra]]),Tabla1[[#This Row],[meq TROLOX/g muestra]]*100*1000,"")</f>
        <v/>
      </c>
      <c r="N36" s="274" t="str">
        <f>IF(ISNUMBER(Tabla1[[#This Row],[umol TROLOX/ 100g]]),Tabla1[[#This Row],[umol TROLOX/ 100g]]/250.29,"")</f>
        <v/>
      </c>
      <c r="O36" s="90"/>
      <c r="P36" s="90"/>
      <c r="Q36" s="90"/>
      <c r="R36" s="147"/>
      <c r="S36" s="148"/>
    </row>
    <row r="37" spans="1:19" x14ac:dyDescent="0.25">
      <c r="A37" s="85"/>
      <c r="B37" s="146"/>
      <c r="C37" s="146"/>
      <c r="D37" s="87"/>
      <c r="E37" s="88"/>
      <c r="F37" s="272" t="str">
        <f t="shared" si="0"/>
        <v/>
      </c>
      <c r="G37" s="89"/>
      <c r="H37" s="273"/>
      <c r="I37" s="89"/>
      <c r="J37" s="156"/>
      <c r="K37" s="153"/>
      <c r="L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" s="275" t="str">
        <f>IF(ISNUMBER(Tabla1[[#This Row],[meq TROLOX/g muestra]]),Tabla1[[#This Row],[meq TROLOX/g muestra]]*100*1000,"")</f>
        <v/>
      </c>
      <c r="N37" s="274" t="str">
        <f>IF(ISNUMBER(Tabla1[[#This Row],[umol TROLOX/ 100g]]),Tabla1[[#This Row],[umol TROLOX/ 100g]]/250.29,"")</f>
        <v/>
      </c>
      <c r="O37" s="90"/>
      <c r="P37" s="90"/>
      <c r="Q37" s="90"/>
      <c r="R37" s="147"/>
      <c r="S37" s="148"/>
    </row>
    <row r="38" spans="1:19" x14ac:dyDescent="0.25">
      <c r="A38" s="85"/>
      <c r="B38" s="146"/>
      <c r="C38" s="146"/>
      <c r="D38" s="87"/>
      <c r="E38" s="88"/>
      <c r="F38" s="272" t="str">
        <f t="shared" si="0"/>
        <v/>
      </c>
      <c r="G38" s="89"/>
      <c r="H38" s="273"/>
      <c r="I38" s="89"/>
      <c r="J38" s="156"/>
      <c r="K38" s="153"/>
      <c r="L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" s="275" t="str">
        <f>IF(ISNUMBER(Tabla1[[#This Row],[meq TROLOX/g muestra]]),Tabla1[[#This Row],[meq TROLOX/g muestra]]*100*1000,"")</f>
        <v/>
      </c>
      <c r="N38" s="274" t="str">
        <f>IF(ISNUMBER(Tabla1[[#This Row],[umol TROLOX/ 100g]]),Tabla1[[#This Row],[umol TROLOX/ 100g]]/250.29,"")</f>
        <v/>
      </c>
      <c r="O38" s="90"/>
      <c r="P38" s="90"/>
      <c r="Q38" s="90"/>
      <c r="R38" s="147"/>
      <c r="S38" s="148"/>
    </row>
    <row r="39" spans="1:19" x14ac:dyDescent="0.25">
      <c r="A39" s="85"/>
      <c r="B39" s="146"/>
      <c r="C39" s="146"/>
      <c r="D39" s="87"/>
      <c r="E39" s="88"/>
      <c r="F39" s="272" t="str">
        <f t="shared" si="0"/>
        <v/>
      </c>
      <c r="G39" s="89"/>
      <c r="H39" s="273"/>
      <c r="I39" s="89"/>
      <c r="J39" s="156"/>
      <c r="K39" s="153"/>
      <c r="L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" s="275" t="str">
        <f>IF(ISNUMBER(Tabla1[[#This Row],[meq TROLOX/g muestra]]),Tabla1[[#This Row],[meq TROLOX/g muestra]]*100*1000,"")</f>
        <v/>
      </c>
      <c r="N39" s="274" t="str">
        <f>IF(ISNUMBER(Tabla1[[#This Row],[umol TROLOX/ 100g]]),Tabla1[[#This Row],[umol TROLOX/ 100g]]/250.29,"")</f>
        <v/>
      </c>
      <c r="O39" s="90"/>
      <c r="P39" s="90"/>
      <c r="Q39" s="90"/>
      <c r="R39" s="147"/>
      <c r="S39" s="148"/>
    </row>
    <row r="40" spans="1:19" x14ac:dyDescent="0.25">
      <c r="A40" s="85"/>
      <c r="B40" s="146"/>
      <c r="C40" s="146"/>
      <c r="D40" s="87"/>
      <c r="E40" s="88"/>
      <c r="F40" s="272" t="str">
        <f t="shared" si="0"/>
        <v/>
      </c>
      <c r="G40" s="89"/>
      <c r="H40" s="273"/>
      <c r="I40" s="89"/>
      <c r="J40" s="156"/>
      <c r="K40" s="153"/>
      <c r="L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" s="275" t="str">
        <f>IF(ISNUMBER(Tabla1[[#This Row],[meq TROLOX/g muestra]]),Tabla1[[#This Row],[meq TROLOX/g muestra]]*100*1000,"")</f>
        <v/>
      </c>
      <c r="N40" s="274" t="str">
        <f>IF(ISNUMBER(Tabla1[[#This Row],[umol TROLOX/ 100g]]),Tabla1[[#This Row],[umol TROLOX/ 100g]]/250.29,"")</f>
        <v/>
      </c>
      <c r="O40" s="90"/>
      <c r="P40" s="90"/>
      <c r="Q40" s="90"/>
      <c r="R40" s="147"/>
      <c r="S40" s="148"/>
    </row>
    <row r="41" spans="1:19" x14ac:dyDescent="0.25">
      <c r="A41" s="85"/>
      <c r="B41" s="146"/>
      <c r="C41" s="146"/>
      <c r="D41" s="87"/>
      <c r="E41" s="88"/>
      <c r="F41" s="272" t="str">
        <f t="shared" si="0"/>
        <v/>
      </c>
      <c r="G41" s="89"/>
      <c r="H41" s="273"/>
      <c r="I41" s="89"/>
      <c r="J41" s="156"/>
      <c r="K41" s="153"/>
      <c r="L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" s="275" t="str">
        <f>IF(ISNUMBER(Tabla1[[#This Row],[meq TROLOX/g muestra]]),Tabla1[[#This Row],[meq TROLOX/g muestra]]*100*1000,"")</f>
        <v/>
      </c>
      <c r="N41" s="274" t="str">
        <f>IF(ISNUMBER(Tabla1[[#This Row],[umol TROLOX/ 100g]]),Tabla1[[#This Row],[umol TROLOX/ 100g]]/250.29,"")</f>
        <v/>
      </c>
      <c r="O41" s="90"/>
      <c r="P41" s="90"/>
      <c r="Q41" s="90"/>
      <c r="R41" s="147"/>
      <c r="S41" s="148"/>
    </row>
    <row r="42" spans="1:19" x14ac:dyDescent="0.25">
      <c r="A42" s="85"/>
      <c r="B42" s="146"/>
      <c r="C42" s="146"/>
      <c r="D42" s="87"/>
      <c r="E42" s="88"/>
      <c r="F42" s="272" t="str">
        <f t="shared" si="0"/>
        <v/>
      </c>
      <c r="G42" s="89"/>
      <c r="H42" s="273"/>
      <c r="I42" s="89"/>
      <c r="J42" s="156"/>
      <c r="K42" s="153"/>
      <c r="L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" s="275" t="str">
        <f>IF(ISNUMBER(Tabla1[[#This Row],[meq TROLOX/g muestra]]),Tabla1[[#This Row],[meq TROLOX/g muestra]]*100*1000,"")</f>
        <v/>
      </c>
      <c r="N42" s="274" t="str">
        <f>IF(ISNUMBER(Tabla1[[#This Row],[umol TROLOX/ 100g]]),Tabla1[[#This Row],[umol TROLOX/ 100g]]/250.29,"")</f>
        <v/>
      </c>
      <c r="O42" s="90"/>
      <c r="P42" s="90"/>
      <c r="Q42" s="90"/>
      <c r="R42" s="147"/>
      <c r="S42" s="148"/>
    </row>
    <row r="43" spans="1:19" x14ac:dyDescent="0.25">
      <c r="A43" s="85"/>
      <c r="B43" s="146"/>
      <c r="C43" s="146"/>
      <c r="D43" s="87"/>
      <c r="E43" s="88"/>
      <c r="F43" s="272" t="str">
        <f t="shared" si="0"/>
        <v/>
      </c>
      <c r="G43" s="89"/>
      <c r="H43" s="273"/>
      <c r="I43" s="89"/>
      <c r="J43" s="156"/>
      <c r="K43" s="153"/>
      <c r="L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" s="275" t="str">
        <f>IF(ISNUMBER(Tabla1[[#This Row],[meq TROLOX/g muestra]]),Tabla1[[#This Row],[meq TROLOX/g muestra]]*100*1000,"")</f>
        <v/>
      </c>
      <c r="N43" s="274" t="str">
        <f>IF(ISNUMBER(Tabla1[[#This Row],[umol TROLOX/ 100g]]),Tabla1[[#This Row],[umol TROLOX/ 100g]]/250.29,"")</f>
        <v/>
      </c>
      <c r="O43" s="90"/>
      <c r="P43" s="90"/>
      <c r="Q43" s="90"/>
      <c r="R43" s="147"/>
      <c r="S43" s="148"/>
    </row>
    <row r="44" spans="1:19" x14ac:dyDescent="0.25">
      <c r="A44" s="85"/>
      <c r="B44" s="146"/>
      <c r="C44" s="146"/>
      <c r="D44" s="87"/>
      <c r="E44" s="88"/>
      <c r="F44" s="272" t="str">
        <f t="shared" si="0"/>
        <v/>
      </c>
      <c r="G44" s="89"/>
      <c r="H44" s="273"/>
      <c r="I44" s="89"/>
      <c r="J44" s="156"/>
      <c r="K44" s="153"/>
      <c r="L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" s="275" t="str">
        <f>IF(ISNUMBER(Tabla1[[#This Row],[meq TROLOX/g muestra]]),Tabla1[[#This Row],[meq TROLOX/g muestra]]*100*1000,"")</f>
        <v/>
      </c>
      <c r="N44" s="274" t="str">
        <f>IF(ISNUMBER(Tabla1[[#This Row],[umol TROLOX/ 100g]]),Tabla1[[#This Row],[umol TROLOX/ 100g]]/250.29,"")</f>
        <v/>
      </c>
      <c r="O44" s="90"/>
      <c r="P44" s="90"/>
      <c r="Q44" s="90"/>
      <c r="R44" s="147"/>
      <c r="S44" s="148"/>
    </row>
    <row r="45" spans="1:19" x14ac:dyDescent="0.25">
      <c r="A45" s="85"/>
      <c r="B45" s="146"/>
      <c r="C45" s="146"/>
      <c r="D45" s="87"/>
      <c r="E45" s="88"/>
      <c r="F45" s="272" t="str">
        <f t="shared" si="0"/>
        <v/>
      </c>
      <c r="G45" s="89"/>
      <c r="H45" s="273"/>
      <c r="I45" s="89"/>
      <c r="J45" s="156"/>
      <c r="K45" s="153"/>
      <c r="L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" s="275" t="str">
        <f>IF(ISNUMBER(Tabla1[[#This Row],[meq TROLOX/g muestra]]),Tabla1[[#This Row],[meq TROLOX/g muestra]]*100*1000,"")</f>
        <v/>
      </c>
      <c r="N45" s="274" t="str">
        <f>IF(ISNUMBER(Tabla1[[#This Row],[umol TROLOX/ 100g]]),Tabla1[[#This Row],[umol TROLOX/ 100g]]/250.29,"")</f>
        <v/>
      </c>
      <c r="O45" s="90"/>
      <c r="P45" s="90"/>
      <c r="Q45" s="90"/>
      <c r="R45" s="147"/>
      <c r="S45" s="148"/>
    </row>
    <row r="46" spans="1:19" x14ac:dyDescent="0.25">
      <c r="A46" s="85"/>
      <c r="B46" s="146"/>
      <c r="C46" s="146"/>
      <c r="D46" s="87"/>
      <c r="E46" s="88"/>
      <c r="F46" s="272" t="str">
        <f t="shared" si="0"/>
        <v/>
      </c>
      <c r="G46" s="89"/>
      <c r="H46" s="273"/>
      <c r="I46" s="89"/>
      <c r="J46" s="156"/>
      <c r="K46" s="153"/>
      <c r="L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" s="275" t="str">
        <f>IF(ISNUMBER(Tabla1[[#This Row],[meq TROLOX/g muestra]]),Tabla1[[#This Row],[meq TROLOX/g muestra]]*100*1000,"")</f>
        <v/>
      </c>
      <c r="N46" s="274" t="str">
        <f>IF(ISNUMBER(Tabla1[[#This Row],[umol TROLOX/ 100g]]),Tabla1[[#This Row],[umol TROLOX/ 100g]]/250.29,"")</f>
        <v/>
      </c>
      <c r="O46" s="90"/>
      <c r="P46" s="90"/>
      <c r="Q46" s="90"/>
      <c r="R46" s="147"/>
      <c r="S46" s="148"/>
    </row>
    <row r="47" spans="1:19" x14ac:dyDescent="0.25">
      <c r="A47" s="85"/>
      <c r="B47" s="146"/>
      <c r="C47" s="146"/>
      <c r="D47" s="87"/>
      <c r="E47" s="88"/>
      <c r="F47" s="272" t="str">
        <f t="shared" si="0"/>
        <v/>
      </c>
      <c r="G47" s="89"/>
      <c r="H47" s="273"/>
      <c r="I47" s="89"/>
      <c r="J47" s="156"/>
      <c r="K47" s="153"/>
      <c r="L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" s="275" t="str">
        <f>IF(ISNUMBER(Tabla1[[#This Row],[meq TROLOX/g muestra]]),Tabla1[[#This Row],[meq TROLOX/g muestra]]*100*1000,"")</f>
        <v/>
      </c>
      <c r="N47" s="274" t="str">
        <f>IF(ISNUMBER(Tabla1[[#This Row],[umol TROLOX/ 100g]]),Tabla1[[#This Row],[umol TROLOX/ 100g]]/250.29,"")</f>
        <v/>
      </c>
      <c r="O47" s="90"/>
      <c r="P47" s="90"/>
      <c r="Q47" s="90"/>
      <c r="R47" s="147"/>
      <c r="S47" s="148"/>
    </row>
    <row r="48" spans="1:19" x14ac:dyDescent="0.25">
      <c r="A48" s="85"/>
      <c r="B48" s="146"/>
      <c r="C48" s="146"/>
      <c r="D48" s="87"/>
      <c r="E48" s="88"/>
      <c r="F48" s="272" t="str">
        <f t="shared" si="0"/>
        <v/>
      </c>
      <c r="G48" s="89"/>
      <c r="H48" s="273"/>
      <c r="I48" s="89"/>
      <c r="J48" s="156"/>
      <c r="K48" s="153"/>
      <c r="L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" s="275" t="str">
        <f>IF(ISNUMBER(Tabla1[[#This Row],[meq TROLOX/g muestra]]),Tabla1[[#This Row],[meq TROLOX/g muestra]]*100*1000,"")</f>
        <v/>
      </c>
      <c r="N48" s="274" t="str">
        <f>IF(ISNUMBER(Tabla1[[#This Row],[umol TROLOX/ 100g]]),Tabla1[[#This Row],[umol TROLOX/ 100g]]/250.29,"")</f>
        <v/>
      </c>
      <c r="O48" s="90"/>
      <c r="P48" s="90"/>
      <c r="Q48" s="90"/>
      <c r="R48" s="147"/>
      <c r="S48" s="148"/>
    </row>
    <row r="49" spans="1:19" x14ac:dyDescent="0.25">
      <c r="A49" s="85"/>
      <c r="B49" s="146"/>
      <c r="C49" s="146"/>
      <c r="D49" s="87"/>
      <c r="E49" s="88"/>
      <c r="F49" s="272" t="str">
        <f t="shared" si="0"/>
        <v/>
      </c>
      <c r="G49" s="89"/>
      <c r="H49" s="273"/>
      <c r="I49" s="89"/>
      <c r="J49" s="156"/>
      <c r="K49" s="153"/>
      <c r="L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" s="275" t="str">
        <f>IF(ISNUMBER(Tabla1[[#This Row],[meq TROLOX/g muestra]]),Tabla1[[#This Row],[meq TROLOX/g muestra]]*100*1000,"")</f>
        <v/>
      </c>
      <c r="N49" s="274" t="str">
        <f>IF(ISNUMBER(Tabla1[[#This Row],[umol TROLOX/ 100g]]),Tabla1[[#This Row],[umol TROLOX/ 100g]]/250.29,"")</f>
        <v/>
      </c>
      <c r="O49" s="90"/>
      <c r="P49" s="90"/>
      <c r="Q49" s="90"/>
      <c r="R49" s="147"/>
      <c r="S49" s="148"/>
    </row>
    <row r="50" spans="1:19" x14ac:dyDescent="0.25">
      <c r="A50" s="85"/>
      <c r="B50" s="146"/>
      <c r="C50" s="146"/>
      <c r="D50" s="87"/>
      <c r="E50" s="88"/>
      <c r="F50" s="272" t="str">
        <f t="shared" si="0"/>
        <v/>
      </c>
      <c r="G50" s="89"/>
      <c r="H50" s="273"/>
      <c r="I50" s="89"/>
      <c r="J50" s="156"/>
      <c r="K50" s="153"/>
      <c r="L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" s="275" t="str">
        <f>IF(ISNUMBER(Tabla1[[#This Row],[meq TROLOX/g muestra]]),Tabla1[[#This Row],[meq TROLOX/g muestra]]*100*1000,"")</f>
        <v/>
      </c>
      <c r="N50" s="274" t="str">
        <f>IF(ISNUMBER(Tabla1[[#This Row],[umol TROLOX/ 100g]]),Tabla1[[#This Row],[umol TROLOX/ 100g]]/250.29,"")</f>
        <v/>
      </c>
      <c r="O50" s="90"/>
      <c r="P50" s="90"/>
      <c r="Q50" s="90"/>
      <c r="R50" s="147"/>
      <c r="S50" s="148"/>
    </row>
    <row r="51" spans="1:19" x14ac:dyDescent="0.25">
      <c r="A51" s="85"/>
      <c r="B51" s="146"/>
      <c r="C51" s="146"/>
      <c r="D51" s="87"/>
      <c r="E51" s="88"/>
      <c r="F51" s="272" t="str">
        <f t="shared" si="0"/>
        <v/>
      </c>
      <c r="G51" s="89"/>
      <c r="H51" s="273"/>
      <c r="I51" s="89"/>
      <c r="J51" s="156"/>
      <c r="K51" s="153"/>
      <c r="L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" s="275" t="str">
        <f>IF(ISNUMBER(Tabla1[[#This Row],[meq TROLOX/g muestra]]),Tabla1[[#This Row],[meq TROLOX/g muestra]]*100*1000,"")</f>
        <v/>
      </c>
      <c r="N51" s="274" t="str">
        <f>IF(ISNUMBER(Tabla1[[#This Row],[umol TROLOX/ 100g]]),Tabla1[[#This Row],[umol TROLOX/ 100g]]/250.29,"")</f>
        <v/>
      </c>
      <c r="O51" s="90"/>
      <c r="P51" s="90"/>
      <c r="Q51" s="90"/>
      <c r="R51" s="147"/>
      <c r="S51" s="148"/>
    </row>
    <row r="52" spans="1:19" x14ac:dyDescent="0.25">
      <c r="A52" s="85"/>
      <c r="B52" s="146"/>
      <c r="C52" s="146"/>
      <c r="D52" s="87"/>
      <c r="E52" s="88"/>
      <c r="F52" s="272" t="str">
        <f t="shared" si="0"/>
        <v/>
      </c>
      <c r="G52" s="89"/>
      <c r="H52" s="273"/>
      <c r="I52" s="89"/>
      <c r="J52" s="156"/>
      <c r="K52" s="153"/>
      <c r="L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" s="275" t="str">
        <f>IF(ISNUMBER(Tabla1[[#This Row],[meq TROLOX/g muestra]]),Tabla1[[#This Row],[meq TROLOX/g muestra]]*100*1000,"")</f>
        <v/>
      </c>
      <c r="N52" s="274" t="str">
        <f>IF(ISNUMBER(Tabla1[[#This Row],[umol TROLOX/ 100g]]),Tabla1[[#This Row],[umol TROLOX/ 100g]]/250.29,"")</f>
        <v/>
      </c>
      <c r="O52" s="90"/>
      <c r="P52" s="90"/>
      <c r="Q52" s="90"/>
      <c r="R52" s="147"/>
      <c r="S52" s="148"/>
    </row>
    <row r="53" spans="1:19" x14ac:dyDescent="0.25">
      <c r="A53" s="85"/>
      <c r="B53" s="146"/>
      <c r="C53" s="146"/>
      <c r="D53" s="87"/>
      <c r="E53" s="88"/>
      <c r="F53" s="272" t="str">
        <f t="shared" si="0"/>
        <v/>
      </c>
      <c r="G53" s="89"/>
      <c r="H53" s="273"/>
      <c r="I53" s="89"/>
      <c r="J53" s="156"/>
      <c r="K53" s="153"/>
      <c r="L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" s="275" t="str">
        <f>IF(ISNUMBER(Tabla1[[#This Row],[meq TROLOX/g muestra]]),Tabla1[[#This Row],[meq TROLOX/g muestra]]*100*1000,"")</f>
        <v/>
      </c>
      <c r="N53" s="274" t="str">
        <f>IF(ISNUMBER(Tabla1[[#This Row],[umol TROLOX/ 100g]]),Tabla1[[#This Row],[umol TROLOX/ 100g]]/250.29,"")</f>
        <v/>
      </c>
      <c r="O53" s="90"/>
      <c r="P53" s="90"/>
      <c r="Q53" s="90"/>
      <c r="R53" s="147"/>
      <c r="S53" s="148"/>
    </row>
    <row r="54" spans="1:19" x14ac:dyDescent="0.25">
      <c r="A54" s="85"/>
      <c r="B54" s="146"/>
      <c r="C54" s="146"/>
      <c r="D54" s="87"/>
      <c r="E54" s="88"/>
      <c r="F54" s="272" t="str">
        <f t="shared" si="0"/>
        <v/>
      </c>
      <c r="G54" s="89"/>
      <c r="H54" s="273"/>
      <c r="I54" s="89"/>
      <c r="J54" s="156"/>
      <c r="K54" s="153"/>
      <c r="L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" s="275" t="str">
        <f>IF(ISNUMBER(Tabla1[[#This Row],[meq TROLOX/g muestra]]),Tabla1[[#This Row],[meq TROLOX/g muestra]]*100*1000,"")</f>
        <v/>
      </c>
      <c r="N54" s="274" t="str">
        <f>IF(ISNUMBER(Tabla1[[#This Row],[umol TROLOX/ 100g]]),Tabla1[[#This Row],[umol TROLOX/ 100g]]/250.29,"")</f>
        <v/>
      </c>
      <c r="O54" s="90"/>
      <c r="P54" s="90"/>
      <c r="Q54" s="90"/>
      <c r="R54" s="147"/>
      <c r="S54" s="148"/>
    </row>
    <row r="55" spans="1:19" x14ac:dyDescent="0.25">
      <c r="A55" s="85"/>
      <c r="B55" s="146"/>
      <c r="C55" s="146"/>
      <c r="D55" s="87"/>
      <c r="E55" s="88"/>
      <c r="F55" s="272" t="str">
        <f t="shared" si="0"/>
        <v/>
      </c>
      <c r="G55" s="89"/>
      <c r="H55" s="273"/>
      <c r="I55" s="89"/>
      <c r="J55" s="156"/>
      <c r="K55" s="153"/>
      <c r="L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" s="275" t="str">
        <f>IF(ISNUMBER(Tabla1[[#This Row],[meq TROLOX/g muestra]]),Tabla1[[#This Row],[meq TROLOX/g muestra]]*100*1000,"")</f>
        <v/>
      </c>
      <c r="N55" s="274" t="str">
        <f>IF(ISNUMBER(Tabla1[[#This Row],[umol TROLOX/ 100g]]),Tabla1[[#This Row],[umol TROLOX/ 100g]]/250.29,"")</f>
        <v/>
      </c>
      <c r="O55" s="90"/>
      <c r="P55" s="90"/>
      <c r="Q55" s="90"/>
      <c r="R55" s="147"/>
      <c r="S55" s="148"/>
    </row>
    <row r="56" spans="1:19" x14ac:dyDescent="0.25">
      <c r="A56" s="85"/>
      <c r="B56" s="146"/>
      <c r="C56" s="146"/>
      <c r="D56" s="87"/>
      <c r="E56" s="88"/>
      <c r="F56" s="272" t="str">
        <f t="shared" si="0"/>
        <v/>
      </c>
      <c r="G56" s="89"/>
      <c r="H56" s="273"/>
      <c r="I56" s="89"/>
      <c r="J56" s="156"/>
      <c r="K56" s="153"/>
      <c r="L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" s="275" t="str">
        <f>IF(ISNUMBER(Tabla1[[#This Row],[meq TROLOX/g muestra]]),Tabla1[[#This Row],[meq TROLOX/g muestra]]*100*1000,"")</f>
        <v/>
      </c>
      <c r="N56" s="274" t="str">
        <f>IF(ISNUMBER(Tabla1[[#This Row],[umol TROLOX/ 100g]]),Tabla1[[#This Row],[umol TROLOX/ 100g]]/250.29,"")</f>
        <v/>
      </c>
      <c r="O56" s="90"/>
      <c r="P56" s="90"/>
      <c r="Q56" s="90"/>
      <c r="R56" s="147"/>
      <c r="S56" s="148"/>
    </row>
    <row r="57" spans="1:19" x14ac:dyDescent="0.25">
      <c r="A57" s="85"/>
      <c r="B57" s="146"/>
      <c r="C57" s="146"/>
      <c r="D57" s="87"/>
      <c r="E57" s="88"/>
      <c r="F57" s="272" t="str">
        <f t="shared" si="0"/>
        <v/>
      </c>
      <c r="G57" s="89"/>
      <c r="H57" s="273"/>
      <c r="I57" s="89"/>
      <c r="J57" s="156"/>
      <c r="K57" s="153"/>
      <c r="L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" s="275" t="str">
        <f>IF(ISNUMBER(Tabla1[[#This Row],[meq TROLOX/g muestra]]),Tabla1[[#This Row],[meq TROLOX/g muestra]]*100*1000,"")</f>
        <v/>
      </c>
      <c r="N57" s="274" t="str">
        <f>IF(ISNUMBER(Tabla1[[#This Row],[umol TROLOX/ 100g]]),Tabla1[[#This Row],[umol TROLOX/ 100g]]/250.29,"")</f>
        <v/>
      </c>
      <c r="O57" s="90"/>
      <c r="P57" s="90"/>
      <c r="Q57" s="90"/>
      <c r="R57" s="147"/>
      <c r="S57" s="148"/>
    </row>
    <row r="58" spans="1:19" x14ac:dyDescent="0.25">
      <c r="A58" s="85"/>
      <c r="B58" s="146"/>
      <c r="C58" s="146"/>
      <c r="D58" s="87"/>
      <c r="E58" s="88"/>
      <c r="F58" s="272" t="str">
        <f t="shared" si="0"/>
        <v/>
      </c>
      <c r="G58" s="89"/>
      <c r="H58" s="273"/>
      <c r="I58" s="89"/>
      <c r="J58" s="156"/>
      <c r="K58" s="153"/>
      <c r="L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" s="275" t="str">
        <f>IF(ISNUMBER(Tabla1[[#This Row],[meq TROLOX/g muestra]]),Tabla1[[#This Row],[meq TROLOX/g muestra]]*100*1000,"")</f>
        <v/>
      </c>
      <c r="N58" s="274" t="str">
        <f>IF(ISNUMBER(Tabla1[[#This Row],[umol TROLOX/ 100g]]),Tabla1[[#This Row],[umol TROLOX/ 100g]]/250.29,"")</f>
        <v/>
      </c>
      <c r="O58" s="90"/>
      <c r="P58" s="90"/>
      <c r="Q58" s="90"/>
      <c r="R58" s="147"/>
      <c r="S58" s="148"/>
    </row>
    <row r="59" spans="1:19" x14ac:dyDescent="0.25">
      <c r="A59" s="85"/>
      <c r="B59" s="146"/>
      <c r="C59" s="146"/>
      <c r="D59" s="87"/>
      <c r="E59" s="88"/>
      <c r="F59" s="272" t="str">
        <f t="shared" si="0"/>
        <v/>
      </c>
      <c r="G59" s="89"/>
      <c r="H59" s="273"/>
      <c r="I59" s="89"/>
      <c r="J59" s="156"/>
      <c r="K59" s="153"/>
      <c r="L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" s="275" t="str">
        <f>IF(ISNUMBER(Tabla1[[#This Row],[meq TROLOX/g muestra]]),Tabla1[[#This Row],[meq TROLOX/g muestra]]*100*1000,"")</f>
        <v/>
      </c>
      <c r="N59" s="274" t="str">
        <f>IF(ISNUMBER(Tabla1[[#This Row],[umol TROLOX/ 100g]]),Tabla1[[#This Row],[umol TROLOX/ 100g]]/250.29,"")</f>
        <v/>
      </c>
      <c r="O59" s="90"/>
      <c r="P59" s="90"/>
      <c r="Q59" s="90"/>
      <c r="R59" s="147"/>
      <c r="S59" s="148"/>
    </row>
    <row r="60" spans="1:19" x14ac:dyDescent="0.25">
      <c r="A60" s="85"/>
      <c r="B60" s="146"/>
      <c r="C60" s="146"/>
      <c r="D60" s="87"/>
      <c r="E60" s="88"/>
      <c r="F60" s="272" t="str">
        <f t="shared" si="0"/>
        <v/>
      </c>
      <c r="G60" s="89"/>
      <c r="H60" s="273"/>
      <c r="I60" s="89"/>
      <c r="J60" s="156"/>
      <c r="K60" s="153"/>
      <c r="L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" s="275" t="str">
        <f>IF(ISNUMBER(Tabla1[[#This Row],[meq TROLOX/g muestra]]),Tabla1[[#This Row],[meq TROLOX/g muestra]]*100*1000,"")</f>
        <v/>
      </c>
      <c r="N60" s="274" t="str">
        <f>IF(ISNUMBER(Tabla1[[#This Row],[umol TROLOX/ 100g]]),Tabla1[[#This Row],[umol TROLOX/ 100g]]/250.29,"")</f>
        <v/>
      </c>
      <c r="O60" s="90"/>
      <c r="P60" s="90"/>
      <c r="Q60" s="90"/>
      <c r="R60" s="147"/>
      <c r="S60" s="148"/>
    </row>
    <row r="61" spans="1:19" x14ac:dyDescent="0.25">
      <c r="A61" s="85"/>
      <c r="B61" s="146"/>
      <c r="C61" s="146"/>
      <c r="D61" s="87"/>
      <c r="E61" s="88"/>
      <c r="F61" s="272" t="str">
        <f t="shared" si="0"/>
        <v/>
      </c>
      <c r="G61" s="89"/>
      <c r="H61" s="273"/>
      <c r="I61" s="89"/>
      <c r="J61" s="156"/>
      <c r="K61" s="153"/>
      <c r="L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" s="275" t="str">
        <f>IF(ISNUMBER(Tabla1[[#This Row],[meq TROLOX/g muestra]]),Tabla1[[#This Row],[meq TROLOX/g muestra]]*100*1000,"")</f>
        <v/>
      </c>
      <c r="N61" s="274" t="str">
        <f>IF(ISNUMBER(Tabla1[[#This Row],[umol TROLOX/ 100g]]),Tabla1[[#This Row],[umol TROLOX/ 100g]]/250.29,"")</f>
        <v/>
      </c>
      <c r="O61" s="90"/>
      <c r="P61" s="90"/>
      <c r="Q61" s="90"/>
      <c r="R61" s="147"/>
      <c r="S61" s="148"/>
    </row>
    <row r="62" spans="1:19" x14ac:dyDescent="0.25">
      <c r="A62" s="85"/>
      <c r="B62" s="146"/>
      <c r="C62" s="146"/>
      <c r="D62" s="87"/>
      <c r="E62" s="88"/>
      <c r="F62" s="272" t="str">
        <f t="shared" si="0"/>
        <v/>
      </c>
      <c r="G62" s="89"/>
      <c r="H62" s="273"/>
      <c r="I62" s="89"/>
      <c r="J62" s="156"/>
      <c r="K62" s="153"/>
      <c r="L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" s="275" t="str">
        <f>IF(ISNUMBER(Tabla1[[#This Row],[meq TROLOX/g muestra]]),Tabla1[[#This Row],[meq TROLOX/g muestra]]*100*1000,"")</f>
        <v/>
      </c>
      <c r="N62" s="274" t="str">
        <f>IF(ISNUMBER(Tabla1[[#This Row],[umol TROLOX/ 100g]]),Tabla1[[#This Row],[umol TROLOX/ 100g]]/250.29,"")</f>
        <v/>
      </c>
      <c r="O62" s="90"/>
      <c r="P62" s="90"/>
      <c r="Q62" s="90"/>
      <c r="R62" s="147"/>
      <c r="S62" s="148"/>
    </row>
    <row r="63" spans="1:19" x14ac:dyDescent="0.25">
      <c r="A63" s="85"/>
      <c r="B63" s="146"/>
      <c r="C63" s="146"/>
      <c r="D63" s="87"/>
      <c r="E63" s="88"/>
      <c r="F63" s="272" t="str">
        <f t="shared" si="0"/>
        <v/>
      </c>
      <c r="G63" s="89"/>
      <c r="H63" s="273"/>
      <c r="I63" s="89"/>
      <c r="J63" s="156"/>
      <c r="K63" s="153"/>
      <c r="L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" s="275" t="str">
        <f>IF(ISNUMBER(Tabla1[[#This Row],[meq TROLOX/g muestra]]),Tabla1[[#This Row],[meq TROLOX/g muestra]]*100*1000,"")</f>
        <v/>
      </c>
      <c r="N63" s="274" t="str">
        <f>IF(ISNUMBER(Tabla1[[#This Row],[umol TROLOX/ 100g]]),Tabla1[[#This Row],[umol TROLOX/ 100g]]/250.29,"")</f>
        <v/>
      </c>
      <c r="O63" s="90"/>
      <c r="P63" s="90"/>
      <c r="Q63" s="90"/>
      <c r="R63" s="147"/>
      <c r="S63" s="148"/>
    </row>
    <row r="64" spans="1:19" x14ac:dyDescent="0.25">
      <c r="A64" s="85"/>
      <c r="B64" s="146"/>
      <c r="C64" s="146"/>
      <c r="D64" s="87"/>
      <c r="E64" s="88"/>
      <c r="F64" s="272" t="str">
        <f t="shared" si="0"/>
        <v/>
      </c>
      <c r="G64" s="89"/>
      <c r="H64" s="273"/>
      <c r="I64" s="89"/>
      <c r="J64" s="156"/>
      <c r="K64" s="153"/>
      <c r="L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" s="275" t="str">
        <f>IF(ISNUMBER(Tabla1[[#This Row],[meq TROLOX/g muestra]]),Tabla1[[#This Row],[meq TROLOX/g muestra]]*100*1000,"")</f>
        <v/>
      </c>
      <c r="N64" s="274" t="str">
        <f>IF(ISNUMBER(Tabla1[[#This Row],[umol TROLOX/ 100g]]),Tabla1[[#This Row],[umol TROLOX/ 100g]]/250.29,"")</f>
        <v/>
      </c>
      <c r="O64" s="90"/>
      <c r="P64" s="90"/>
      <c r="Q64" s="90"/>
      <c r="R64" s="147"/>
      <c r="S64" s="148"/>
    </row>
    <row r="65" spans="1:19" x14ac:dyDescent="0.25">
      <c r="A65" s="85"/>
      <c r="B65" s="146"/>
      <c r="C65" s="146"/>
      <c r="D65" s="87"/>
      <c r="E65" s="88"/>
      <c r="F65" s="272" t="str">
        <f t="shared" si="0"/>
        <v/>
      </c>
      <c r="G65" s="89"/>
      <c r="H65" s="273"/>
      <c r="I65" s="89"/>
      <c r="J65" s="156"/>
      <c r="K65" s="153"/>
      <c r="L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" s="275" t="str">
        <f>IF(ISNUMBER(Tabla1[[#This Row],[meq TROLOX/g muestra]]),Tabla1[[#This Row],[meq TROLOX/g muestra]]*100*1000,"")</f>
        <v/>
      </c>
      <c r="N65" s="274" t="str">
        <f>IF(ISNUMBER(Tabla1[[#This Row],[umol TROLOX/ 100g]]),Tabla1[[#This Row],[umol TROLOX/ 100g]]/250.29,"")</f>
        <v/>
      </c>
      <c r="O65" s="90"/>
      <c r="P65" s="90"/>
      <c r="Q65" s="90"/>
      <c r="R65" s="147"/>
      <c r="S65" s="148"/>
    </row>
    <row r="66" spans="1:19" x14ac:dyDescent="0.25">
      <c r="A66" s="85"/>
      <c r="B66" s="146"/>
      <c r="C66" s="146"/>
      <c r="D66" s="87"/>
      <c r="E66" s="88"/>
      <c r="F66" s="272" t="str">
        <f t="shared" si="0"/>
        <v/>
      </c>
      <c r="G66" s="89"/>
      <c r="H66" s="273"/>
      <c r="I66" s="89"/>
      <c r="J66" s="156"/>
      <c r="K66" s="153"/>
      <c r="L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" s="275" t="str">
        <f>IF(ISNUMBER(Tabla1[[#This Row],[meq TROLOX/g muestra]]),Tabla1[[#This Row],[meq TROLOX/g muestra]]*100*1000,"")</f>
        <v/>
      </c>
      <c r="N66" s="274" t="str">
        <f>IF(ISNUMBER(Tabla1[[#This Row],[umol TROLOX/ 100g]]),Tabla1[[#This Row],[umol TROLOX/ 100g]]/250.29,"")</f>
        <v/>
      </c>
      <c r="O66" s="90"/>
      <c r="P66" s="90"/>
      <c r="Q66" s="90"/>
      <c r="R66" s="147"/>
      <c r="S66" s="148"/>
    </row>
    <row r="67" spans="1:19" x14ac:dyDescent="0.25">
      <c r="A67" s="85"/>
      <c r="B67" s="146"/>
      <c r="C67" s="146"/>
      <c r="D67" s="87"/>
      <c r="E67" s="88"/>
      <c r="F67" s="272" t="str">
        <f t="shared" si="0"/>
        <v/>
      </c>
      <c r="G67" s="89"/>
      <c r="H67" s="273"/>
      <c r="I67" s="89"/>
      <c r="J67" s="156"/>
      <c r="K67" s="153"/>
      <c r="L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" s="275" t="str">
        <f>IF(ISNUMBER(Tabla1[[#This Row],[meq TROLOX/g muestra]]),Tabla1[[#This Row],[meq TROLOX/g muestra]]*100*1000,"")</f>
        <v/>
      </c>
      <c r="N67" s="274" t="str">
        <f>IF(ISNUMBER(Tabla1[[#This Row],[umol TROLOX/ 100g]]),Tabla1[[#This Row],[umol TROLOX/ 100g]]/250.29,"")</f>
        <v/>
      </c>
      <c r="O67" s="90"/>
      <c r="P67" s="90"/>
      <c r="Q67" s="90"/>
      <c r="R67" s="147"/>
      <c r="S67" s="148"/>
    </row>
    <row r="68" spans="1:19" x14ac:dyDescent="0.25">
      <c r="A68" s="85"/>
      <c r="B68" s="146"/>
      <c r="C68" s="146"/>
      <c r="D68" s="87"/>
      <c r="E68" s="88"/>
      <c r="F68" s="272" t="str">
        <f t="shared" si="0"/>
        <v/>
      </c>
      <c r="G68" s="89"/>
      <c r="H68" s="273"/>
      <c r="I68" s="89"/>
      <c r="J68" s="156"/>
      <c r="K68" s="153"/>
      <c r="L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" s="275" t="str">
        <f>IF(ISNUMBER(Tabla1[[#This Row],[meq TROLOX/g muestra]]),Tabla1[[#This Row],[meq TROLOX/g muestra]]*100*1000,"")</f>
        <v/>
      </c>
      <c r="N68" s="274" t="str">
        <f>IF(ISNUMBER(Tabla1[[#This Row],[umol TROLOX/ 100g]]),Tabla1[[#This Row],[umol TROLOX/ 100g]]/250.29,"")</f>
        <v/>
      </c>
      <c r="O68" s="90"/>
      <c r="P68" s="90"/>
      <c r="Q68" s="90"/>
      <c r="R68" s="147"/>
      <c r="S68" s="148"/>
    </row>
    <row r="69" spans="1:19" x14ac:dyDescent="0.25">
      <c r="A69" s="85"/>
      <c r="B69" s="146"/>
      <c r="C69" s="146"/>
      <c r="D69" s="87"/>
      <c r="E69" s="88"/>
      <c r="F69" s="272" t="str">
        <f t="shared" si="0"/>
        <v/>
      </c>
      <c r="G69" s="89"/>
      <c r="H69" s="273"/>
      <c r="I69" s="89"/>
      <c r="J69" s="156"/>
      <c r="K69" s="153"/>
      <c r="L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" s="275" t="str">
        <f>IF(ISNUMBER(Tabla1[[#This Row],[meq TROLOX/g muestra]]),Tabla1[[#This Row],[meq TROLOX/g muestra]]*100*1000,"")</f>
        <v/>
      </c>
      <c r="N69" s="274" t="str">
        <f>IF(ISNUMBER(Tabla1[[#This Row],[umol TROLOX/ 100g]]),Tabla1[[#This Row],[umol TROLOX/ 100g]]/250.29,"")</f>
        <v/>
      </c>
      <c r="O69" s="90"/>
      <c r="P69" s="90"/>
      <c r="Q69" s="90"/>
      <c r="R69" s="147"/>
      <c r="S69" s="148"/>
    </row>
    <row r="70" spans="1:19" x14ac:dyDescent="0.25">
      <c r="A70" s="85"/>
      <c r="B70" s="146"/>
      <c r="C70" s="146"/>
      <c r="D70" s="87"/>
      <c r="E70" s="88"/>
      <c r="F70" s="272" t="str">
        <f t="shared" si="0"/>
        <v/>
      </c>
      <c r="G70" s="89"/>
      <c r="H70" s="273"/>
      <c r="I70" s="89"/>
      <c r="J70" s="156"/>
      <c r="K70" s="153"/>
      <c r="L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" s="275" t="str">
        <f>IF(ISNUMBER(Tabla1[[#This Row],[meq TROLOX/g muestra]]),Tabla1[[#This Row],[meq TROLOX/g muestra]]*100*1000,"")</f>
        <v/>
      </c>
      <c r="N70" s="274" t="str">
        <f>IF(ISNUMBER(Tabla1[[#This Row],[umol TROLOX/ 100g]]),Tabla1[[#This Row],[umol TROLOX/ 100g]]/250.29,"")</f>
        <v/>
      </c>
      <c r="O70" s="90"/>
      <c r="P70" s="90"/>
      <c r="Q70" s="90"/>
      <c r="R70" s="147"/>
      <c r="S70" s="148"/>
    </row>
    <row r="71" spans="1:19" x14ac:dyDescent="0.25">
      <c r="A71" s="85"/>
      <c r="B71" s="146"/>
      <c r="C71" s="146"/>
      <c r="D71" s="87"/>
      <c r="E71" s="88"/>
      <c r="F71" s="272" t="str">
        <f t="shared" si="0"/>
        <v/>
      </c>
      <c r="G71" s="89"/>
      <c r="H71" s="273"/>
      <c r="I71" s="89"/>
      <c r="J71" s="156"/>
      <c r="K71" s="153"/>
      <c r="L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" s="275" t="str">
        <f>IF(ISNUMBER(Tabla1[[#This Row],[meq TROLOX/g muestra]]),Tabla1[[#This Row],[meq TROLOX/g muestra]]*100*1000,"")</f>
        <v/>
      </c>
      <c r="N71" s="274" t="str">
        <f>IF(ISNUMBER(Tabla1[[#This Row],[umol TROLOX/ 100g]]),Tabla1[[#This Row],[umol TROLOX/ 100g]]/250.29,"")</f>
        <v/>
      </c>
      <c r="O71" s="90"/>
      <c r="P71" s="90"/>
      <c r="Q71" s="90"/>
      <c r="R71" s="147"/>
      <c r="S71" s="148"/>
    </row>
    <row r="72" spans="1:19" x14ac:dyDescent="0.25">
      <c r="A72" s="85"/>
      <c r="B72" s="146"/>
      <c r="C72" s="146"/>
      <c r="D72" s="87"/>
      <c r="E72" s="88"/>
      <c r="F72" s="272" t="str">
        <f t="shared" si="0"/>
        <v/>
      </c>
      <c r="G72" s="89"/>
      <c r="H72" s="273"/>
      <c r="I72" s="89"/>
      <c r="J72" s="156"/>
      <c r="K72" s="153"/>
      <c r="L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" s="275" t="str">
        <f>IF(ISNUMBER(Tabla1[[#This Row],[meq TROLOX/g muestra]]),Tabla1[[#This Row],[meq TROLOX/g muestra]]*100*1000,"")</f>
        <v/>
      </c>
      <c r="N72" s="274" t="str">
        <f>IF(ISNUMBER(Tabla1[[#This Row],[umol TROLOX/ 100g]]),Tabla1[[#This Row],[umol TROLOX/ 100g]]/250.29,"")</f>
        <v/>
      </c>
      <c r="O72" s="90"/>
      <c r="P72" s="90"/>
      <c r="Q72" s="90"/>
      <c r="R72" s="147"/>
      <c r="S72" s="148"/>
    </row>
    <row r="73" spans="1:19" x14ac:dyDescent="0.25">
      <c r="A73" s="85"/>
      <c r="B73" s="146"/>
      <c r="C73" s="146"/>
      <c r="D73" s="87"/>
      <c r="E73" s="88"/>
      <c r="F73" s="272" t="str">
        <f t="shared" si="0"/>
        <v/>
      </c>
      <c r="G73" s="89"/>
      <c r="H73" s="273"/>
      <c r="I73" s="89"/>
      <c r="J73" s="156"/>
      <c r="K73" s="153"/>
      <c r="L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" s="275" t="str">
        <f>IF(ISNUMBER(Tabla1[[#This Row],[meq TROLOX/g muestra]]),Tabla1[[#This Row],[meq TROLOX/g muestra]]*100*1000,"")</f>
        <v/>
      </c>
      <c r="N73" s="274" t="str">
        <f>IF(ISNUMBER(Tabla1[[#This Row],[umol TROLOX/ 100g]]),Tabla1[[#This Row],[umol TROLOX/ 100g]]/250.29,"")</f>
        <v/>
      </c>
      <c r="O73" s="90"/>
      <c r="P73" s="90"/>
      <c r="Q73" s="90"/>
      <c r="R73" s="147"/>
      <c r="S73" s="148"/>
    </row>
    <row r="74" spans="1:19" x14ac:dyDescent="0.25">
      <c r="A74" s="85"/>
      <c r="B74" s="146"/>
      <c r="C74" s="146"/>
      <c r="D74" s="87"/>
      <c r="E74" s="88"/>
      <c r="F74" s="272" t="str">
        <f t="shared" si="0"/>
        <v/>
      </c>
      <c r="G74" s="89"/>
      <c r="H74" s="273"/>
      <c r="I74" s="89"/>
      <c r="J74" s="156"/>
      <c r="K74" s="153"/>
      <c r="L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" s="275" t="str">
        <f>IF(ISNUMBER(Tabla1[[#This Row],[meq TROLOX/g muestra]]),Tabla1[[#This Row],[meq TROLOX/g muestra]]*100*1000,"")</f>
        <v/>
      </c>
      <c r="N74" s="274" t="str">
        <f>IF(ISNUMBER(Tabla1[[#This Row],[umol TROLOX/ 100g]]),Tabla1[[#This Row],[umol TROLOX/ 100g]]/250.29,"")</f>
        <v/>
      </c>
      <c r="O74" s="90"/>
      <c r="P74" s="90"/>
      <c r="Q74" s="90"/>
      <c r="R74" s="147"/>
      <c r="S74" s="148"/>
    </row>
    <row r="75" spans="1:19" x14ac:dyDescent="0.25">
      <c r="A75" s="85"/>
      <c r="B75" s="146"/>
      <c r="C75" s="146"/>
      <c r="D75" s="87"/>
      <c r="E75" s="88"/>
      <c r="F75" s="272" t="str">
        <f t="shared" si="0"/>
        <v/>
      </c>
      <c r="G75" s="89"/>
      <c r="H75" s="273"/>
      <c r="I75" s="89"/>
      <c r="J75" s="156"/>
      <c r="K75" s="153"/>
      <c r="L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" s="275" t="str">
        <f>IF(ISNUMBER(Tabla1[[#This Row],[meq TROLOX/g muestra]]),Tabla1[[#This Row],[meq TROLOX/g muestra]]*100*1000,"")</f>
        <v/>
      </c>
      <c r="N75" s="274" t="str">
        <f>IF(ISNUMBER(Tabla1[[#This Row],[umol TROLOX/ 100g]]),Tabla1[[#This Row],[umol TROLOX/ 100g]]/250.29,"")</f>
        <v/>
      </c>
      <c r="O75" s="90"/>
      <c r="P75" s="90"/>
      <c r="Q75" s="90"/>
      <c r="R75" s="147"/>
      <c r="S75" s="148"/>
    </row>
    <row r="76" spans="1:19" x14ac:dyDescent="0.25">
      <c r="A76" s="85"/>
      <c r="B76" s="146"/>
      <c r="C76" s="146"/>
      <c r="D76" s="87"/>
      <c r="E76" s="88"/>
      <c r="F76" s="272" t="str">
        <f t="shared" si="0"/>
        <v/>
      </c>
      <c r="G76" s="89"/>
      <c r="H76" s="273"/>
      <c r="I76" s="89"/>
      <c r="J76" s="156"/>
      <c r="K76" s="153"/>
      <c r="L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" s="275" t="str">
        <f>IF(ISNUMBER(Tabla1[[#This Row],[meq TROLOX/g muestra]]),Tabla1[[#This Row],[meq TROLOX/g muestra]]*100*1000,"")</f>
        <v/>
      </c>
      <c r="N76" s="274" t="str">
        <f>IF(ISNUMBER(Tabla1[[#This Row],[umol TROLOX/ 100g]]),Tabla1[[#This Row],[umol TROLOX/ 100g]]/250.29,"")</f>
        <v/>
      </c>
      <c r="O76" s="90"/>
      <c r="P76" s="90"/>
      <c r="Q76" s="90"/>
      <c r="R76" s="147"/>
      <c r="S76" s="148"/>
    </row>
    <row r="77" spans="1:19" x14ac:dyDescent="0.25">
      <c r="A77" s="85"/>
      <c r="B77" s="146"/>
      <c r="C77" s="146"/>
      <c r="D77" s="87"/>
      <c r="E77" s="88"/>
      <c r="F77" s="272" t="str">
        <f t="shared" si="0"/>
        <v/>
      </c>
      <c r="G77" s="89"/>
      <c r="H77" s="273"/>
      <c r="I77" s="89"/>
      <c r="J77" s="156"/>
      <c r="K77" s="153"/>
      <c r="L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" s="275" t="str">
        <f>IF(ISNUMBER(Tabla1[[#This Row],[meq TROLOX/g muestra]]),Tabla1[[#This Row],[meq TROLOX/g muestra]]*100*1000,"")</f>
        <v/>
      </c>
      <c r="N77" s="274" t="str">
        <f>IF(ISNUMBER(Tabla1[[#This Row],[umol TROLOX/ 100g]]),Tabla1[[#This Row],[umol TROLOX/ 100g]]/250.29,"")</f>
        <v/>
      </c>
      <c r="O77" s="90"/>
      <c r="P77" s="90"/>
      <c r="Q77" s="90"/>
      <c r="R77" s="147"/>
      <c r="S77" s="148"/>
    </row>
    <row r="78" spans="1:19" x14ac:dyDescent="0.25">
      <c r="A78" s="85"/>
      <c r="B78" s="146"/>
      <c r="C78" s="146"/>
      <c r="D78" s="87"/>
      <c r="E78" s="88"/>
      <c r="F78" s="272" t="str">
        <f t="shared" si="0"/>
        <v/>
      </c>
      <c r="G78" s="89"/>
      <c r="H78" s="273"/>
      <c r="I78" s="89"/>
      <c r="J78" s="156"/>
      <c r="K78" s="153"/>
      <c r="L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" s="275" t="str">
        <f>IF(ISNUMBER(Tabla1[[#This Row],[meq TROLOX/g muestra]]),Tabla1[[#This Row],[meq TROLOX/g muestra]]*100*1000,"")</f>
        <v/>
      </c>
      <c r="N78" s="274" t="str">
        <f>IF(ISNUMBER(Tabla1[[#This Row],[umol TROLOX/ 100g]]),Tabla1[[#This Row],[umol TROLOX/ 100g]]/250.29,"")</f>
        <v/>
      </c>
      <c r="O78" s="90"/>
      <c r="P78" s="90"/>
      <c r="Q78" s="90"/>
      <c r="R78" s="147"/>
      <c r="S78" s="148"/>
    </row>
    <row r="79" spans="1:19" x14ac:dyDescent="0.25">
      <c r="A79" s="85"/>
      <c r="B79" s="146"/>
      <c r="C79" s="146"/>
      <c r="D79" s="87"/>
      <c r="E79" s="88"/>
      <c r="F79" s="272" t="str">
        <f t="shared" si="0"/>
        <v/>
      </c>
      <c r="G79" s="89"/>
      <c r="H79" s="273"/>
      <c r="I79" s="89"/>
      <c r="J79" s="156"/>
      <c r="K79" s="153"/>
      <c r="L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" s="275" t="str">
        <f>IF(ISNUMBER(Tabla1[[#This Row],[meq TROLOX/g muestra]]),Tabla1[[#This Row],[meq TROLOX/g muestra]]*100*1000,"")</f>
        <v/>
      </c>
      <c r="N79" s="274" t="str">
        <f>IF(ISNUMBER(Tabla1[[#This Row],[umol TROLOX/ 100g]]),Tabla1[[#This Row],[umol TROLOX/ 100g]]/250.29,"")</f>
        <v/>
      </c>
      <c r="O79" s="90"/>
      <c r="P79" s="90"/>
      <c r="Q79" s="90"/>
      <c r="R79" s="147"/>
      <c r="S79" s="148"/>
    </row>
    <row r="80" spans="1:19" x14ac:dyDescent="0.25">
      <c r="A80" s="85"/>
      <c r="B80" s="146"/>
      <c r="C80" s="146"/>
      <c r="D80" s="87"/>
      <c r="E80" s="88"/>
      <c r="F80" s="272" t="str">
        <f t="shared" si="0"/>
        <v/>
      </c>
      <c r="G80" s="89"/>
      <c r="H80" s="273"/>
      <c r="I80" s="89"/>
      <c r="J80" s="156"/>
      <c r="K80" s="153"/>
      <c r="L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" s="275" t="str">
        <f>IF(ISNUMBER(Tabla1[[#This Row],[meq TROLOX/g muestra]]),Tabla1[[#This Row],[meq TROLOX/g muestra]]*100*1000,"")</f>
        <v/>
      </c>
      <c r="N80" s="274" t="str">
        <f>IF(ISNUMBER(Tabla1[[#This Row],[umol TROLOX/ 100g]]),Tabla1[[#This Row],[umol TROLOX/ 100g]]/250.29,"")</f>
        <v/>
      </c>
      <c r="O80" s="90"/>
      <c r="P80" s="90"/>
      <c r="Q80" s="90"/>
      <c r="R80" s="147"/>
      <c r="S80" s="148"/>
    </row>
    <row r="81" spans="1:19" x14ac:dyDescent="0.25">
      <c r="A81" s="85"/>
      <c r="B81" s="146"/>
      <c r="C81" s="146"/>
      <c r="D81" s="87"/>
      <c r="E81" s="88"/>
      <c r="F81" s="272" t="str">
        <f t="shared" si="0"/>
        <v/>
      </c>
      <c r="G81" s="89"/>
      <c r="H81" s="273"/>
      <c r="I81" s="89"/>
      <c r="J81" s="156"/>
      <c r="K81" s="153"/>
      <c r="L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" s="275" t="str">
        <f>IF(ISNUMBER(Tabla1[[#This Row],[meq TROLOX/g muestra]]),Tabla1[[#This Row],[meq TROLOX/g muestra]]*100*1000,"")</f>
        <v/>
      </c>
      <c r="N81" s="274" t="str">
        <f>IF(ISNUMBER(Tabla1[[#This Row],[umol TROLOX/ 100g]]),Tabla1[[#This Row],[umol TROLOX/ 100g]]/250.29,"")</f>
        <v/>
      </c>
      <c r="O81" s="90"/>
      <c r="P81" s="90"/>
      <c r="Q81" s="90"/>
      <c r="R81" s="147"/>
      <c r="S81" s="148"/>
    </row>
    <row r="82" spans="1:19" x14ac:dyDescent="0.25">
      <c r="A82" s="85"/>
      <c r="B82" s="146"/>
      <c r="C82" s="146"/>
      <c r="D82" s="87"/>
      <c r="E82" s="88"/>
      <c r="F82" s="272" t="str">
        <f t="shared" si="0"/>
        <v/>
      </c>
      <c r="G82" s="89"/>
      <c r="H82" s="273"/>
      <c r="I82" s="89"/>
      <c r="J82" s="156"/>
      <c r="K82" s="153"/>
      <c r="L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" s="275" t="str">
        <f>IF(ISNUMBER(Tabla1[[#This Row],[meq TROLOX/g muestra]]),Tabla1[[#This Row],[meq TROLOX/g muestra]]*100*1000,"")</f>
        <v/>
      </c>
      <c r="N82" s="274" t="str">
        <f>IF(ISNUMBER(Tabla1[[#This Row],[umol TROLOX/ 100g]]),Tabla1[[#This Row],[umol TROLOX/ 100g]]/250.29,"")</f>
        <v/>
      </c>
      <c r="O82" s="90"/>
      <c r="P82" s="90"/>
      <c r="Q82" s="90"/>
      <c r="R82" s="147"/>
      <c r="S82" s="148"/>
    </row>
    <row r="83" spans="1:19" x14ac:dyDescent="0.25">
      <c r="A83" s="85"/>
      <c r="B83" s="146"/>
      <c r="C83" s="146"/>
      <c r="D83" s="87"/>
      <c r="E83" s="88"/>
      <c r="F83" s="272" t="str">
        <f t="shared" si="0"/>
        <v/>
      </c>
      <c r="G83" s="89"/>
      <c r="H83" s="273"/>
      <c r="I83" s="89"/>
      <c r="J83" s="156"/>
      <c r="K83" s="153"/>
      <c r="L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" s="275" t="str">
        <f>IF(ISNUMBER(Tabla1[[#This Row],[meq TROLOX/g muestra]]),Tabla1[[#This Row],[meq TROLOX/g muestra]]*100*1000,"")</f>
        <v/>
      </c>
      <c r="N83" s="274" t="str">
        <f>IF(ISNUMBER(Tabla1[[#This Row],[umol TROLOX/ 100g]]),Tabla1[[#This Row],[umol TROLOX/ 100g]]/250.29,"")</f>
        <v/>
      </c>
      <c r="O83" s="90"/>
      <c r="P83" s="90"/>
      <c r="Q83" s="90"/>
      <c r="R83" s="147"/>
      <c r="S83" s="148"/>
    </row>
    <row r="84" spans="1:19" x14ac:dyDescent="0.25">
      <c r="A84" s="85"/>
      <c r="B84" s="146"/>
      <c r="C84" s="146"/>
      <c r="D84" s="87"/>
      <c r="E84" s="88"/>
      <c r="F84" s="272" t="str">
        <f t="shared" si="0"/>
        <v/>
      </c>
      <c r="G84" s="89"/>
      <c r="H84" s="273"/>
      <c r="I84" s="89"/>
      <c r="J84" s="156"/>
      <c r="K84" s="153"/>
      <c r="L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" s="275" t="str">
        <f>IF(ISNUMBER(Tabla1[[#This Row],[meq TROLOX/g muestra]]),Tabla1[[#This Row],[meq TROLOX/g muestra]]*100*1000,"")</f>
        <v/>
      </c>
      <c r="N84" s="274" t="str">
        <f>IF(ISNUMBER(Tabla1[[#This Row],[umol TROLOX/ 100g]]),Tabla1[[#This Row],[umol TROLOX/ 100g]]/250.29,"")</f>
        <v/>
      </c>
      <c r="O84" s="90"/>
      <c r="P84" s="90"/>
      <c r="Q84" s="90"/>
      <c r="R84" s="147"/>
      <c r="S84" s="148"/>
    </row>
    <row r="85" spans="1:19" x14ac:dyDescent="0.25">
      <c r="A85" s="85"/>
      <c r="B85" s="146"/>
      <c r="C85" s="146"/>
      <c r="D85" s="87"/>
      <c r="E85" s="88"/>
      <c r="F85" s="272" t="str">
        <f t="shared" si="0"/>
        <v/>
      </c>
      <c r="G85" s="89"/>
      <c r="H85" s="273"/>
      <c r="I85" s="89"/>
      <c r="J85" s="156"/>
      <c r="K85" s="153"/>
      <c r="L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" s="275" t="str">
        <f>IF(ISNUMBER(Tabla1[[#This Row],[meq TROLOX/g muestra]]),Tabla1[[#This Row],[meq TROLOX/g muestra]]*100*1000,"")</f>
        <v/>
      </c>
      <c r="N85" s="274" t="str">
        <f>IF(ISNUMBER(Tabla1[[#This Row],[umol TROLOX/ 100g]]),Tabla1[[#This Row],[umol TROLOX/ 100g]]/250.29,"")</f>
        <v/>
      </c>
      <c r="O85" s="90"/>
      <c r="P85" s="90"/>
      <c r="Q85" s="90"/>
      <c r="R85" s="147"/>
      <c r="S85" s="148"/>
    </row>
    <row r="86" spans="1:19" x14ac:dyDescent="0.25">
      <c r="A86" s="85"/>
      <c r="B86" s="146"/>
      <c r="C86" s="146"/>
      <c r="D86" s="87"/>
      <c r="E86" s="88"/>
      <c r="F86" s="272" t="str">
        <f t="shared" ref="F86:F149" si="1">IF(OR(ISBLANK(E86),ISERROR($B$14),ISERROR($B$15))=FALSE,E86+(E86*$B$14+$B$15),"")</f>
        <v/>
      </c>
      <c r="G86" s="89"/>
      <c r="H86" s="273"/>
      <c r="I86" s="89"/>
      <c r="J86" s="156"/>
      <c r="K86" s="153"/>
      <c r="L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" s="275" t="str">
        <f>IF(ISNUMBER(Tabla1[[#This Row],[meq TROLOX/g muestra]]),Tabla1[[#This Row],[meq TROLOX/g muestra]]*100*1000,"")</f>
        <v/>
      </c>
      <c r="N86" s="274" t="str">
        <f>IF(ISNUMBER(Tabla1[[#This Row],[umol TROLOX/ 100g]]),Tabla1[[#This Row],[umol TROLOX/ 100g]]/250.29,"")</f>
        <v/>
      </c>
      <c r="O86" s="90"/>
      <c r="P86" s="90"/>
      <c r="Q86" s="90"/>
      <c r="R86" s="147"/>
      <c r="S86" s="148"/>
    </row>
    <row r="87" spans="1:19" x14ac:dyDescent="0.25">
      <c r="A87" s="85"/>
      <c r="B87" s="146"/>
      <c r="C87" s="146"/>
      <c r="D87" s="87"/>
      <c r="E87" s="88"/>
      <c r="F87" s="272" t="str">
        <f t="shared" si="1"/>
        <v/>
      </c>
      <c r="G87" s="89"/>
      <c r="H87" s="273"/>
      <c r="I87" s="89"/>
      <c r="J87" s="156"/>
      <c r="K87" s="153"/>
      <c r="L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" s="275" t="str">
        <f>IF(ISNUMBER(Tabla1[[#This Row],[meq TROLOX/g muestra]]),Tabla1[[#This Row],[meq TROLOX/g muestra]]*100*1000,"")</f>
        <v/>
      </c>
      <c r="N87" s="274" t="str">
        <f>IF(ISNUMBER(Tabla1[[#This Row],[umol TROLOX/ 100g]]),Tabla1[[#This Row],[umol TROLOX/ 100g]]/250.29,"")</f>
        <v/>
      </c>
      <c r="O87" s="90"/>
      <c r="P87" s="90"/>
      <c r="Q87" s="90"/>
      <c r="R87" s="147"/>
      <c r="S87" s="148"/>
    </row>
    <row r="88" spans="1:19" x14ac:dyDescent="0.25">
      <c r="A88" s="85"/>
      <c r="B88" s="146"/>
      <c r="C88" s="146"/>
      <c r="D88" s="87"/>
      <c r="E88" s="88"/>
      <c r="F88" s="272" t="str">
        <f t="shared" si="1"/>
        <v/>
      </c>
      <c r="G88" s="89"/>
      <c r="H88" s="273"/>
      <c r="I88" s="89"/>
      <c r="J88" s="156"/>
      <c r="K88" s="153"/>
      <c r="L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" s="275" t="str">
        <f>IF(ISNUMBER(Tabla1[[#This Row],[meq TROLOX/g muestra]]),Tabla1[[#This Row],[meq TROLOX/g muestra]]*100*1000,"")</f>
        <v/>
      </c>
      <c r="N88" s="274" t="str">
        <f>IF(ISNUMBER(Tabla1[[#This Row],[umol TROLOX/ 100g]]),Tabla1[[#This Row],[umol TROLOX/ 100g]]/250.29,"")</f>
        <v/>
      </c>
      <c r="O88" s="90"/>
      <c r="P88" s="90"/>
      <c r="Q88" s="90"/>
      <c r="R88" s="147"/>
      <c r="S88" s="148"/>
    </row>
    <row r="89" spans="1:19" x14ac:dyDescent="0.25">
      <c r="A89" s="85"/>
      <c r="B89" s="146"/>
      <c r="C89" s="146"/>
      <c r="D89" s="87"/>
      <c r="E89" s="88"/>
      <c r="F89" s="272" t="str">
        <f t="shared" si="1"/>
        <v/>
      </c>
      <c r="G89" s="89"/>
      <c r="H89" s="273"/>
      <c r="I89" s="89"/>
      <c r="J89" s="156"/>
      <c r="K89" s="153"/>
      <c r="L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" s="275" t="str">
        <f>IF(ISNUMBER(Tabla1[[#This Row],[meq TROLOX/g muestra]]),Tabla1[[#This Row],[meq TROLOX/g muestra]]*100*1000,"")</f>
        <v/>
      </c>
      <c r="N89" s="274" t="str">
        <f>IF(ISNUMBER(Tabla1[[#This Row],[umol TROLOX/ 100g]]),Tabla1[[#This Row],[umol TROLOX/ 100g]]/250.29,"")</f>
        <v/>
      </c>
      <c r="O89" s="90"/>
      <c r="P89" s="90"/>
      <c r="Q89" s="90"/>
      <c r="R89" s="147"/>
      <c r="S89" s="148"/>
    </row>
    <row r="90" spans="1:19" x14ac:dyDescent="0.25">
      <c r="A90" s="85"/>
      <c r="B90" s="146"/>
      <c r="C90" s="146"/>
      <c r="D90" s="87"/>
      <c r="E90" s="88"/>
      <c r="F90" s="272" t="str">
        <f t="shared" si="1"/>
        <v/>
      </c>
      <c r="G90" s="89"/>
      <c r="H90" s="273"/>
      <c r="I90" s="89"/>
      <c r="J90" s="156"/>
      <c r="K90" s="153"/>
      <c r="L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" s="275" t="str">
        <f>IF(ISNUMBER(Tabla1[[#This Row],[meq TROLOX/g muestra]]),Tabla1[[#This Row],[meq TROLOX/g muestra]]*100*1000,"")</f>
        <v/>
      </c>
      <c r="N90" s="274" t="str">
        <f>IF(ISNUMBER(Tabla1[[#This Row],[umol TROLOX/ 100g]]),Tabla1[[#This Row],[umol TROLOX/ 100g]]/250.29,"")</f>
        <v/>
      </c>
      <c r="O90" s="90"/>
      <c r="P90" s="90"/>
      <c r="Q90" s="90"/>
      <c r="R90" s="147"/>
      <c r="S90" s="148"/>
    </row>
    <row r="91" spans="1:19" x14ac:dyDescent="0.25">
      <c r="A91" s="85"/>
      <c r="B91" s="146"/>
      <c r="C91" s="146"/>
      <c r="D91" s="87"/>
      <c r="E91" s="88"/>
      <c r="F91" s="272" t="str">
        <f t="shared" si="1"/>
        <v/>
      </c>
      <c r="G91" s="89"/>
      <c r="H91" s="273"/>
      <c r="I91" s="89"/>
      <c r="J91" s="156"/>
      <c r="K91" s="153"/>
      <c r="L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" s="275" t="str">
        <f>IF(ISNUMBER(Tabla1[[#This Row],[meq TROLOX/g muestra]]),Tabla1[[#This Row],[meq TROLOX/g muestra]]*100*1000,"")</f>
        <v/>
      </c>
      <c r="N91" s="274" t="str">
        <f>IF(ISNUMBER(Tabla1[[#This Row],[umol TROLOX/ 100g]]),Tabla1[[#This Row],[umol TROLOX/ 100g]]/250.29,"")</f>
        <v/>
      </c>
      <c r="O91" s="90"/>
      <c r="P91" s="90"/>
      <c r="Q91" s="90"/>
      <c r="R91" s="147"/>
      <c r="S91" s="148"/>
    </row>
    <row r="92" spans="1:19" x14ac:dyDescent="0.25">
      <c r="A92" s="85"/>
      <c r="B92" s="146"/>
      <c r="C92" s="146"/>
      <c r="D92" s="87"/>
      <c r="E92" s="88"/>
      <c r="F92" s="272" t="str">
        <f t="shared" si="1"/>
        <v/>
      </c>
      <c r="G92" s="89"/>
      <c r="H92" s="273"/>
      <c r="I92" s="89"/>
      <c r="J92" s="156"/>
      <c r="K92" s="153"/>
      <c r="L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" s="275" t="str">
        <f>IF(ISNUMBER(Tabla1[[#This Row],[meq TROLOX/g muestra]]),Tabla1[[#This Row],[meq TROLOX/g muestra]]*100*1000,"")</f>
        <v/>
      </c>
      <c r="N92" s="274" t="str">
        <f>IF(ISNUMBER(Tabla1[[#This Row],[umol TROLOX/ 100g]]),Tabla1[[#This Row],[umol TROLOX/ 100g]]/250.29,"")</f>
        <v/>
      </c>
      <c r="O92" s="90"/>
      <c r="P92" s="90"/>
      <c r="Q92" s="90"/>
      <c r="R92" s="147"/>
      <c r="S92" s="148"/>
    </row>
    <row r="93" spans="1:19" x14ac:dyDescent="0.25">
      <c r="A93" s="85"/>
      <c r="B93" s="146"/>
      <c r="C93" s="146"/>
      <c r="D93" s="87"/>
      <c r="E93" s="88"/>
      <c r="F93" s="272" t="str">
        <f t="shared" si="1"/>
        <v/>
      </c>
      <c r="G93" s="89"/>
      <c r="H93" s="273"/>
      <c r="I93" s="89"/>
      <c r="J93" s="156"/>
      <c r="K93" s="153"/>
      <c r="L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" s="275" t="str">
        <f>IF(ISNUMBER(Tabla1[[#This Row],[meq TROLOX/g muestra]]),Tabla1[[#This Row],[meq TROLOX/g muestra]]*100*1000,"")</f>
        <v/>
      </c>
      <c r="N93" s="274" t="str">
        <f>IF(ISNUMBER(Tabla1[[#This Row],[umol TROLOX/ 100g]]),Tabla1[[#This Row],[umol TROLOX/ 100g]]/250.29,"")</f>
        <v/>
      </c>
      <c r="O93" s="90"/>
      <c r="P93" s="90"/>
      <c r="Q93" s="90"/>
      <c r="R93" s="147"/>
      <c r="S93" s="148"/>
    </row>
    <row r="94" spans="1:19" x14ac:dyDescent="0.25">
      <c r="A94" s="85"/>
      <c r="B94" s="146"/>
      <c r="C94" s="146"/>
      <c r="D94" s="87"/>
      <c r="E94" s="88"/>
      <c r="F94" s="272" t="str">
        <f t="shared" si="1"/>
        <v/>
      </c>
      <c r="G94" s="89"/>
      <c r="H94" s="273"/>
      <c r="I94" s="89"/>
      <c r="J94" s="156"/>
      <c r="K94" s="153"/>
      <c r="L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" s="275" t="str">
        <f>IF(ISNUMBER(Tabla1[[#This Row],[meq TROLOX/g muestra]]),Tabla1[[#This Row],[meq TROLOX/g muestra]]*100*1000,"")</f>
        <v/>
      </c>
      <c r="N94" s="274" t="str">
        <f>IF(ISNUMBER(Tabla1[[#This Row],[umol TROLOX/ 100g]]),Tabla1[[#This Row],[umol TROLOX/ 100g]]/250.29,"")</f>
        <v/>
      </c>
      <c r="O94" s="90"/>
      <c r="P94" s="90"/>
      <c r="Q94" s="90"/>
      <c r="R94" s="147"/>
      <c r="S94" s="148"/>
    </row>
    <row r="95" spans="1:19" x14ac:dyDescent="0.25">
      <c r="A95" s="85"/>
      <c r="B95" s="146"/>
      <c r="C95" s="146"/>
      <c r="D95" s="87"/>
      <c r="E95" s="88"/>
      <c r="F95" s="272" t="str">
        <f t="shared" si="1"/>
        <v/>
      </c>
      <c r="G95" s="89"/>
      <c r="H95" s="273"/>
      <c r="I95" s="89"/>
      <c r="J95" s="156"/>
      <c r="K95" s="153"/>
      <c r="L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" s="275" t="str">
        <f>IF(ISNUMBER(Tabla1[[#This Row],[meq TROLOX/g muestra]]),Tabla1[[#This Row],[meq TROLOX/g muestra]]*100*1000,"")</f>
        <v/>
      </c>
      <c r="N95" s="274" t="str">
        <f>IF(ISNUMBER(Tabla1[[#This Row],[umol TROLOX/ 100g]]),Tabla1[[#This Row],[umol TROLOX/ 100g]]/250.29,"")</f>
        <v/>
      </c>
      <c r="O95" s="90"/>
      <c r="P95" s="90"/>
      <c r="Q95" s="90"/>
      <c r="R95" s="147"/>
      <c r="S95" s="148"/>
    </row>
    <row r="96" spans="1:19" x14ac:dyDescent="0.25">
      <c r="A96" s="85"/>
      <c r="B96" s="146"/>
      <c r="C96" s="146"/>
      <c r="D96" s="87"/>
      <c r="E96" s="88"/>
      <c r="F96" s="272" t="str">
        <f t="shared" si="1"/>
        <v/>
      </c>
      <c r="G96" s="89"/>
      <c r="H96" s="273"/>
      <c r="I96" s="89"/>
      <c r="J96" s="156"/>
      <c r="K96" s="153"/>
      <c r="L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" s="275" t="str">
        <f>IF(ISNUMBER(Tabla1[[#This Row],[meq TROLOX/g muestra]]),Tabla1[[#This Row],[meq TROLOX/g muestra]]*100*1000,"")</f>
        <v/>
      </c>
      <c r="N96" s="274" t="str">
        <f>IF(ISNUMBER(Tabla1[[#This Row],[umol TROLOX/ 100g]]),Tabla1[[#This Row],[umol TROLOX/ 100g]]/250.29,"")</f>
        <v/>
      </c>
      <c r="O96" s="90"/>
      <c r="P96" s="90"/>
      <c r="Q96" s="90"/>
      <c r="R96" s="147"/>
      <c r="S96" s="148"/>
    </row>
    <row r="97" spans="1:19" x14ac:dyDescent="0.25">
      <c r="A97" s="85"/>
      <c r="B97" s="146"/>
      <c r="C97" s="146"/>
      <c r="D97" s="87"/>
      <c r="E97" s="88"/>
      <c r="F97" s="272" t="str">
        <f t="shared" si="1"/>
        <v/>
      </c>
      <c r="G97" s="89"/>
      <c r="H97" s="273"/>
      <c r="I97" s="89"/>
      <c r="J97" s="156"/>
      <c r="K97" s="153"/>
      <c r="L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" s="275" t="str">
        <f>IF(ISNUMBER(Tabla1[[#This Row],[meq TROLOX/g muestra]]),Tabla1[[#This Row],[meq TROLOX/g muestra]]*100*1000,"")</f>
        <v/>
      </c>
      <c r="N97" s="274" t="str">
        <f>IF(ISNUMBER(Tabla1[[#This Row],[umol TROLOX/ 100g]]),Tabla1[[#This Row],[umol TROLOX/ 100g]]/250.29,"")</f>
        <v/>
      </c>
      <c r="O97" s="90"/>
      <c r="P97" s="90"/>
      <c r="Q97" s="90"/>
      <c r="R97" s="147"/>
      <c r="S97" s="148"/>
    </row>
    <row r="98" spans="1:19" x14ac:dyDescent="0.25">
      <c r="A98" s="85"/>
      <c r="B98" s="146"/>
      <c r="C98" s="146"/>
      <c r="D98" s="87"/>
      <c r="E98" s="88"/>
      <c r="F98" s="272" t="str">
        <f t="shared" si="1"/>
        <v/>
      </c>
      <c r="G98" s="89"/>
      <c r="H98" s="273"/>
      <c r="I98" s="89"/>
      <c r="J98" s="156"/>
      <c r="K98" s="153"/>
      <c r="L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" s="275" t="str">
        <f>IF(ISNUMBER(Tabla1[[#This Row],[meq TROLOX/g muestra]]),Tabla1[[#This Row],[meq TROLOX/g muestra]]*100*1000,"")</f>
        <v/>
      </c>
      <c r="N98" s="274" t="str">
        <f>IF(ISNUMBER(Tabla1[[#This Row],[umol TROLOX/ 100g]]),Tabla1[[#This Row],[umol TROLOX/ 100g]]/250.29,"")</f>
        <v/>
      </c>
      <c r="O98" s="90"/>
      <c r="P98" s="90"/>
      <c r="Q98" s="90"/>
      <c r="R98" s="147"/>
      <c r="S98" s="148"/>
    </row>
    <row r="99" spans="1:19" x14ac:dyDescent="0.25">
      <c r="A99" s="85"/>
      <c r="B99" s="146"/>
      <c r="C99" s="146"/>
      <c r="D99" s="87"/>
      <c r="E99" s="88"/>
      <c r="F99" s="272" t="str">
        <f t="shared" si="1"/>
        <v/>
      </c>
      <c r="G99" s="89"/>
      <c r="H99" s="273"/>
      <c r="I99" s="89"/>
      <c r="J99" s="156"/>
      <c r="K99" s="153"/>
      <c r="L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" s="275" t="str">
        <f>IF(ISNUMBER(Tabla1[[#This Row],[meq TROLOX/g muestra]]),Tabla1[[#This Row],[meq TROLOX/g muestra]]*100*1000,"")</f>
        <v/>
      </c>
      <c r="N99" s="274" t="str">
        <f>IF(ISNUMBER(Tabla1[[#This Row],[umol TROLOX/ 100g]]),Tabla1[[#This Row],[umol TROLOX/ 100g]]/250.29,"")</f>
        <v/>
      </c>
      <c r="O99" s="90"/>
      <c r="P99" s="90"/>
      <c r="Q99" s="90"/>
      <c r="R99" s="147"/>
      <c r="S99" s="148"/>
    </row>
    <row r="100" spans="1:19" x14ac:dyDescent="0.25">
      <c r="A100" s="85"/>
      <c r="B100" s="146"/>
      <c r="C100" s="146"/>
      <c r="D100" s="87"/>
      <c r="E100" s="88"/>
      <c r="F100" s="272" t="str">
        <f t="shared" si="1"/>
        <v/>
      </c>
      <c r="G100" s="89"/>
      <c r="H100" s="273"/>
      <c r="I100" s="89"/>
      <c r="J100" s="156"/>
      <c r="K100" s="153"/>
      <c r="L1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" s="275" t="str">
        <f>IF(ISNUMBER(Tabla1[[#This Row],[meq TROLOX/g muestra]]),Tabla1[[#This Row],[meq TROLOX/g muestra]]*100*1000,"")</f>
        <v/>
      </c>
      <c r="N100" s="274" t="str">
        <f>IF(ISNUMBER(Tabla1[[#This Row],[umol TROLOX/ 100g]]),Tabla1[[#This Row],[umol TROLOX/ 100g]]/250.29,"")</f>
        <v/>
      </c>
      <c r="O100" s="90"/>
      <c r="P100" s="90"/>
      <c r="Q100" s="90"/>
      <c r="R100" s="147"/>
      <c r="S100" s="148"/>
    </row>
    <row r="101" spans="1:19" x14ac:dyDescent="0.25">
      <c r="A101" s="85"/>
      <c r="B101" s="146"/>
      <c r="C101" s="146"/>
      <c r="D101" s="87"/>
      <c r="E101" s="88"/>
      <c r="F101" s="272" t="str">
        <f t="shared" si="1"/>
        <v/>
      </c>
      <c r="G101" s="89"/>
      <c r="H101" s="273"/>
      <c r="I101" s="89"/>
      <c r="J101" s="156"/>
      <c r="K101" s="153"/>
      <c r="L1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" s="275" t="str">
        <f>IF(ISNUMBER(Tabla1[[#This Row],[meq TROLOX/g muestra]]),Tabla1[[#This Row],[meq TROLOX/g muestra]]*100*1000,"")</f>
        <v/>
      </c>
      <c r="N101" s="274" t="str">
        <f>IF(ISNUMBER(Tabla1[[#This Row],[umol TROLOX/ 100g]]),Tabla1[[#This Row],[umol TROLOX/ 100g]]/250.29,"")</f>
        <v/>
      </c>
      <c r="O101" s="90"/>
      <c r="P101" s="90"/>
      <c r="Q101" s="90"/>
      <c r="R101" s="147"/>
      <c r="S101" s="148"/>
    </row>
    <row r="102" spans="1:19" x14ac:dyDescent="0.25">
      <c r="A102" s="85"/>
      <c r="B102" s="146"/>
      <c r="C102" s="146"/>
      <c r="D102" s="87"/>
      <c r="E102" s="88"/>
      <c r="F102" s="272" t="str">
        <f t="shared" si="1"/>
        <v/>
      </c>
      <c r="G102" s="89"/>
      <c r="H102" s="273"/>
      <c r="I102" s="89"/>
      <c r="J102" s="156"/>
      <c r="K102" s="153"/>
      <c r="L1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2" s="275" t="str">
        <f>IF(ISNUMBER(Tabla1[[#This Row],[meq TROLOX/g muestra]]),Tabla1[[#This Row],[meq TROLOX/g muestra]]*100*1000,"")</f>
        <v/>
      </c>
      <c r="N102" s="274" t="str">
        <f>IF(ISNUMBER(Tabla1[[#This Row],[umol TROLOX/ 100g]]),Tabla1[[#This Row],[umol TROLOX/ 100g]]/250.29,"")</f>
        <v/>
      </c>
      <c r="O102" s="90"/>
      <c r="P102" s="90"/>
      <c r="Q102" s="90"/>
      <c r="R102" s="147"/>
      <c r="S102" s="148"/>
    </row>
    <row r="103" spans="1:19" x14ac:dyDescent="0.25">
      <c r="A103" s="85"/>
      <c r="B103" s="146"/>
      <c r="C103" s="146"/>
      <c r="D103" s="87"/>
      <c r="E103" s="88"/>
      <c r="F103" s="272" t="str">
        <f t="shared" si="1"/>
        <v/>
      </c>
      <c r="G103" s="89"/>
      <c r="H103" s="273"/>
      <c r="I103" s="89"/>
      <c r="J103" s="156"/>
      <c r="K103" s="153"/>
      <c r="L1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3" s="275" t="str">
        <f>IF(ISNUMBER(Tabla1[[#This Row],[meq TROLOX/g muestra]]),Tabla1[[#This Row],[meq TROLOX/g muestra]]*100*1000,"")</f>
        <v/>
      </c>
      <c r="N103" s="274" t="str">
        <f>IF(ISNUMBER(Tabla1[[#This Row],[umol TROLOX/ 100g]]),Tabla1[[#This Row],[umol TROLOX/ 100g]]/250.29,"")</f>
        <v/>
      </c>
      <c r="O103" s="90"/>
      <c r="P103" s="90"/>
      <c r="Q103" s="90"/>
      <c r="R103" s="147"/>
      <c r="S103" s="148"/>
    </row>
    <row r="104" spans="1:19" x14ac:dyDescent="0.25">
      <c r="A104" s="85"/>
      <c r="B104" s="146"/>
      <c r="C104" s="146"/>
      <c r="D104" s="87"/>
      <c r="E104" s="88"/>
      <c r="F104" s="272" t="str">
        <f t="shared" si="1"/>
        <v/>
      </c>
      <c r="G104" s="89"/>
      <c r="H104" s="273"/>
      <c r="I104" s="89"/>
      <c r="J104" s="156"/>
      <c r="K104" s="153"/>
      <c r="L1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4" s="275" t="str">
        <f>IF(ISNUMBER(Tabla1[[#This Row],[meq TROLOX/g muestra]]),Tabla1[[#This Row],[meq TROLOX/g muestra]]*100*1000,"")</f>
        <v/>
      </c>
      <c r="N104" s="274" t="str">
        <f>IF(ISNUMBER(Tabla1[[#This Row],[umol TROLOX/ 100g]]),Tabla1[[#This Row],[umol TROLOX/ 100g]]/250.29,"")</f>
        <v/>
      </c>
      <c r="O104" s="90"/>
      <c r="P104" s="90"/>
      <c r="Q104" s="90"/>
      <c r="R104" s="147"/>
      <c r="S104" s="148"/>
    </row>
    <row r="105" spans="1:19" x14ac:dyDescent="0.25">
      <c r="A105" s="85"/>
      <c r="B105" s="146"/>
      <c r="C105" s="146"/>
      <c r="D105" s="87"/>
      <c r="E105" s="88"/>
      <c r="F105" s="272" t="str">
        <f t="shared" si="1"/>
        <v/>
      </c>
      <c r="G105" s="89"/>
      <c r="H105" s="273"/>
      <c r="I105" s="89"/>
      <c r="J105" s="156"/>
      <c r="K105" s="153"/>
      <c r="L1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5" s="275" t="str">
        <f>IF(ISNUMBER(Tabla1[[#This Row],[meq TROLOX/g muestra]]),Tabla1[[#This Row],[meq TROLOX/g muestra]]*100*1000,"")</f>
        <v/>
      </c>
      <c r="N105" s="274" t="str">
        <f>IF(ISNUMBER(Tabla1[[#This Row],[umol TROLOX/ 100g]]),Tabla1[[#This Row],[umol TROLOX/ 100g]]/250.29,"")</f>
        <v/>
      </c>
      <c r="O105" s="90"/>
      <c r="P105" s="90"/>
      <c r="Q105" s="90"/>
      <c r="R105" s="147"/>
      <c r="S105" s="148"/>
    </row>
    <row r="106" spans="1:19" x14ac:dyDescent="0.25">
      <c r="A106" s="85"/>
      <c r="B106" s="146"/>
      <c r="C106" s="146"/>
      <c r="D106" s="87"/>
      <c r="E106" s="88"/>
      <c r="F106" s="272" t="str">
        <f t="shared" si="1"/>
        <v/>
      </c>
      <c r="G106" s="89"/>
      <c r="H106" s="273"/>
      <c r="I106" s="89"/>
      <c r="J106" s="156"/>
      <c r="K106" s="153"/>
      <c r="L1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6" s="275" t="str">
        <f>IF(ISNUMBER(Tabla1[[#This Row],[meq TROLOX/g muestra]]),Tabla1[[#This Row],[meq TROLOX/g muestra]]*100*1000,"")</f>
        <v/>
      </c>
      <c r="N106" s="274" t="str">
        <f>IF(ISNUMBER(Tabla1[[#This Row],[umol TROLOX/ 100g]]),Tabla1[[#This Row],[umol TROLOX/ 100g]]/250.29,"")</f>
        <v/>
      </c>
      <c r="O106" s="90"/>
      <c r="P106" s="90"/>
      <c r="Q106" s="90"/>
      <c r="R106" s="147"/>
      <c r="S106" s="148"/>
    </row>
    <row r="107" spans="1:19" x14ac:dyDescent="0.25">
      <c r="A107" s="85"/>
      <c r="B107" s="146"/>
      <c r="C107" s="146"/>
      <c r="D107" s="87"/>
      <c r="E107" s="88"/>
      <c r="F107" s="272" t="str">
        <f t="shared" si="1"/>
        <v/>
      </c>
      <c r="G107" s="89"/>
      <c r="H107" s="273"/>
      <c r="I107" s="89"/>
      <c r="J107" s="156"/>
      <c r="K107" s="153"/>
      <c r="L1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7" s="275" t="str">
        <f>IF(ISNUMBER(Tabla1[[#This Row],[meq TROLOX/g muestra]]),Tabla1[[#This Row],[meq TROLOX/g muestra]]*100*1000,"")</f>
        <v/>
      </c>
      <c r="N107" s="274" t="str">
        <f>IF(ISNUMBER(Tabla1[[#This Row],[umol TROLOX/ 100g]]),Tabla1[[#This Row],[umol TROLOX/ 100g]]/250.29,"")</f>
        <v/>
      </c>
      <c r="O107" s="90"/>
      <c r="P107" s="90"/>
      <c r="Q107" s="90"/>
      <c r="R107" s="147"/>
      <c r="S107" s="148"/>
    </row>
    <row r="108" spans="1:19" x14ac:dyDescent="0.25">
      <c r="A108" s="85"/>
      <c r="B108" s="146"/>
      <c r="C108" s="146"/>
      <c r="D108" s="87"/>
      <c r="E108" s="88"/>
      <c r="F108" s="272" t="str">
        <f t="shared" si="1"/>
        <v/>
      </c>
      <c r="G108" s="89"/>
      <c r="H108" s="273"/>
      <c r="I108" s="89"/>
      <c r="J108" s="156"/>
      <c r="K108" s="153"/>
      <c r="L1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8" s="275" t="str">
        <f>IF(ISNUMBER(Tabla1[[#This Row],[meq TROLOX/g muestra]]),Tabla1[[#This Row],[meq TROLOX/g muestra]]*100*1000,"")</f>
        <v/>
      </c>
      <c r="N108" s="274" t="str">
        <f>IF(ISNUMBER(Tabla1[[#This Row],[umol TROLOX/ 100g]]),Tabla1[[#This Row],[umol TROLOX/ 100g]]/250.29,"")</f>
        <v/>
      </c>
      <c r="O108" s="90"/>
      <c r="P108" s="90"/>
      <c r="Q108" s="90"/>
      <c r="R108" s="147"/>
      <c r="S108" s="148"/>
    </row>
    <row r="109" spans="1:19" x14ac:dyDescent="0.25">
      <c r="A109" s="85"/>
      <c r="B109" s="146"/>
      <c r="C109" s="146"/>
      <c r="D109" s="87"/>
      <c r="E109" s="88"/>
      <c r="F109" s="272" t="str">
        <f t="shared" si="1"/>
        <v/>
      </c>
      <c r="G109" s="89"/>
      <c r="H109" s="273"/>
      <c r="I109" s="89"/>
      <c r="J109" s="156"/>
      <c r="K109" s="153"/>
      <c r="L1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9" s="275" t="str">
        <f>IF(ISNUMBER(Tabla1[[#This Row],[meq TROLOX/g muestra]]),Tabla1[[#This Row],[meq TROLOX/g muestra]]*100*1000,"")</f>
        <v/>
      </c>
      <c r="N109" s="274" t="str">
        <f>IF(ISNUMBER(Tabla1[[#This Row],[umol TROLOX/ 100g]]),Tabla1[[#This Row],[umol TROLOX/ 100g]]/250.29,"")</f>
        <v/>
      </c>
      <c r="O109" s="90"/>
      <c r="P109" s="90"/>
      <c r="Q109" s="90"/>
      <c r="R109" s="147"/>
      <c r="S109" s="148"/>
    </row>
    <row r="110" spans="1:19" x14ac:dyDescent="0.25">
      <c r="A110" s="85"/>
      <c r="B110" s="146"/>
      <c r="C110" s="146"/>
      <c r="D110" s="87"/>
      <c r="E110" s="88"/>
      <c r="F110" s="272" t="str">
        <f t="shared" si="1"/>
        <v/>
      </c>
      <c r="G110" s="89"/>
      <c r="H110" s="273"/>
      <c r="I110" s="89"/>
      <c r="J110" s="156"/>
      <c r="K110" s="153"/>
      <c r="L1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0" s="275" t="str">
        <f>IF(ISNUMBER(Tabla1[[#This Row],[meq TROLOX/g muestra]]),Tabla1[[#This Row],[meq TROLOX/g muestra]]*100*1000,"")</f>
        <v/>
      </c>
      <c r="N110" s="274" t="str">
        <f>IF(ISNUMBER(Tabla1[[#This Row],[umol TROLOX/ 100g]]),Tabla1[[#This Row],[umol TROLOX/ 100g]]/250.29,"")</f>
        <v/>
      </c>
      <c r="O110" s="90"/>
      <c r="P110" s="90"/>
      <c r="Q110" s="90"/>
      <c r="R110" s="147"/>
      <c r="S110" s="148"/>
    </row>
    <row r="111" spans="1:19" x14ac:dyDescent="0.25">
      <c r="A111" s="85"/>
      <c r="B111" s="146"/>
      <c r="C111" s="146"/>
      <c r="D111" s="87"/>
      <c r="E111" s="88"/>
      <c r="F111" s="272" t="str">
        <f t="shared" si="1"/>
        <v/>
      </c>
      <c r="G111" s="89"/>
      <c r="H111" s="273"/>
      <c r="I111" s="89"/>
      <c r="J111" s="156"/>
      <c r="K111" s="153"/>
      <c r="L1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1" s="275" t="str">
        <f>IF(ISNUMBER(Tabla1[[#This Row],[meq TROLOX/g muestra]]),Tabla1[[#This Row],[meq TROLOX/g muestra]]*100*1000,"")</f>
        <v/>
      </c>
      <c r="N111" s="274" t="str">
        <f>IF(ISNUMBER(Tabla1[[#This Row],[umol TROLOX/ 100g]]),Tabla1[[#This Row],[umol TROLOX/ 100g]]/250.29,"")</f>
        <v/>
      </c>
      <c r="O111" s="90"/>
      <c r="P111" s="90"/>
      <c r="Q111" s="90"/>
      <c r="R111" s="147"/>
      <c r="S111" s="148"/>
    </row>
    <row r="112" spans="1:19" x14ac:dyDescent="0.25">
      <c r="A112" s="85"/>
      <c r="B112" s="146"/>
      <c r="C112" s="146"/>
      <c r="D112" s="87"/>
      <c r="E112" s="88"/>
      <c r="F112" s="272" t="str">
        <f t="shared" si="1"/>
        <v/>
      </c>
      <c r="G112" s="89"/>
      <c r="H112" s="273"/>
      <c r="I112" s="89"/>
      <c r="J112" s="156"/>
      <c r="K112" s="153"/>
      <c r="L1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2" s="275" t="str">
        <f>IF(ISNUMBER(Tabla1[[#This Row],[meq TROLOX/g muestra]]),Tabla1[[#This Row],[meq TROLOX/g muestra]]*100*1000,"")</f>
        <v/>
      </c>
      <c r="N112" s="274" t="str">
        <f>IF(ISNUMBER(Tabla1[[#This Row],[umol TROLOX/ 100g]]),Tabla1[[#This Row],[umol TROLOX/ 100g]]/250.29,"")</f>
        <v/>
      </c>
      <c r="O112" s="90"/>
      <c r="P112" s="90"/>
      <c r="Q112" s="90"/>
      <c r="R112" s="147"/>
      <c r="S112" s="148"/>
    </row>
    <row r="113" spans="1:19" x14ac:dyDescent="0.25">
      <c r="A113" s="85"/>
      <c r="B113" s="146"/>
      <c r="C113" s="146"/>
      <c r="D113" s="87"/>
      <c r="E113" s="88"/>
      <c r="F113" s="272" t="str">
        <f t="shared" si="1"/>
        <v/>
      </c>
      <c r="G113" s="89"/>
      <c r="H113" s="273"/>
      <c r="I113" s="89"/>
      <c r="J113" s="156"/>
      <c r="K113" s="153"/>
      <c r="L1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3" s="275" t="str">
        <f>IF(ISNUMBER(Tabla1[[#This Row],[meq TROLOX/g muestra]]),Tabla1[[#This Row],[meq TROLOX/g muestra]]*100*1000,"")</f>
        <v/>
      </c>
      <c r="N113" s="274" t="str">
        <f>IF(ISNUMBER(Tabla1[[#This Row],[umol TROLOX/ 100g]]),Tabla1[[#This Row],[umol TROLOX/ 100g]]/250.29,"")</f>
        <v/>
      </c>
      <c r="O113" s="90"/>
      <c r="P113" s="90"/>
      <c r="Q113" s="90"/>
      <c r="R113" s="147"/>
      <c r="S113" s="148"/>
    </row>
    <row r="114" spans="1:19" x14ac:dyDescent="0.25">
      <c r="A114" s="85"/>
      <c r="B114" s="146"/>
      <c r="C114" s="146"/>
      <c r="D114" s="87"/>
      <c r="E114" s="88"/>
      <c r="F114" s="272" t="str">
        <f t="shared" si="1"/>
        <v/>
      </c>
      <c r="G114" s="89"/>
      <c r="H114" s="273"/>
      <c r="I114" s="89"/>
      <c r="J114" s="156"/>
      <c r="K114" s="153"/>
      <c r="L1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4" s="275" t="str">
        <f>IF(ISNUMBER(Tabla1[[#This Row],[meq TROLOX/g muestra]]),Tabla1[[#This Row],[meq TROLOX/g muestra]]*100*1000,"")</f>
        <v/>
      </c>
      <c r="N114" s="274" t="str">
        <f>IF(ISNUMBER(Tabla1[[#This Row],[umol TROLOX/ 100g]]),Tabla1[[#This Row],[umol TROLOX/ 100g]]/250.29,"")</f>
        <v/>
      </c>
      <c r="O114" s="90"/>
      <c r="P114" s="90"/>
      <c r="Q114" s="90"/>
      <c r="R114" s="147"/>
      <c r="S114" s="148"/>
    </row>
    <row r="115" spans="1:19" x14ac:dyDescent="0.25">
      <c r="A115" s="85"/>
      <c r="B115" s="146"/>
      <c r="C115" s="146"/>
      <c r="D115" s="87"/>
      <c r="E115" s="88"/>
      <c r="F115" s="272" t="str">
        <f t="shared" si="1"/>
        <v/>
      </c>
      <c r="G115" s="89"/>
      <c r="H115" s="273"/>
      <c r="I115" s="89"/>
      <c r="J115" s="156"/>
      <c r="K115" s="153"/>
      <c r="L1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5" s="275" t="str">
        <f>IF(ISNUMBER(Tabla1[[#This Row],[meq TROLOX/g muestra]]),Tabla1[[#This Row],[meq TROLOX/g muestra]]*100*1000,"")</f>
        <v/>
      </c>
      <c r="N115" s="274" t="str">
        <f>IF(ISNUMBER(Tabla1[[#This Row],[umol TROLOX/ 100g]]),Tabla1[[#This Row],[umol TROLOX/ 100g]]/250.29,"")</f>
        <v/>
      </c>
      <c r="O115" s="90"/>
      <c r="P115" s="90"/>
      <c r="Q115" s="90"/>
      <c r="R115" s="147"/>
      <c r="S115" s="148"/>
    </row>
    <row r="116" spans="1:19" x14ac:dyDescent="0.25">
      <c r="A116" s="85"/>
      <c r="B116" s="146"/>
      <c r="C116" s="146"/>
      <c r="D116" s="87"/>
      <c r="E116" s="88"/>
      <c r="F116" s="272" t="str">
        <f t="shared" si="1"/>
        <v/>
      </c>
      <c r="G116" s="89"/>
      <c r="H116" s="273"/>
      <c r="I116" s="89"/>
      <c r="J116" s="156"/>
      <c r="K116" s="153"/>
      <c r="L1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6" s="275" t="str">
        <f>IF(ISNUMBER(Tabla1[[#This Row],[meq TROLOX/g muestra]]),Tabla1[[#This Row],[meq TROLOX/g muestra]]*100*1000,"")</f>
        <v/>
      </c>
      <c r="N116" s="274" t="str">
        <f>IF(ISNUMBER(Tabla1[[#This Row],[umol TROLOX/ 100g]]),Tabla1[[#This Row],[umol TROLOX/ 100g]]/250.29,"")</f>
        <v/>
      </c>
      <c r="O116" s="90"/>
      <c r="P116" s="90"/>
      <c r="Q116" s="90"/>
      <c r="R116" s="147"/>
      <c r="S116" s="148"/>
    </row>
    <row r="117" spans="1:19" x14ac:dyDescent="0.25">
      <c r="A117" s="85"/>
      <c r="B117" s="146"/>
      <c r="C117" s="146"/>
      <c r="D117" s="87"/>
      <c r="E117" s="88"/>
      <c r="F117" s="272" t="str">
        <f t="shared" si="1"/>
        <v/>
      </c>
      <c r="G117" s="89"/>
      <c r="H117" s="273"/>
      <c r="I117" s="89"/>
      <c r="J117" s="156"/>
      <c r="K117" s="153"/>
      <c r="L1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7" s="275" t="str">
        <f>IF(ISNUMBER(Tabla1[[#This Row],[meq TROLOX/g muestra]]),Tabla1[[#This Row],[meq TROLOX/g muestra]]*100*1000,"")</f>
        <v/>
      </c>
      <c r="N117" s="274" t="str">
        <f>IF(ISNUMBER(Tabla1[[#This Row],[umol TROLOX/ 100g]]),Tabla1[[#This Row],[umol TROLOX/ 100g]]/250.29,"")</f>
        <v/>
      </c>
      <c r="O117" s="90"/>
      <c r="P117" s="90"/>
      <c r="Q117" s="90"/>
      <c r="R117" s="147"/>
      <c r="S117" s="148"/>
    </row>
    <row r="118" spans="1:19" x14ac:dyDescent="0.25">
      <c r="A118" s="85"/>
      <c r="B118" s="146"/>
      <c r="C118" s="146"/>
      <c r="D118" s="87"/>
      <c r="E118" s="88"/>
      <c r="F118" s="272" t="str">
        <f t="shared" si="1"/>
        <v/>
      </c>
      <c r="G118" s="89"/>
      <c r="H118" s="273"/>
      <c r="I118" s="89"/>
      <c r="J118" s="156"/>
      <c r="K118" s="153"/>
      <c r="L1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8" s="275" t="str">
        <f>IF(ISNUMBER(Tabla1[[#This Row],[meq TROLOX/g muestra]]),Tabla1[[#This Row],[meq TROLOX/g muestra]]*100*1000,"")</f>
        <v/>
      </c>
      <c r="N118" s="274" t="str">
        <f>IF(ISNUMBER(Tabla1[[#This Row],[umol TROLOX/ 100g]]),Tabla1[[#This Row],[umol TROLOX/ 100g]]/250.29,"")</f>
        <v/>
      </c>
      <c r="O118" s="90"/>
      <c r="P118" s="90"/>
      <c r="Q118" s="90"/>
      <c r="R118" s="147"/>
      <c r="S118" s="148"/>
    </row>
    <row r="119" spans="1:19" x14ac:dyDescent="0.25">
      <c r="A119" s="85"/>
      <c r="B119" s="146"/>
      <c r="C119" s="146"/>
      <c r="D119" s="87"/>
      <c r="E119" s="88"/>
      <c r="F119" s="272" t="str">
        <f t="shared" si="1"/>
        <v/>
      </c>
      <c r="G119" s="89"/>
      <c r="H119" s="273"/>
      <c r="I119" s="89"/>
      <c r="J119" s="156"/>
      <c r="K119" s="153"/>
      <c r="L1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19" s="275" t="str">
        <f>IF(ISNUMBER(Tabla1[[#This Row],[meq TROLOX/g muestra]]),Tabla1[[#This Row],[meq TROLOX/g muestra]]*100*1000,"")</f>
        <v/>
      </c>
      <c r="N119" s="274" t="str">
        <f>IF(ISNUMBER(Tabla1[[#This Row],[umol TROLOX/ 100g]]),Tabla1[[#This Row],[umol TROLOX/ 100g]]/250.29,"")</f>
        <v/>
      </c>
      <c r="O119" s="90"/>
      <c r="P119" s="90"/>
      <c r="Q119" s="90"/>
      <c r="R119" s="147"/>
      <c r="S119" s="148"/>
    </row>
    <row r="120" spans="1:19" x14ac:dyDescent="0.25">
      <c r="A120" s="85"/>
      <c r="B120" s="146"/>
      <c r="C120" s="146"/>
      <c r="D120" s="87"/>
      <c r="E120" s="88"/>
      <c r="F120" s="272" t="str">
        <f t="shared" si="1"/>
        <v/>
      </c>
      <c r="G120" s="89"/>
      <c r="H120" s="273"/>
      <c r="I120" s="89"/>
      <c r="J120" s="156"/>
      <c r="K120" s="153"/>
      <c r="L1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0" s="275" t="str">
        <f>IF(ISNUMBER(Tabla1[[#This Row],[meq TROLOX/g muestra]]),Tabla1[[#This Row],[meq TROLOX/g muestra]]*100*1000,"")</f>
        <v/>
      </c>
      <c r="N120" s="274" t="str">
        <f>IF(ISNUMBER(Tabla1[[#This Row],[umol TROLOX/ 100g]]),Tabla1[[#This Row],[umol TROLOX/ 100g]]/250.29,"")</f>
        <v/>
      </c>
      <c r="O120" s="90"/>
      <c r="P120" s="90"/>
      <c r="Q120" s="90"/>
      <c r="R120" s="147"/>
      <c r="S120" s="148"/>
    </row>
    <row r="121" spans="1:19" x14ac:dyDescent="0.25">
      <c r="A121" s="85"/>
      <c r="B121" s="146"/>
      <c r="C121" s="146"/>
      <c r="D121" s="87"/>
      <c r="E121" s="88"/>
      <c r="F121" s="272" t="str">
        <f t="shared" si="1"/>
        <v/>
      </c>
      <c r="G121" s="89"/>
      <c r="H121" s="273"/>
      <c r="I121" s="89"/>
      <c r="J121" s="156"/>
      <c r="K121" s="153"/>
      <c r="L1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1" s="275" t="str">
        <f>IF(ISNUMBER(Tabla1[[#This Row],[meq TROLOX/g muestra]]),Tabla1[[#This Row],[meq TROLOX/g muestra]]*100*1000,"")</f>
        <v/>
      </c>
      <c r="N121" s="274" t="str">
        <f>IF(ISNUMBER(Tabla1[[#This Row],[umol TROLOX/ 100g]]),Tabla1[[#This Row],[umol TROLOX/ 100g]]/250.29,"")</f>
        <v/>
      </c>
      <c r="O121" s="90"/>
      <c r="P121" s="90"/>
      <c r="Q121" s="90"/>
      <c r="R121" s="147"/>
      <c r="S121" s="148"/>
    </row>
    <row r="122" spans="1:19" x14ac:dyDescent="0.25">
      <c r="A122" s="85"/>
      <c r="B122" s="146"/>
      <c r="C122" s="146"/>
      <c r="D122" s="87"/>
      <c r="E122" s="88"/>
      <c r="F122" s="272" t="str">
        <f t="shared" si="1"/>
        <v/>
      </c>
      <c r="G122" s="89"/>
      <c r="H122" s="273"/>
      <c r="I122" s="89"/>
      <c r="J122" s="156"/>
      <c r="K122" s="153"/>
      <c r="L1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2" s="275" t="str">
        <f>IF(ISNUMBER(Tabla1[[#This Row],[meq TROLOX/g muestra]]),Tabla1[[#This Row],[meq TROLOX/g muestra]]*100*1000,"")</f>
        <v/>
      </c>
      <c r="N122" s="274" t="str">
        <f>IF(ISNUMBER(Tabla1[[#This Row],[umol TROLOX/ 100g]]),Tabla1[[#This Row],[umol TROLOX/ 100g]]/250.29,"")</f>
        <v/>
      </c>
      <c r="O122" s="90"/>
      <c r="P122" s="90"/>
      <c r="Q122" s="90"/>
      <c r="R122" s="147"/>
      <c r="S122" s="148"/>
    </row>
    <row r="123" spans="1:19" x14ac:dyDescent="0.25">
      <c r="A123" s="85"/>
      <c r="B123" s="146"/>
      <c r="C123" s="146"/>
      <c r="D123" s="87"/>
      <c r="E123" s="88"/>
      <c r="F123" s="272" t="str">
        <f t="shared" si="1"/>
        <v/>
      </c>
      <c r="G123" s="89"/>
      <c r="H123" s="273"/>
      <c r="I123" s="89"/>
      <c r="J123" s="156"/>
      <c r="K123" s="153"/>
      <c r="L1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3" s="275" t="str">
        <f>IF(ISNUMBER(Tabla1[[#This Row],[meq TROLOX/g muestra]]),Tabla1[[#This Row],[meq TROLOX/g muestra]]*100*1000,"")</f>
        <v/>
      </c>
      <c r="N123" s="274" t="str">
        <f>IF(ISNUMBER(Tabla1[[#This Row],[umol TROLOX/ 100g]]),Tabla1[[#This Row],[umol TROLOX/ 100g]]/250.29,"")</f>
        <v/>
      </c>
      <c r="O123" s="90"/>
      <c r="P123" s="90"/>
      <c r="Q123" s="90"/>
      <c r="R123" s="147"/>
      <c r="S123" s="148"/>
    </row>
    <row r="124" spans="1:19" x14ac:dyDescent="0.25">
      <c r="A124" s="85"/>
      <c r="B124" s="146"/>
      <c r="C124" s="146"/>
      <c r="D124" s="87"/>
      <c r="E124" s="88"/>
      <c r="F124" s="272" t="str">
        <f t="shared" si="1"/>
        <v/>
      </c>
      <c r="G124" s="89"/>
      <c r="H124" s="273"/>
      <c r="I124" s="89"/>
      <c r="J124" s="156"/>
      <c r="K124" s="153"/>
      <c r="L1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4" s="275" t="str">
        <f>IF(ISNUMBER(Tabla1[[#This Row],[meq TROLOX/g muestra]]),Tabla1[[#This Row],[meq TROLOX/g muestra]]*100*1000,"")</f>
        <v/>
      </c>
      <c r="N124" s="274" t="str">
        <f>IF(ISNUMBER(Tabla1[[#This Row],[umol TROLOX/ 100g]]),Tabla1[[#This Row],[umol TROLOX/ 100g]]/250.29,"")</f>
        <v/>
      </c>
      <c r="O124" s="90"/>
      <c r="P124" s="90"/>
      <c r="Q124" s="90"/>
      <c r="R124" s="147"/>
      <c r="S124" s="148"/>
    </row>
    <row r="125" spans="1:19" x14ac:dyDescent="0.25">
      <c r="A125" s="85"/>
      <c r="B125" s="146"/>
      <c r="C125" s="146"/>
      <c r="D125" s="87"/>
      <c r="E125" s="88"/>
      <c r="F125" s="272" t="str">
        <f t="shared" si="1"/>
        <v/>
      </c>
      <c r="G125" s="89"/>
      <c r="H125" s="273"/>
      <c r="I125" s="89"/>
      <c r="J125" s="156"/>
      <c r="K125" s="153"/>
      <c r="L1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5" s="275" t="str">
        <f>IF(ISNUMBER(Tabla1[[#This Row],[meq TROLOX/g muestra]]),Tabla1[[#This Row],[meq TROLOX/g muestra]]*100*1000,"")</f>
        <v/>
      </c>
      <c r="N125" s="274" t="str">
        <f>IF(ISNUMBER(Tabla1[[#This Row],[umol TROLOX/ 100g]]),Tabla1[[#This Row],[umol TROLOX/ 100g]]/250.29,"")</f>
        <v/>
      </c>
      <c r="O125" s="90"/>
      <c r="P125" s="90"/>
      <c r="Q125" s="90"/>
      <c r="R125" s="147"/>
      <c r="S125" s="148"/>
    </row>
    <row r="126" spans="1:19" x14ac:dyDescent="0.25">
      <c r="A126" s="85"/>
      <c r="B126" s="146"/>
      <c r="C126" s="146"/>
      <c r="D126" s="87"/>
      <c r="E126" s="88"/>
      <c r="F126" s="272" t="str">
        <f t="shared" si="1"/>
        <v/>
      </c>
      <c r="G126" s="89"/>
      <c r="H126" s="273"/>
      <c r="I126" s="89"/>
      <c r="J126" s="156"/>
      <c r="K126" s="153"/>
      <c r="L1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6" s="275" t="str">
        <f>IF(ISNUMBER(Tabla1[[#This Row],[meq TROLOX/g muestra]]),Tabla1[[#This Row],[meq TROLOX/g muestra]]*100*1000,"")</f>
        <v/>
      </c>
      <c r="N126" s="274" t="str">
        <f>IF(ISNUMBER(Tabla1[[#This Row],[umol TROLOX/ 100g]]),Tabla1[[#This Row],[umol TROLOX/ 100g]]/250.29,"")</f>
        <v/>
      </c>
      <c r="O126" s="90"/>
      <c r="P126" s="90"/>
      <c r="Q126" s="90"/>
      <c r="R126" s="147"/>
      <c r="S126" s="148"/>
    </row>
    <row r="127" spans="1:19" x14ac:dyDescent="0.25">
      <c r="A127" s="85"/>
      <c r="B127" s="146"/>
      <c r="C127" s="146"/>
      <c r="D127" s="87"/>
      <c r="E127" s="88"/>
      <c r="F127" s="272" t="str">
        <f t="shared" si="1"/>
        <v/>
      </c>
      <c r="G127" s="89"/>
      <c r="H127" s="273"/>
      <c r="I127" s="89"/>
      <c r="J127" s="156"/>
      <c r="K127" s="153"/>
      <c r="L1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7" s="275" t="str">
        <f>IF(ISNUMBER(Tabla1[[#This Row],[meq TROLOX/g muestra]]),Tabla1[[#This Row],[meq TROLOX/g muestra]]*100*1000,"")</f>
        <v/>
      </c>
      <c r="N127" s="274" t="str">
        <f>IF(ISNUMBER(Tabla1[[#This Row],[umol TROLOX/ 100g]]),Tabla1[[#This Row],[umol TROLOX/ 100g]]/250.29,"")</f>
        <v/>
      </c>
      <c r="O127" s="90"/>
      <c r="P127" s="90"/>
      <c r="Q127" s="90"/>
      <c r="R127" s="147"/>
      <c r="S127" s="148"/>
    </row>
    <row r="128" spans="1:19" x14ac:dyDescent="0.25">
      <c r="A128" s="85"/>
      <c r="B128" s="146"/>
      <c r="C128" s="146"/>
      <c r="D128" s="87"/>
      <c r="E128" s="88"/>
      <c r="F128" s="272" t="str">
        <f t="shared" si="1"/>
        <v/>
      </c>
      <c r="G128" s="89"/>
      <c r="H128" s="273"/>
      <c r="I128" s="89"/>
      <c r="J128" s="156"/>
      <c r="K128" s="153"/>
      <c r="L1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8" s="275" t="str">
        <f>IF(ISNUMBER(Tabla1[[#This Row],[meq TROLOX/g muestra]]),Tabla1[[#This Row],[meq TROLOX/g muestra]]*100*1000,"")</f>
        <v/>
      </c>
      <c r="N128" s="274" t="str">
        <f>IF(ISNUMBER(Tabla1[[#This Row],[umol TROLOX/ 100g]]),Tabla1[[#This Row],[umol TROLOX/ 100g]]/250.29,"")</f>
        <v/>
      </c>
      <c r="O128" s="90"/>
      <c r="P128" s="90"/>
      <c r="Q128" s="90"/>
      <c r="R128" s="147"/>
      <c r="S128" s="148"/>
    </row>
    <row r="129" spans="1:19" x14ac:dyDescent="0.25">
      <c r="A129" s="85"/>
      <c r="B129" s="146"/>
      <c r="C129" s="146"/>
      <c r="D129" s="87"/>
      <c r="E129" s="88"/>
      <c r="F129" s="272" t="str">
        <f t="shared" si="1"/>
        <v/>
      </c>
      <c r="G129" s="89"/>
      <c r="H129" s="273"/>
      <c r="I129" s="89"/>
      <c r="J129" s="156"/>
      <c r="K129" s="153"/>
      <c r="L1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29" s="275" t="str">
        <f>IF(ISNUMBER(Tabla1[[#This Row],[meq TROLOX/g muestra]]),Tabla1[[#This Row],[meq TROLOX/g muestra]]*100*1000,"")</f>
        <v/>
      </c>
      <c r="N129" s="274" t="str">
        <f>IF(ISNUMBER(Tabla1[[#This Row],[umol TROLOX/ 100g]]),Tabla1[[#This Row],[umol TROLOX/ 100g]]/250.29,"")</f>
        <v/>
      </c>
      <c r="O129" s="90"/>
      <c r="P129" s="90"/>
      <c r="Q129" s="90"/>
      <c r="R129" s="147"/>
      <c r="S129" s="148"/>
    </row>
    <row r="130" spans="1:19" x14ac:dyDescent="0.25">
      <c r="A130" s="85"/>
      <c r="B130" s="146"/>
      <c r="C130" s="146"/>
      <c r="D130" s="87"/>
      <c r="E130" s="88"/>
      <c r="F130" s="272" t="str">
        <f t="shared" si="1"/>
        <v/>
      </c>
      <c r="G130" s="89"/>
      <c r="H130" s="273"/>
      <c r="I130" s="89"/>
      <c r="J130" s="156"/>
      <c r="K130" s="153"/>
      <c r="L1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0" s="275" t="str">
        <f>IF(ISNUMBER(Tabla1[[#This Row],[meq TROLOX/g muestra]]),Tabla1[[#This Row],[meq TROLOX/g muestra]]*100*1000,"")</f>
        <v/>
      </c>
      <c r="N130" s="274" t="str">
        <f>IF(ISNUMBER(Tabla1[[#This Row],[umol TROLOX/ 100g]]),Tabla1[[#This Row],[umol TROLOX/ 100g]]/250.29,"")</f>
        <v/>
      </c>
      <c r="O130" s="90"/>
      <c r="P130" s="90"/>
      <c r="Q130" s="90"/>
      <c r="R130" s="147"/>
      <c r="S130" s="148"/>
    </row>
    <row r="131" spans="1:19" x14ac:dyDescent="0.25">
      <c r="A131" s="85"/>
      <c r="B131" s="146"/>
      <c r="C131" s="146"/>
      <c r="D131" s="87"/>
      <c r="E131" s="88"/>
      <c r="F131" s="272" t="str">
        <f t="shared" si="1"/>
        <v/>
      </c>
      <c r="G131" s="89"/>
      <c r="H131" s="273"/>
      <c r="I131" s="89"/>
      <c r="J131" s="156"/>
      <c r="K131" s="153"/>
      <c r="L1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1" s="275" t="str">
        <f>IF(ISNUMBER(Tabla1[[#This Row],[meq TROLOX/g muestra]]),Tabla1[[#This Row],[meq TROLOX/g muestra]]*100*1000,"")</f>
        <v/>
      </c>
      <c r="N131" s="274" t="str">
        <f>IF(ISNUMBER(Tabla1[[#This Row],[umol TROLOX/ 100g]]),Tabla1[[#This Row],[umol TROLOX/ 100g]]/250.29,"")</f>
        <v/>
      </c>
      <c r="O131" s="90"/>
      <c r="P131" s="90"/>
      <c r="Q131" s="90"/>
      <c r="R131" s="147"/>
      <c r="S131" s="148"/>
    </row>
    <row r="132" spans="1:19" x14ac:dyDescent="0.25">
      <c r="A132" s="85"/>
      <c r="B132" s="146"/>
      <c r="C132" s="146"/>
      <c r="D132" s="87"/>
      <c r="E132" s="88"/>
      <c r="F132" s="272" t="str">
        <f t="shared" si="1"/>
        <v/>
      </c>
      <c r="G132" s="89"/>
      <c r="H132" s="273"/>
      <c r="I132" s="89"/>
      <c r="J132" s="156"/>
      <c r="K132" s="153"/>
      <c r="L1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2" s="275" t="str">
        <f>IF(ISNUMBER(Tabla1[[#This Row],[meq TROLOX/g muestra]]),Tabla1[[#This Row],[meq TROLOX/g muestra]]*100*1000,"")</f>
        <v/>
      </c>
      <c r="N132" s="274" t="str">
        <f>IF(ISNUMBER(Tabla1[[#This Row],[umol TROLOX/ 100g]]),Tabla1[[#This Row],[umol TROLOX/ 100g]]/250.29,"")</f>
        <v/>
      </c>
      <c r="O132" s="90"/>
      <c r="P132" s="90"/>
      <c r="Q132" s="90"/>
      <c r="R132" s="147"/>
      <c r="S132" s="148"/>
    </row>
    <row r="133" spans="1:19" x14ac:dyDescent="0.25">
      <c r="A133" s="85"/>
      <c r="B133" s="146"/>
      <c r="C133" s="146"/>
      <c r="D133" s="87"/>
      <c r="E133" s="88"/>
      <c r="F133" s="272" t="str">
        <f t="shared" si="1"/>
        <v/>
      </c>
      <c r="G133" s="89"/>
      <c r="H133" s="273"/>
      <c r="I133" s="89"/>
      <c r="J133" s="156"/>
      <c r="K133" s="153"/>
      <c r="L1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3" s="275" t="str">
        <f>IF(ISNUMBER(Tabla1[[#This Row],[meq TROLOX/g muestra]]),Tabla1[[#This Row],[meq TROLOX/g muestra]]*100*1000,"")</f>
        <v/>
      </c>
      <c r="N133" s="274" t="str">
        <f>IF(ISNUMBER(Tabla1[[#This Row],[umol TROLOX/ 100g]]),Tabla1[[#This Row],[umol TROLOX/ 100g]]/250.29,"")</f>
        <v/>
      </c>
      <c r="O133" s="90"/>
      <c r="P133" s="90"/>
      <c r="Q133" s="90"/>
      <c r="R133" s="147"/>
      <c r="S133" s="148"/>
    </row>
    <row r="134" spans="1:19" x14ac:dyDescent="0.25">
      <c r="A134" s="85"/>
      <c r="B134" s="146"/>
      <c r="C134" s="146"/>
      <c r="D134" s="87"/>
      <c r="E134" s="88"/>
      <c r="F134" s="272" t="str">
        <f t="shared" si="1"/>
        <v/>
      </c>
      <c r="G134" s="89"/>
      <c r="H134" s="273"/>
      <c r="I134" s="89"/>
      <c r="J134" s="156"/>
      <c r="K134" s="153"/>
      <c r="L1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4" s="275" t="str">
        <f>IF(ISNUMBER(Tabla1[[#This Row],[meq TROLOX/g muestra]]),Tabla1[[#This Row],[meq TROLOX/g muestra]]*100*1000,"")</f>
        <v/>
      </c>
      <c r="N134" s="274" t="str">
        <f>IF(ISNUMBER(Tabla1[[#This Row],[umol TROLOX/ 100g]]),Tabla1[[#This Row],[umol TROLOX/ 100g]]/250.29,"")</f>
        <v/>
      </c>
      <c r="O134" s="90"/>
      <c r="P134" s="90"/>
      <c r="Q134" s="90"/>
      <c r="R134" s="147"/>
      <c r="S134" s="148"/>
    </row>
    <row r="135" spans="1:19" x14ac:dyDescent="0.25">
      <c r="A135" s="85"/>
      <c r="B135" s="146"/>
      <c r="C135" s="146"/>
      <c r="D135" s="87"/>
      <c r="E135" s="88"/>
      <c r="F135" s="272" t="str">
        <f t="shared" si="1"/>
        <v/>
      </c>
      <c r="G135" s="89"/>
      <c r="H135" s="273"/>
      <c r="I135" s="89"/>
      <c r="J135" s="156"/>
      <c r="K135" s="153"/>
      <c r="L1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5" s="275" t="str">
        <f>IF(ISNUMBER(Tabla1[[#This Row],[meq TROLOX/g muestra]]),Tabla1[[#This Row],[meq TROLOX/g muestra]]*100*1000,"")</f>
        <v/>
      </c>
      <c r="N135" s="274" t="str">
        <f>IF(ISNUMBER(Tabla1[[#This Row],[umol TROLOX/ 100g]]),Tabla1[[#This Row],[umol TROLOX/ 100g]]/250.29,"")</f>
        <v/>
      </c>
      <c r="O135" s="90"/>
      <c r="P135" s="90"/>
      <c r="Q135" s="90"/>
      <c r="R135" s="147"/>
      <c r="S135" s="148"/>
    </row>
    <row r="136" spans="1:19" x14ac:dyDescent="0.25">
      <c r="A136" s="85"/>
      <c r="B136" s="146"/>
      <c r="C136" s="146"/>
      <c r="D136" s="87"/>
      <c r="E136" s="88"/>
      <c r="F136" s="272" t="str">
        <f t="shared" si="1"/>
        <v/>
      </c>
      <c r="G136" s="89"/>
      <c r="H136" s="273"/>
      <c r="I136" s="89"/>
      <c r="J136" s="156"/>
      <c r="K136" s="153"/>
      <c r="L1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6" s="275" t="str">
        <f>IF(ISNUMBER(Tabla1[[#This Row],[meq TROLOX/g muestra]]),Tabla1[[#This Row],[meq TROLOX/g muestra]]*100*1000,"")</f>
        <v/>
      </c>
      <c r="N136" s="274" t="str">
        <f>IF(ISNUMBER(Tabla1[[#This Row],[umol TROLOX/ 100g]]),Tabla1[[#This Row],[umol TROLOX/ 100g]]/250.29,"")</f>
        <v/>
      </c>
      <c r="O136" s="90"/>
      <c r="P136" s="90"/>
      <c r="Q136" s="90"/>
      <c r="R136" s="147"/>
      <c r="S136" s="148"/>
    </row>
    <row r="137" spans="1:19" x14ac:dyDescent="0.25">
      <c r="A137" s="85"/>
      <c r="B137" s="146"/>
      <c r="C137" s="146"/>
      <c r="D137" s="87"/>
      <c r="E137" s="88"/>
      <c r="F137" s="272" t="str">
        <f t="shared" si="1"/>
        <v/>
      </c>
      <c r="G137" s="89"/>
      <c r="H137" s="273"/>
      <c r="I137" s="89"/>
      <c r="J137" s="156"/>
      <c r="K137" s="153"/>
      <c r="L1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7" s="275" t="str">
        <f>IF(ISNUMBER(Tabla1[[#This Row],[meq TROLOX/g muestra]]),Tabla1[[#This Row],[meq TROLOX/g muestra]]*100*1000,"")</f>
        <v/>
      </c>
      <c r="N137" s="274" t="str">
        <f>IF(ISNUMBER(Tabla1[[#This Row],[umol TROLOX/ 100g]]),Tabla1[[#This Row],[umol TROLOX/ 100g]]/250.29,"")</f>
        <v/>
      </c>
      <c r="O137" s="90"/>
      <c r="P137" s="90"/>
      <c r="Q137" s="90"/>
      <c r="R137" s="147"/>
      <c r="S137" s="148"/>
    </row>
    <row r="138" spans="1:19" x14ac:dyDescent="0.25">
      <c r="A138" s="85"/>
      <c r="B138" s="146"/>
      <c r="C138" s="146"/>
      <c r="D138" s="87"/>
      <c r="E138" s="88"/>
      <c r="F138" s="272" t="str">
        <f t="shared" si="1"/>
        <v/>
      </c>
      <c r="G138" s="89"/>
      <c r="H138" s="273"/>
      <c r="I138" s="89"/>
      <c r="J138" s="156"/>
      <c r="K138" s="153"/>
      <c r="L1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8" s="275" t="str">
        <f>IF(ISNUMBER(Tabla1[[#This Row],[meq TROLOX/g muestra]]),Tabla1[[#This Row],[meq TROLOX/g muestra]]*100*1000,"")</f>
        <v/>
      </c>
      <c r="N138" s="274" t="str">
        <f>IF(ISNUMBER(Tabla1[[#This Row],[umol TROLOX/ 100g]]),Tabla1[[#This Row],[umol TROLOX/ 100g]]/250.29,"")</f>
        <v/>
      </c>
      <c r="O138" s="90"/>
      <c r="P138" s="90"/>
      <c r="Q138" s="90"/>
      <c r="R138" s="147"/>
      <c r="S138" s="148"/>
    </row>
    <row r="139" spans="1:19" x14ac:dyDescent="0.25">
      <c r="A139" s="85"/>
      <c r="B139" s="146"/>
      <c r="C139" s="146"/>
      <c r="D139" s="87"/>
      <c r="E139" s="88"/>
      <c r="F139" s="272" t="str">
        <f t="shared" si="1"/>
        <v/>
      </c>
      <c r="G139" s="89"/>
      <c r="H139" s="273"/>
      <c r="I139" s="89"/>
      <c r="J139" s="156"/>
      <c r="K139" s="153"/>
      <c r="L1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39" s="275" t="str">
        <f>IF(ISNUMBER(Tabla1[[#This Row],[meq TROLOX/g muestra]]),Tabla1[[#This Row],[meq TROLOX/g muestra]]*100*1000,"")</f>
        <v/>
      </c>
      <c r="N139" s="274" t="str">
        <f>IF(ISNUMBER(Tabla1[[#This Row],[umol TROLOX/ 100g]]),Tabla1[[#This Row],[umol TROLOX/ 100g]]/250.29,"")</f>
        <v/>
      </c>
      <c r="O139" s="90"/>
      <c r="P139" s="90"/>
      <c r="Q139" s="90"/>
      <c r="R139" s="147"/>
      <c r="S139" s="148"/>
    </row>
    <row r="140" spans="1:19" x14ac:dyDescent="0.25">
      <c r="A140" s="85"/>
      <c r="B140" s="146"/>
      <c r="C140" s="146"/>
      <c r="D140" s="87"/>
      <c r="E140" s="88"/>
      <c r="F140" s="272" t="str">
        <f t="shared" si="1"/>
        <v/>
      </c>
      <c r="G140" s="89"/>
      <c r="H140" s="273"/>
      <c r="I140" s="89"/>
      <c r="J140" s="156"/>
      <c r="K140" s="153"/>
      <c r="L1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0" s="275" t="str">
        <f>IF(ISNUMBER(Tabla1[[#This Row],[meq TROLOX/g muestra]]),Tabla1[[#This Row],[meq TROLOX/g muestra]]*100*1000,"")</f>
        <v/>
      </c>
      <c r="N140" s="274" t="str">
        <f>IF(ISNUMBER(Tabla1[[#This Row],[umol TROLOX/ 100g]]),Tabla1[[#This Row],[umol TROLOX/ 100g]]/250.29,"")</f>
        <v/>
      </c>
      <c r="O140" s="90"/>
      <c r="P140" s="90"/>
      <c r="Q140" s="90"/>
      <c r="R140" s="147"/>
      <c r="S140" s="148"/>
    </row>
    <row r="141" spans="1:19" x14ac:dyDescent="0.25">
      <c r="A141" s="85"/>
      <c r="B141" s="146"/>
      <c r="C141" s="146"/>
      <c r="D141" s="87"/>
      <c r="E141" s="88"/>
      <c r="F141" s="272" t="str">
        <f t="shared" si="1"/>
        <v/>
      </c>
      <c r="G141" s="89"/>
      <c r="H141" s="273"/>
      <c r="I141" s="89"/>
      <c r="J141" s="156"/>
      <c r="K141" s="153"/>
      <c r="L1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1" s="275" t="str">
        <f>IF(ISNUMBER(Tabla1[[#This Row],[meq TROLOX/g muestra]]),Tabla1[[#This Row],[meq TROLOX/g muestra]]*100*1000,"")</f>
        <v/>
      </c>
      <c r="N141" s="274" t="str">
        <f>IF(ISNUMBER(Tabla1[[#This Row],[umol TROLOX/ 100g]]),Tabla1[[#This Row],[umol TROLOX/ 100g]]/250.29,"")</f>
        <v/>
      </c>
      <c r="O141" s="90"/>
      <c r="P141" s="90"/>
      <c r="Q141" s="90"/>
      <c r="R141" s="147"/>
      <c r="S141" s="148"/>
    </row>
    <row r="142" spans="1:19" x14ac:dyDescent="0.25">
      <c r="A142" s="85"/>
      <c r="B142" s="146"/>
      <c r="C142" s="146"/>
      <c r="D142" s="87"/>
      <c r="E142" s="88"/>
      <c r="F142" s="272" t="str">
        <f t="shared" si="1"/>
        <v/>
      </c>
      <c r="G142" s="89"/>
      <c r="H142" s="273"/>
      <c r="I142" s="89"/>
      <c r="J142" s="156"/>
      <c r="K142" s="153"/>
      <c r="L1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2" s="275" t="str">
        <f>IF(ISNUMBER(Tabla1[[#This Row],[meq TROLOX/g muestra]]),Tabla1[[#This Row],[meq TROLOX/g muestra]]*100*1000,"")</f>
        <v/>
      </c>
      <c r="N142" s="274" t="str">
        <f>IF(ISNUMBER(Tabla1[[#This Row],[umol TROLOX/ 100g]]),Tabla1[[#This Row],[umol TROLOX/ 100g]]/250.29,"")</f>
        <v/>
      </c>
      <c r="O142" s="90"/>
      <c r="P142" s="90"/>
      <c r="Q142" s="90"/>
      <c r="R142" s="147"/>
      <c r="S142" s="148"/>
    </row>
    <row r="143" spans="1:19" x14ac:dyDescent="0.25">
      <c r="A143" s="85"/>
      <c r="B143" s="146"/>
      <c r="C143" s="146"/>
      <c r="D143" s="87"/>
      <c r="E143" s="88"/>
      <c r="F143" s="272" t="str">
        <f t="shared" si="1"/>
        <v/>
      </c>
      <c r="G143" s="89"/>
      <c r="H143" s="273"/>
      <c r="I143" s="89"/>
      <c r="J143" s="156"/>
      <c r="K143" s="153"/>
      <c r="L1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3" s="275" t="str">
        <f>IF(ISNUMBER(Tabla1[[#This Row],[meq TROLOX/g muestra]]),Tabla1[[#This Row],[meq TROLOX/g muestra]]*100*1000,"")</f>
        <v/>
      </c>
      <c r="N143" s="274" t="str">
        <f>IF(ISNUMBER(Tabla1[[#This Row],[umol TROLOX/ 100g]]),Tabla1[[#This Row],[umol TROLOX/ 100g]]/250.29,"")</f>
        <v/>
      </c>
      <c r="O143" s="90"/>
      <c r="P143" s="90"/>
      <c r="Q143" s="90"/>
      <c r="R143" s="147"/>
      <c r="S143" s="148"/>
    </row>
    <row r="144" spans="1:19" x14ac:dyDescent="0.25">
      <c r="A144" s="85"/>
      <c r="B144" s="146"/>
      <c r="C144" s="146"/>
      <c r="D144" s="87"/>
      <c r="E144" s="88"/>
      <c r="F144" s="272" t="str">
        <f t="shared" si="1"/>
        <v/>
      </c>
      <c r="G144" s="89"/>
      <c r="H144" s="273"/>
      <c r="I144" s="89"/>
      <c r="J144" s="156"/>
      <c r="K144" s="153"/>
      <c r="L1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4" s="275" t="str">
        <f>IF(ISNUMBER(Tabla1[[#This Row],[meq TROLOX/g muestra]]),Tabla1[[#This Row],[meq TROLOX/g muestra]]*100*1000,"")</f>
        <v/>
      </c>
      <c r="N144" s="274" t="str">
        <f>IF(ISNUMBER(Tabla1[[#This Row],[umol TROLOX/ 100g]]),Tabla1[[#This Row],[umol TROLOX/ 100g]]/250.29,"")</f>
        <v/>
      </c>
      <c r="O144" s="90"/>
      <c r="P144" s="90"/>
      <c r="Q144" s="90"/>
      <c r="R144" s="147"/>
      <c r="S144" s="148"/>
    </row>
    <row r="145" spans="1:19" x14ac:dyDescent="0.25">
      <c r="A145" s="85"/>
      <c r="B145" s="146"/>
      <c r="C145" s="146"/>
      <c r="D145" s="87"/>
      <c r="E145" s="88"/>
      <c r="F145" s="272" t="str">
        <f t="shared" si="1"/>
        <v/>
      </c>
      <c r="G145" s="89"/>
      <c r="H145" s="273"/>
      <c r="I145" s="89"/>
      <c r="J145" s="156"/>
      <c r="K145" s="153"/>
      <c r="L1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5" s="275" t="str">
        <f>IF(ISNUMBER(Tabla1[[#This Row],[meq TROLOX/g muestra]]),Tabla1[[#This Row],[meq TROLOX/g muestra]]*100*1000,"")</f>
        <v/>
      </c>
      <c r="N145" s="274" t="str">
        <f>IF(ISNUMBER(Tabla1[[#This Row],[umol TROLOX/ 100g]]),Tabla1[[#This Row],[umol TROLOX/ 100g]]/250.29,"")</f>
        <v/>
      </c>
      <c r="O145" s="90"/>
      <c r="P145" s="90"/>
      <c r="Q145" s="90"/>
      <c r="R145" s="147"/>
      <c r="S145" s="148"/>
    </row>
    <row r="146" spans="1:19" x14ac:dyDescent="0.25">
      <c r="A146" s="85"/>
      <c r="B146" s="146"/>
      <c r="C146" s="146"/>
      <c r="D146" s="87"/>
      <c r="E146" s="88"/>
      <c r="F146" s="272" t="str">
        <f t="shared" si="1"/>
        <v/>
      </c>
      <c r="G146" s="89"/>
      <c r="H146" s="273"/>
      <c r="I146" s="89"/>
      <c r="J146" s="156"/>
      <c r="K146" s="153"/>
      <c r="L1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6" s="275" t="str">
        <f>IF(ISNUMBER(Tabla1[[#This Row],[meq TROLOX/g muestra]]),Tabla1[[#This Row],[meq TROLOX/g muestra]]*100*1000,"")</f>
        <v/>
      </c>
      <c r="N146" s="274" t="str">
        <f>IF(ISNUMBER(Tabla1[[#This Row],[umol TROLOX/ 100g]]),Tabla1[[#This Row],[umol TROLOX/ 100g]]/250.29,"")</f>
        <v/>
      </c>
      <c r="O146" s="90"/>
      <c r="P146" s="90"/>
      <c r="Q146" s="90"/>
      <c r="R146" s="147"/>
      <c r="S146" s="148"/>
    </row>
    <row r="147" spans="1:19" x14ac:dyDescent="0.25">
      <c r="A147" s="85"/>
      <c r="B147" s="146"/>
      <c r="C147" s="146"/>
      <c r="D147" s="87"/>
      <c r="E147" s="88"/>
      <c r="F147" s="272" t="str">
        <f t="shared" si="1"/>
        <v/>
      </c>
      <c r="G147" s="89"/>
      <c r="H147" s="273"/>
      <c r="I147" s="89"/>
      <c r="J147" s="156"/>
      <c r="K147" s="153"/>
      <c r="L1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7" s="275" t="str">
        <f>IF(ISNUMBER(Tabla1[[#This Row],[meq TROLOX/g muestra]]),Tabla1[[#This Row],[meq TROLOX/g muestra]]*100*1000,"")</f>
        <v/>
      </c>
      <c r="N147" s="274" t="str">
        <f>IF(ISNUMBER(Tabla1[[#This Row],[umol TROLOX/ 100g]]),Tabla1[[#This Row],[umol TROLOX/ 100g]]/250.29,"")</f>
        <v/>
      </c>
      <c r="O147" s="90"/>
      <c r="P147" s="90"/>
      <c r="Q147" s="90"/>
      <c r="R147" s="147"/>
      <c r="S147" s="148"/>
    </row>
    <row r="148" spans="1:19" x14ac:dyDescent="0.25">
      <c r="A148" s="85"/>
      <c r="B148" s="146"/>
      <c r="C148" s="146"/>
      <c r="D148" s="87"/>
      <c r="E148" s="88"/>
      <c r="F148" s="272" t="str">
        <f t="shared" si="1"/>
        <v/>
      </c>
      <c r="G148" s="89"/>
      <c r="H148" s="273"/>
      <c r="I148" s="89"/>
      <c r="J148" s="156"/>
      <c r="K148" s="153"/>
      <c r="L1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8" s="275" t="str">
        <f>IF(ISNUMBER(Tabla1[[#This Row],[meq TROLOX/g muestra]]),Tabla1[[#This Row],[meq TROLOX/g muestra]]*100*1000,"")</f>
        <v/>
      </c>
      <c r="N148" s="274" t="str">
        <f>IF(ISNUMBER(Tabla1[[#This Row],[umol TROLOX/ 100g]]),Tabla1[[#This Row],[umol TROLOX/ 100g]]/250.29,"")</f>
        <v/>
      </c>
      <c r="O148" s="90"/>
      <c r="P148" s="90"/>
      <c r="Q148" s="90"/>
      <c r="R148" s="147"/>
      <c r="S148" s="148"/>
    </row>
    <row r="149" spans="1:19" x14ac:dyDescent="0.25">
      <c r="A149" s="85"/>
      <c r="B149" s="146"/>
      <c r="C149" s="146"/>
      <c r="D149" s="87"/>
      <c r="E149" s="88"/>
      <c r="F149" s="272" t="str">
        <f t="shared" si="1"/>
        <v/>
      </c>
      <c r="G149" s="89"/>
      <c r="H149" s="273"/>
      <c r="I149" s="89"/>
      <c r="J149" s="156"/>
      <c r="K149" s="153"/>
      <c r="L1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49" s="275" t="str">
        <f>IF(ISNUMBER(Tabla1[[#This Row],[meq TROLOX/g muestra]]),Tabla1[[#This Row],[meq TROLOX/g muestra]]*100*1000,"")</f>
        <v/>
      </c>
      <c r="N149" s="274" t="str">
        <f>IF(ISNUMBER(Tabla1[[#This Row],[umol TROLOX/ 100g]]),Tabla1[[#This Row],[umol TROLOX/ 100g]]/250.29,"")</f>
        <v/>
      </c>
      <c r="O149" s="90"/>
      <c r="P149" s="90"/>
      <c r="Q149" s="90"/>
      <c r="R149" s="147"/>
      <c r="S149" s="148"/>
    </row>
    <row r="150" spans="1:19" x14ac:dyDescent="0.25">
      <c r="A150" s="85"/>
      <c r="B150" s="146"/>
      <c r="C150" s="146"/>
      <c r="D150" s="87"/>
      <c r="E150" s="88"/>
      <c r="F150" s="272" t="str">
        <f t="shared" ref="F150:F213" si="2">IF(OR(ISBLANK(E150),ISERROR($B$14),ISERROR($B$15))=FALSE,E150+(E150*$B$14+$B$15),"")</f>
        <v/>
      </c>
      <c r="G150" s="89"/>
      <c r="H150" s="273"/>
      <c r="I150" s="89"/>
      <c r="J150" s="156"/>
      <c r="K150" s="153"/>
      <c r="L1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0" s="275" t="str">
        <f>IF(ISNUMBER(Tabla1[[#This Row],[meq TROLOX/g muestra]]),Tabla1[[#This Row],[meq TROLOX/g muestra]]*100*1000,"")</f>
        <v/>
      </c>
      <c r="N150" s="274" t="str">
        <f>IF(ISNUMBER(Tabla1[[#This Row],[umol TROLOX/ 100g]]),Tabla1[[#This Row],[umol TROLOX/ 100g]]/250.29,"")</f>
        <v/>
      </c>
      <c r="O150" s="90"/>
      <c r="P150" s="90"/>
      <c r="Q150" s="90"/>
      <c r="R150" s="147"/>
      <c r="S150" s="148"/>
    </row>
    <row r="151" spans="1:19" x14ac:dyDescent="0.25">
      <c r="A151" s="85"/>
      <c r="B151" s="146"/>
      <c r="C151" s="146"/>
      <c r="D151" s="87"/>
      <c r="E151" s="88"/>
      <c r="F151" s="272" t="str">
        <f t="shared" si="2"/>
        <v/>
      </c>
      <c r="G151" s="89"/>
      <c r="H151" s="273"/>
      <c r="I151" s="89"/>
      <c r="J151" s="156"/>
      <c r="K151" s="153"/>
      <c r="L1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1" s="275" t="str">
        <f>IF(ISNUMBER(Tabla1[[#This Row],[meq TROLOX/g muestra]]),Tabla1[[#This Row],[meq TROLOX/g muestra]]*100*1000,"")</f>
        <v/>
      </c>
      <c r="N151" s="274" t="str">
        <f>IF(ISNUMBER(Tabla1[[#This Row],[umol TROLOX/ 100g]]),Tabla1[[#This Row],[umol TROLOX/ 100g]]/250.29,"")</f>
        <v/>
      </c>
      <c r="O151" s="90"/>
      <c r="P151" s="90"/>
      <c r="Q151" s="90"/>
      <c r="R151" s="147"/>
      <c r="S151" s="148"/>
    </row>
    <row r="152" spans="1:19" x14ac:dyDescent="0.25">
      <c r="A152" s="85"/>
      <c r="B152" s="146"/>
      <c r="C152" s="146"/>
      <c r="D152" s="87"/>
      <c r="E152" s="88"/>
      <c r="F152" s="272" t="str">
        <f t="shared" si="2"/>
        <v/>
      </c>
      <c r="G152" s="89"/>
      <c r="H152" s="273"/>
      <c r="I152" s="89"/>
      <c r="J152" s="156"/>
      <c r="K152" s="153"/>
      <c r="L1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2" s="275" t="str">
        <f>IF(ISNUMBER(Tabla1[[#This Row],[meq TROLOX/g muestra]]),Tabla1[[#This Row],[meq TROLOX/g muestra]]*100*1000,"")</f>
        <v/>
      </c>
      <c r="N152" s="274" t="str">
        <f>IF(ISNUMBER(Tabla1[[#This Row],[umol TROLOX/ 100g]]),Tabla1[[#This Row],[umol TROLOX/ 100g]]/250.29,"")</f>
        <v/>
      </c>
      <c r="O152" s="90"/>
      <c r="P152" s="90"/>
      <c r="Q152" s="90"/>
      <c r="R152" s="147"/>
      <c r="S152" s="148"/>
    </row>
    <row r="153" spans="1:19" x14ac:dyDescent="0.25">
      <c r="A153" s="85"/>
      <c r="B153" s="146"/>
      <c r="C153" s="146"/>
      <c r="D153" s="87"/>
      <c r="E153" s="88"/>
      <c r="F153" s="272" t="str">
        <f t="shared" si="2"/>
        <v/>
      </c>
      <c r="G153" s="89"/>
      <c r="H153" s="273"/>
      <c r="I153" s="89"/>
      <c r="J153" s="156"/>
      <c r="K153" s="153"/>
      <c r="L1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3" s="275" t="str">
        <f>IF(ISNUMBER(Tabla1[[#This Row],[meq TROLOX/g muestra]]),Tabla1[[#This Row],[meq TROLOX/g muestra]]*100*1000,"")</f>
        <v/>
      </c>
      <c r="N153" s="274" t="str">
        <f>IF(ISNUMBER(Tabla1[[#This Row],[umol TROLOX/ 100g]]),Tabla1[[#This Row],[umol TROLOX/ 100g]]/250.29,"")</f>
        <v/>
      </c>
      <c r="O153" s="90"/>
      <c r="P153" s="90"/>
      <c r="Q153" s="90"/>
      <c r="R153" s="147"/>
      <c r="S153" s="148"/>
    </row>
    <row r="154" spans="1:19" x14ac:dyDescent="0.25">
      <c r="A154" s="85"/>
      <c r="B154" s="146"/>
      <c r="C154" s="146"/>
      <c r="D154" s="87"/>
      <c r="E154" s="88"/>
      <c r="F154" s="272" t="str">
        <f t="shared" si="2"/>
        <v/>
      </c>
      <c r="G154" s="89"/>
      <c r="H154" s="273"/>
      <c r="I154" s="89"/>
      <c r="J154" s="156"/>
      <c r="K154" s="153"/>
      <c r="L1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4" s="275" t="str">
        <f>IF(ISNUMBER(Tabla1[[#This Row],[meq TROLOX/g muestra]]),Tabla1[[#This Row],[meq TROLOX/g muestra]]*100*1000,"")</f>
        <v/>
      </c>
      <c r="N154" s="274" t="str">
        <f>IF(ISNUMBER(Tabla1[[#This Row],[umol TROLOX/ 100g]]),Tabla1[[#This Row],[umol TROLOX/ 100g]]/250.29,"")</f>
        <v/>
      </c>
      <c r="O154" s="90"/>
      <c r="P154" s="90"/>
      <c r="Q154" s="90"/>
      <c r="R154" s="147"/>
      <c r="S154" s="148"/>
    </row>
    <row r="155" spans="1:19" x14ac:dyDescent="0.25">
      <c r="A155" s="85"/>
      <c r="B155" s="146"/>
      <c r="C155" s="146"/>
      <c r="D155" s="87"/>
      <c r="E155" s="88"/>
      <c r="F155" s="272" t="str">
        <f t="shared" si="2"/>
        <v/>
      </c>
      <c r="G155" s="89"/>
      <c r="H155" s="273"/>
      <c r="I155" s="89"/>
      <c r="J155" s="156"/>
      <c r="K155" s="153"/>
      <c r="L1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5" s="275" t="str">
        <f>IF(ISNUMBER(Tabla1[[#This Row],[meq TROLOX/g muestra]]),Tabla1[[#This Row],[meq TROLOX/g muestra]]*100*1000,"")</f>
        <v/>
      </c>
      <c r="N155" s="274" t="str">
        <f>IF(ISNUMBER(Tabla1[[#This Row],[umol TROLOX/ 100g]]),Tabla1[[#This Row],[umol TROLOX/ 100g]]/250.29,"")</f>
        <v/>
      </c>
      <c r="O155" s="90"/>
      <c r="P155" s="90"/>
      <c r="Q155" s="90"/>
      <c r="R155" s="147"/>
      <c r="S155" s="148"/>
    </row>
    <row r="156" spans="1:19" x14ac:dyDescent="0.25">
      <c r="A156" s="85"/>
      <c r="B156" s="146"/>
      <c r="C156" s="146"/>
      <c r="D156" s="87"/>
      <c r="E156" s="88"/>
      <c r="F156" s="272" t="str">
        <f t="shared" si="2"/>
        <v/>
      </c>
      <c r="G156" s="89"/>
      <c r="H156" s="273"/>
      <c r="I156" s="89"/>
      <c r="J156" s="156"/>
      <c r="K156" s="153"/>
      <c r="L1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6" s="275" t="str">
        <f>IF(ISNUMBER(Tabla1[[#This Row],[meq TROLOX/g muestra]]),Tabla1[[#This Row],[meq TROLOX/g muestra]]*100*1000,"")</f>
        <v/>
      </c>
      <c r="N156" s="274" t="str">
        <f>IF(ISNUMBER(Tabla1[[#This Row],[umol TROLOX/ 100g]]),Tabla1[[#This Row],[umol TROLOX/ 100g]]/250.29,"")</f>
        <v/>
      </c>
      <c r="O156" s="90"/>
      <c r="P156" s="90"/>
      <c r="Q156" s="90"/>
      <c r="R156" s="147"/>
      <c r="S156" s="148"/>
    </row>
    <row r="157" spans="1:19" x14ac:dyDescent="0.25">
      <c r="A157" s="85"/>
      <c r="B157" s="146"/>
      <c r="C157" s="146"/>
      <c r="D157" s="87"/>
      <c r="E157" s="88"/>
      <c r="F157" s="272" t="str">
        <f t="shared" si="2"/>
        <v/>
      </c>
      <c r="G157" s="89"/>
      <c r="H157" s="273"/>
      <c r="I157" s="89"/>
      <c r="J157" s="156"/>
      <c r="K157" s="153"/>
      <c r="L1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7" s="275" t="str">
        <f>IF(ISNUMBER(Tabla1[[#This Row],[meq TROLOX/g muestra]]),Tabla1[[#This Row],[meq TROLOX/g muestra]]*100*1000,"")</f>
        <v/>
      </c>
      <c r="N157" s="274" t="str">
        <f>IF(ISNUMBER(Tabla1[[#This Row],[umol TROLOX/ 100g]]),Tabla1[[#This Row],[umol TROLOX/ 100g]]/250.29,"")</f>
        <v/>
      </c>
      <c r="O157" s="90"/>
      <c r="P157" s="90"/>
      <c r="Q157" s="90"/>
      <c r="R157" s="147"/>
      <c r="S157" s="148"/>
    </row>
    <row r="158" spans="1:19" x14ac:dyDescent="0.25">
      <c r="A158" s="85"/>
      <c r="B158" s="146"/>
      <c r="C158" s="146"/>
      <c r="D158" s="87"/>
      <c r="E158" s="88"/>
      <c r="F158" s="272" t="str">
        <f t="shared" si="2"/>
        <v/>
      </c>
      <c r="G158" s="89"/>
      <c r="H158" s="273"/>
      <c r="I158" s="89"/>
      <c r="J158" s="156"/>
      <c r="K158" s="153"/>
      <c r="L1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8" s="275" t="str">
        <f>IF(ISNUMBER(Tabla1[[#This Row],[meq TROLOX/g muestra]]),Tabla1[[#This Row],[meq TROLOX/g muestra]]*100*1000,"")</f>
        <v/>
      </c>
      <c r="N158" s="274" t="str">
        <f>IF(ISNUMBER(Tabla1[[#This Row],[umol TROLOX/ 100g]]),Tabla1[[#This Row],[umol TROLOX/ 100g]]/250.29,"")</f>
        <v/>
      </c>
      <c r="O158" s="90"/>
      <c r="P158" s="90"/>
      <c r="Q158" s="90"/>
      <c r="R158" s="147"/>
      <c r="S158" s="148"/>
    </row>
    <row r="159" spans="1:19" x14ac:dyDescent="0.25">
      <c r="A159" s="85"/>
      <c r="B159" s="146"/>
      <c r="C159" s="146"/>
      <c r="D159" s="87"/>
      <c r="E159" s="88"/>
      <c r="F159" s="272" t="str">
        <f t="shared" si="2"/>
        <v/>
      </c>
      <c r="G159" s="89"/>
      <c r="H159" s="273"/>
      <c r="I159" s="89"/>
      <c r="J159" s="156"/>
      <c r="K159" s="153"/>
      <c r="L1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59" s="275" t="str">
        <f>IF(ISNUMBER(Tabla1[[#This Row],[meq TROLOX/g muestra]]),Tabla1[[#This Row],[meq TROLOX/g muestra]]*100*1000,"")</f>
        <v/>
      </c>
      <c r="N159" s="274" t="str">
        <f>IF(ISNUMBER(Tabla1[[#This Row],[umol TROLOX/ 100g]]),Tabla1[[#This Row],[umol TROLOX/ 100g]]/250.29,"")</f>
        <v/>
      </c>
      <c r="O159" s="90"/>
      <c r="P159" s="90"/>
      <c r="Q159" s="90"/>
      <c r="R159" s="147"/>
      <c r="S159" s="148"/>
    </row>
    <row r="160" spans="1:19" x14ac:dyDescent="0.25">
      <c r="A160" s="85"/>
      <c r="B160" s="146"/>
      <c r="C160" s="146"/>
      <c r="D160" s="87"/>
      <c r="E160" s="88"/>
      <c r="F160" s="272" t="str">
        <f t="shared" si="2"/>
        <v/>
      </c>
      <c r="G160" s="89"/>
      <c r="H160" s="273"/>
      <c r="I160" s="89"/>
      <c r="J160" s="156"/>
      <c r="K160" s="153"/>
      <c r="L1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0" s="275" t="str">
        <f>IF(ISNUMBER(Tabla1[[#This Row],[meq TROLOX/g muestra]]),Tabla1[[#This Row],[meq TROLOX/g muestra]]*100*1000,"")</f>
        <v/>
      </c>
      <c r="N160" s="274" t="str">
        <f>IF(ISNUMBER(Tabla1[[#This Row],[umol TROLOX/ 100g]]),Tabla1[[#This Row],[umol TROLOX/ 100g]]/250.29,"")</f>
        <v/>
      </c>
      <c r="O160" s="90"/>
      <c r="P160" s="90"/>
      <c r="Q160" s="90"/>
      <c r="R160" s="147"/>
      <c r="S160" s="148"/>
    </row>
    <row r="161" spans="1:19" x14ac:dyDescent="0.25">
      <c r="A161" s="85"/>
      <c r="B161" s="146"/>
      <c r="C161" s="146"/>
      <c r="D161" s="87"/>
      <c r="E161" s="88"/>
      <c r="F161" s="272" t="str">
        <f t="shared" si="2"/>
        <v/>
      </c>
      <c r="G161" s="89"/>
      <c r="H161" s="273"/>
      <c r="I161" s="89"/>
      <c r="J161" s="156"/>
      <c r="K161" s="153"/>
      <c r="L1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1" s="275" t="str">
        <f>IF(ISNUMBER(Tabla1[[#This Row],[meq TROLOX/g muestra]]),Tabla1[[#This Row],[meq TROLOX/g muestra]]*100*1000,"")</f>
        <v/>
      </c>
      <c r="N161" s="274" t="str">
        <f>IF(ISNUMBER(Tabla1[[#This Row],[umol TROLOX/ 100g]]),Tabla1[[#This Row],[umol TROLOX/ 100g]]/250.29,"")</f>
        <v/>
      </c>
      <c r="O161" s="90"/>
      <c r="P161" s="90"/>
      <c r="Q161" s="90"/>
      <c r="R161" s="147"/>
      <c r="S161" s="148"/>
    </row>
    <row r="162" spans="1:19" x14ac:dyDescent="0.25">
      <c r="A162" s="85"/>
      <c r="B162" s="146"/>
      <c r="C162" s="146"/>
      <c r="D162" s="87"/>
      <c r="E162" s="88"/>
      <c r="F162" s="272" t="str">
        <f t="shared" si="2"/>
        <v/>
      </c>
      <c r="G162" s="89"/>
      <c r="H162" s="273"/>
      <c r="I162" s="89"/>
      <c r="J162" s="156"/>
      <c r="K162" s="153"/>
      <c r="L1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2" s="275" t="str">
        <f>IF(ISNUMBER(Tabla1[[#This Row],[meq TROLOX/g muestra]]),Tabla1[[#This Row],[meq TROLOX/g muestra]]*100*1000,"")</f>
        <v/>
      </c>
      <c r="N162" s="274" t="str">
        <f>IF(ISNUMBER(Tabla1[[#This Row],[umol TROLOX/ 100g]]),Tabla1[[#This Row],[umol TROLOX/ 100g]]/250.29,"")</f>
        <v/>
      </c>
      <c r="O162" s="90"/>
      <c r="P162" s="90"/>
      <c r="Q162" s="90"/>
      <c r="R162" s="147"/>
      <c r="S162" s="148"/>
    </row>
    <row r="163" spans="1:19" x14ac:dyDescent="0.25">
      <c r="A163" s="85"/>
      <c r="B163" s="146"/>
      <c r="C163" s="146"/>
      <c r="D163" s="87"/>
      <c r="E163" s="88"/>
      <c r="F163" s="272" t="str">
        <f t="shared" si="2"/>
        <v/>
      </c>
      <c r="G163" s="89"/>
      <c r="H163" s="273"/>
      <c r="I163" s="89"/>
      <c r="J163" s="156"/>
      <c r="K163" s="153"/>
      <c r="L1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3" s="275" t="str">
        <f>IF(ISNUMBER(Tabla1[[#This Row],[meq TROLOX/g muestra]]),Tabla1[[#This Row],[meq TROLOX/g muestra]]*100*1000,"")</f>
        <v/>
      </c>
      <c r="N163" s="274" t="str">
        <f>IF(ISNUMBER(Tabla1[[#This Row],[umol TROLOX/ 100g]]),Tabla1[[#This Row],[umol TROLOX/ 100g]]/250.29,"")</f>
        <v/>
      </c>
      <c r="O163" s="90"/>
      <c r="P163" s="90"/>
      <c r="Q163" s="90"/>
      <c r="R163" s="147"/>
      <c r="S163" s="148"/>
    </row>
    <row r="164" spans="1:19" x14ac:dyDescent="0.25">
      <c r="A164" s="85"/>
      <c r="B164" s="146"/>
      <c r="C164" s="146"/>
      <c r="D164" s="87"/>
      <c r="E164" s="88"/>
      <c r="F164" s="272" t="str">
        <f t="shared" si="2"/>
        <v/>
      </c>
      <c r="G164" s="89"/>
      <c r="H164" s="273"/>
      <c r="I164" s="89"/>
      <c r="J164" s="156"/>
      <c r="K164" s="153"/>
      <c r="L1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4" s="275" t="str">
        <f>IF(ISNUMBER(Tabla1[[#This Row],[meq TROLOX/g muestra]]),Tabla1[[#This Row],[meq TROLOX/g muestra]]*100*1000,"")</f>
        <v/>
      </c>
      <c r="N164" s="274" t="str">
        <f>IF(ISNUMBER(Tabla1[[#This Row],[umol TROLOX/ 100g]]),Tabla1[[#This Row],[umol TROLOX/ 100g]]/250.29,"")</f>
        <v/>
      </c>
      <c r="O164" s="90"/>
      <c r="P164" s="90"/>
      <c r="Q164" s="90"/>
      <c r="R164" s="147"/>
      <c r="S164" s="148"/>
    </row>
    <row r="165" spans="1:19" x14ac:dyDescent="0.25">
      <c r="A165" s="85"/>
      <c r="B165" s="146"/>
      <c r="C165" s="146"/>
      <c r="D165" s="87"/>
      <c r="E165" s="88"/>
      <c r="F165" s="272" t="str">
        <f t="shared" si="2"/>
        <v/>
      </c>
      <c r="G165" s="89"/>
      <c r="H165" s="273"/>
      <c r="I165" s="89"/>
      <c r="J165" s="156"/>
      <c r="K165" s="153"/>
      <c r="L1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5" s="275" t="str">
        <f>IF(ISNUMBER(Tabla1[[#This Row],[meq TROLOX/g muestra]]),Tabla1[[#This Row],[meq TROLOX/g muestra]]*100*1000,"")</f>
        <v/>
      </c>
      <c r="N165" s="274" t="str">
        <f>IF(ISNUMBER(Tabla1[[#This Row],[umol TROLOX/ 100g]]),Tabla1[[#This Row],[umol TROLOX/ 100g]]/250.29,"")</f>
        <v/>
      </c>
      <c r="O165" s="90"/>
      <c r="P165" s="90"/>
      <c r="Q165" s="90"/>
      <c r="R165" s="147"/>
      <c r="S165" s="148"/>
    </row>
    <row r="166" spans="1:19" x14ac:dyDescent="0.25">
      <c r="A166" s="85"/>
      <c r="B166" s="146"/>
      <c r="C166" s="146"/>
      <c r="D166" s="87"/>
      <c r="E166" s="88"/>
      <c r="F166" s="272" t="str">
        <f t="shared" si="2"/>
        <v/>
      </c>
      <c r="G166" s="89"/>
      <c r="H166" s="273"/>
      <c r="I166" s="89"/>
      <c r="J166" s="156"/>
      <c r="K166" s="153"/>
      <c r="L1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6" s="275" t="str">
        <f>IF(ISNUMBER(Tabla1[[#This Row],[meq TROLOX/g muestra]]),Tabla1[[#This Row],[meq TROLOX/g muestra]]*100*1000,"")</f>
        <v/>
      </c>
      <c r="N166" s="274" t="str">
        <f>IF(ISNUMBER(Tabla1[[#This Row],[umol TROLOX/ 100g]]),Tabla1[[#This Row],[umol TROLOX/ 100g]]/250.29,"")</f>
        <v/>
      </c>
      <c r="O166" s="90"/>
      <c r="P166" s="90"/>
      <c r="Q166" s="90"/>
      <c r="R166" s="147"/>
      <c r="S166" s="148"/>
    </row>
    <row r="167" spans="1:19" x14ac:dyDescent="0.25">
      <c r="A167" s="85"/>
      <c r="B167" s="146"/>
      <c r="C167" s="146"/>
      <c r="D167" s="87"/>
      <c r="E167" s="88"/>
      <c r="F167" s="272" t="str">
        <f t="shared" si="2"/>
        <v/>
      </c>
      <c r="G167" s="89"/>
      <c r="H167" s="273"/>
      <c r="I167" s="89"/>
      <c r="J167" s="156"/>
      <c r="K167" s="153"/>
      <c r="L1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7" s="275" t="str">
        <f>IF(ISNUMBER(Tabla1[[#This Row],[meq TROLOX/g muestra]]),Tabla1[[#This Row],[meq TROLOX/g muestra]]*100*1000,"")</f>
        <v/>
      </c>
      <c r="N167" s="274" t="str">
        <f>IF(ISNUMBER(Tabla1[[#This Row],[umol TROLOX/ 100g]]),Tabla1[[#This Row],[umol TROLOX/ 100g]]/250.29,"")</f>
        <v/>
      </c>
      <c r="O167" s="90"/>
      <c r="P167" s="90"/>
      <c r="Q167" s="90"/>
      <c r="R167" s="147"/>
      <c r="S167" s="148"/>
    </row>
    <row r="168" spans="1:19" x14ac:dyDescent="0.25">
      <c r="A168" s="85"/>
      <c r="B168" s="146"/>
      <c r="C168" s="146"/>
      <c r="D168" s="87"/>
      <c r="E168" s="88"/>
      <c r="F168" s="272" t="str">
        <f t="shared" si="2"/>
        <v/>
      </c>
      <c r="G168" s="89"/>
      <c r="H168" s="273"/>
      <c r="I168" s="89"/>
      <c r="J168" s="156"/>
      <c r="K168" s="153"/>
      <c r="L1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8" s="275" t="str">
        <f>IF(ISNUMBER(Tabla1[[#This Row],[meq TROLOX/g muestra]]),Tabla1[[#This Row],[meq TROLOX/g muestra]]*100*1000,"")</f>
        <v/>
      </c>
      <c r="N168" s="274" t="str">
        <f>IF(ISNUMBER(Tabla1[[#This Row],[umol TROLOX/ 100g]]),Tabla1[[#This Row],[umol TROLOX/ 100g]]/250.29,"")</f>
        <v/>
      </c>
      <c r="O168" s="90"/>
      <c r="P168" s="90"/>
      <c r="Q168" s="90"/>
      <c r="R168" s="147"/>
      <c r="S168" s="148"/>
    </row>
    <row r="169" spans="1:19" x14ac:dyDescent="0.25">
      <c r="A169" s="85"/>
      <c r="B169" s="146"/>
      <c r="C169" s="146"/>
      <c r="D169" s="87"/>
      <c r="E169" s="88"/>
      <c r="F169" s="272" t="str">
        <f t="shared" si="2"/>
        <v/>
      </c>
      <c r="G169" s="89"/>
      <c r="H169" s="273"/>
      <c r="I169" s="89"/>
      <c r="J169" s="156"/>
      <c r="K169" s="153"/>
      <c r="L1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69" s="275" t="str">
        <f>IF(ISNUMBER(Tabla1[[#This Row],[meq TROLOX/g muestra]]),Tabla1[[#This Row],[meq TROLOX/g muestra]]*100*1000,"")</f>
        <v/>
      </c>
      <c r="N169" s="274" t="str">
        <f>IF(ISNUMBER(Tabla1[[#This Row],[umol TROLOX/ 100g]]),Tabla1[[#This Row],[umol TROLOX/ 100g]]/250.29,"")</f>
        <v/>
      </c>
      <c r="O169" s="90"/>
      <c r="P169" s="90"/>
      <c r="Q169" s="90"/>
      <c r="R169" s="147"/>
      <c r="S169" s="148"/>
    </row>
    <row r="170" spans="1:19" x14ac:dyDescent="0.25">
      <c r="A170" s="85"/>
      <c r="B170" s="146"/>
      <c r="C170" s="146"/>
      <c r="D170" s="87"/>
      <c r="E170" s="88"/>
      <c r="F170" s="272" t="str">
        <f t="shared" si="2"/>
        <v/>
      </c>
      <c r="G170" s="89"/>
      <c r="H170" s="273"/>
      <c r="I170" s="89"/>
      <c r="J170" s="156"/>
      <c r="K170" s="153"/>
      <c r="L1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0" s="275" t="str">
        <f>IF(ISNUMBER(Tabla1[[#This Row],[meq TROLOX/g muestra]]),Tabla1[[#This Row],[meq TROLOX/g muestra]]*100*1000,"")</f>
        <v/>
      </c>
      <c r="N170" s="274" t="str">
        <f>IF(ISNUMBER(Tabla1[[#This Row],[umol TROLOX/ 100g]]),Tabla1[[#This Row],[umol TROLOX/ 100g]]/250.29,"")</f>
        <v/>
      </c>
      <c r="O170" s="90"/>
      <c r="P170" s="90"/>
      <c r="Q170" s="90"/>
      <c r="R170" s="147"/>
      <c r="S170" s="148"/>
    </row>
    <row r="171" spans="1:19" x14ac:dyDescent="0.25">
      <c r="A171" s="85"/>
      <c r="B171" s="146"/>
      <c r="C171" s="146"/>
      <c r="D171" s="87"/>
      <c r="E171" s="88"/>
      <c r="F171" s="272" t="str">
        <f t="shared" si="2"/>
        <v/>
      </c>
      <c r="G171" s="89"/>
      <c r="H171" s="273"/>
      <c r="I171" s="89"/>
      <c r="J171" s="156"/>
      <c r="K171" s="153"/>
      <c r="L1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1" s="275" t="str">
        <f>IF(ISNUMBER(Tabla1[[#This Row],[meq TROLOX/g muestra]]),Tabla1[[#This Row],[meq TROLOX/g muestra]]*100*1000,"")</f>
        <v/>
      </c>
      <c r="N171" s="274" t="str">
        <f>IF(ISNUMBER(Tabla1[[#This Row],[umol TROLOX/ 100g]]),Tabla1[[#This Row],[umol TROLOX/ 100g]]/250.29,"")</f>
        <v/>
      </c>
      <c r="O171" s="90"/>
      <c r="P171" s="90"/>
      <c r="Q171" s="90"/>
      <c r="R171" s="147"/>
      <c r="S171" s="148"/>
    </row>
    <row r="172" spans="1:19" x14ac:dyDescent="0.25">
      <c r="A172" s="85"/>
      <c r="B172" s="146"/>
      <c r="C172" s="146"/>
      <c r="D172" s="87"/>
      <c r="E172" s="88"/>
      <c r="F172" s="272" t="str">
        <f t="shared" si="2"/>
        <v/>
      </c>
      <c r="G172" s="89"/>
      <c r="H172" s="273"/>
      <c r="I172" s="89"/>
      <c r="J172" s="156"/>
      <c r="K172" s="153"/>
      <c r="L1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2" s="275" t="str">
        <f>IF(ISNUMBER(Tabla1[[#This Row],[meq TROLOX/g muestra]]),Tabla1[[#This Row],[meq TROLOX/g muestra]]*100*1000,"")</f>
        <v/>
      </c>
      <c r="N172" s="274" t="str">
        <f>IF(ISNUMBER(Tabla1[[#This Row],[umol TROLOX/ 100g]]),Tabla1[[#This Row],[umol TROLOX/ 100g]]/250.29,"")</f>
        <v/>
      </c>
      <c r="O172" s="90"/>
      <c r="P172" s="90"/>
      <c r="Q172" s="90"/>
      <c r="R172" s="147"/>
      <c r="S172" s="148"/>
    </row>
    <row r="173" spans="1:19" x14ac:dyDescent="0.25">
      <c r="A173" s="85"/>
      <c r="B173" s="146"/>
      <c r="C173" s="146"/>
      <c r="D173" s="87"/>
      <c r="E173" s="88"/>
      <c r="F173" s="272" t="str">
        <f t="shared" si="2"/>
        <v/>
      </c>
      <c r="G173" s="89"/>
      <c r="H173" s="273"/>
      <c r="I173" s="89"/>
      <c r="J173" s="156"/>
      <c r="K173" s="153"/>
      <c r="L1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3" s="275" t="str">
        <f>IF(ISNUMBER(Tabla1[[#This Row],[meq TROLOX/g muestra]]),Tabla1[[#This Row],[meq TROLOX/g muestra]]*100*1000,"")</f>
        <v/>
      </c>
      <c r="N173" s="274" t="str">
        <f>IF(ISNUMBER(Tabla1[[#This Row],[umol TROLOX/ 100g]]),Tabla1[[#This Row],[umol TROLOX/ 100g]]/250.29,"")</f>
        <v/>
      </c>
      <c r="O173" s="90"/>
      <c r="P173" s="90"/>
      <c r="Q173" s="90"/>
      <c r="R173" s="147"/>
      <c r="S173" s="148"/>
    </row>
    <row r="174" spans="1:19" x14ac:dyDescent="0.25">
      <c r="A174" s="85"/>
      <c r="B174" s="146"/>
      <c r="C174" s="146"/>
      <c r="D174" s="87"/>
      <c r="E174" s="88"/>
      <c r="F174" s="272" t="str">
        <f t="shared" si="2"/>
        <v/>
      </c>
      <c r="G174" s="89"/>
      <c r="H174" s="273"/>
      <c r="I174" s="89"/>
      <c r="J174" s="156"/>
      <c r="K174" s="153"/>
      <c r="L1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4" s="275" t="str">
        <f>IF(ISNUMBER(Tabla1[[#This Row],[meq TROLOX/g muestra]]),Tabla1[[#This Row],[meq TROLOX/g muestra]]*100*1000,"")</f>
        <v/>
      </c>
      <c r="N174" s="274" t="str">
        <f>IF(ISNUMBER(Tabla1[[#This Row],[umol TROLOX/ 100g]]),Tabla1[[#This Row],[umol TROLOX/ 100g]]/250.29,"")</f>
        <v/>
      </c>
      <c r="O174" s="90"/>
      <c r="P174" s="90"/>
      <c r="Q174" s="90"/>
      <c r="R174" s="147"/>
      <c r="S174" s="148"/>
    </row>
    <row r="175" spans="1:19" x14ac:dyDescent="0.25">
      <c r="A175" s="85"/>
      <c r="B175" s="146"/>
      <c r="C175" s="146"/>
      <c r="D175" s="87"/>
      <c r="E175" s="88"/>
      <c r="F175" s="272" t="str">
        <f t="shared" si="2"/>
        <v/>
      </c>
      <c r="G175" s="89"/>
      <c r="H175" s="273"/>
      <c r="I175" s="89"/>
      <c r="J175" s="156"/>
      <c r="K175" s="153"/>
      <c r="L1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5" s="275" t="str">
        <f>IF(ISNUMBER(Tabla1[[#This Row],[meq TROLOX/g muestra]]),Tabla1[[#This Row],[meq TROLOX/g muestra]]*100*1000,"")</f>
        <v/>
      </c>
      <c r="N175" s="274" t="str">
        <f>IF(ISNUMBER(Tabla1[[#This Row],[umol TROLOX/ 100g]]),Tabla1[[#This Row],[umol TROLOX/ 100g]]/250.29,"")</f>
        <v/>
      </c>
      <c r="O175" s="90"/>
      <c r="P175" s="90"/>
      <c r="Q175" s="90"/>
      <c r="R175" s="147"/>
      <c r="S175" s="148"/>
    </row>
    <row r="176" spans="1:19" x14ac:dyDescent="0.25">
      <c r="A176" s="85"/>
      <c r="B176" s="146"/>
      <c r="C176" s="146"/>
      <c r="D176" s="87"/>
      <c r="E176" s="88"/>
      <c r="F176" s="272" t="str">
        <f t="shared" si="2"/>
        <v/>
      </c>
      <c r="G176" s="89"/>
      <c r="H176" s="273"/>
      <c r="I176" s="89"/>
      <c r="J176" s="156"/>
      <c r="K176" s="153"/>
      <c r="L1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6" s="275" t="str">
        <f>IF(ISNUMBER(Tabla1[[#This Row],[meq TROLOX/g muestra]]),Tabla1[[#This Row],[meq TROLOX/g muestra]]*100*1000,"")</f>
        <v/>
      </c>
      <c r="N176" s="274" t="str">
        <f>IF(ISNUMBER(Tabla1[[#This Row],[umol TROLOX/ 100g]]),Tabla1[[#This Row],[umol TROLOX/ 100g]]/250.29,"")</f>
        <v/>
      </c>
      <c r="O176" s="90"/>
      <c r="P176" s="90"/>
      <c r="Q176" s="90"/>
      <c r="R176" s="147"/>
      <c r="S176" s="148"/>
    </row>
    <row r="177" spans="1:19" x14ac:dyDescent="0.25">
      <c r="A177" s="85"/>
      <c r="B177" s="146"/>
      <c r="C177" s="146"/>
      <c r="D177" s="87"/>
      <c r="E177" s="88"/>
      <c r="F177" s="272" t="str">
        <f t="shared" si="2"/>
        <v/>
      </c>
      <c r="G177" s="89"/>
      <c r="H177" s="273"/>
      <c r="I177" s="89"/>
      <c r="J177" s="156"/>
      <c r="K177" s="153"/>
      <c r="L1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7" s="275" t="str">
        <f>IF(ISNUMBER(Tabla1[[#This Row],[meq TROLOX/g muestra]]),Tabla1[[#This Row],[meq TROLOX/g muestra]]*100*1000,"")</f>
        <v/>
      </c>
      <c r="N177" s="274" t="str">
        <f>IF(ISNUMBER(Tabla1[[#This Row],[umol TROLOX/ 100g]]),Tabla1[[#This Row],[umol TROLOX/ 100g]]/250.29,"")</f>
        <v/>
      </c>
      <c r="O177" s="90"/>
      <c r="P177" s="90"/>
      <c r="Q177" s="90"/>
      <c r="R177" s="147"/>
      <c r="S177" s="148"/>
    </row>
    <row r="178" spans="1:19" x14ac:dyDescent="0.25">
      <c r="A178" s="85"/>
      <c r="B178" s="146"/>
      <c r="C178" s="146"/>
      <c r="D178" s="87"/>
      <c r="E178" s="88"/>
      <c r="F178" s="272" t="str">
        <f t="shared" si="2"/>
        <v/>
      </c>
      <c r="G178" s="89"/>
      <c r="H178" s="273"/>
      <c r="I178" s="89"/>
      <c r="J178" s="156"/>
      <c r="K178" s="153"/>
      <c r="L1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8" s="275" t="str">
        <f>IF(ISNUMBER(Tabla1[[#This Row],[meq TROLOX/g muestra]]),Tabla1[[#This Row],[meq TROLOX/g muestra]]*100*1000,"")</f>
        <v/>
      </c>
      <c r="N178" s="274" t="str">
        <f>IF(ISNUMBER(Tabla1[[#This Row],[umol TROLOX/ 100g]]),Tabla1[[#This Row],[umol TROLOX/ 100g]]/250.29,"")</f>
        <v/>
      </c>
      <c r="O178" s="90"/>
      <c r="P178" s="90"/>
      <c r="Q178" s="90"/>
      <c r="R178" s="147"/>
      <c r="S178" s="148"/>
    </row>
    <row r="179" spans="1:19" x14ac:dyDescent="0.25">
      <c r="A179" s="85"/>
      <c r="B179" s="146"/>
      <c r="C179" s="146"/>
      <c r="D179" s="87"/>
      <c r="E179" s="88"/>
      <c r="F179" s="272" t="str">
        <f t="shared" si="2"/>
        <v/>
      </c>
      <c r="G179" s="89"/>
      <c r="H179" s="273"/>
      <c r="I179" s="89"/>
      <c r="J179" s="156"/>
      <c r="K179" s="153"/>
      <c r="L1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79" s="275" t="str">
        <f>IF(ISNUMBER(Tabla1[[#This Row],[meq TROLOX/g muestra]]),Tabla1[[#This Row],[meq TROLOX/g muestra]]*100*1000,"")</f>
        <v/>
      </c>
      <c r="N179" s="274" t="str">
        <f>IF(ISNUMBER(Tabla1[[#This Row],[umol TROLOX/ 100g]]),Tabla1[[#This Row],[umol TROLOX/ 100g]]/250.29,"")</f>
        <v/>
      </c>
      <c r="O179" s="90"/>
      <c r="P179" s="90"/>
      <c r="Q179" s="90"/>
      <c r="R179" s="147"/>
      <c r="S179" s="148"/>
    </row>
    <row r="180" spans="1:19" x14ac:dyDescent="0.25">
      <c r="A180" s="85"/>
      <c r="B180" s="146"/>
      <c r="C180" s="146"/>
      <c r="D180" s="87"/>
      <c r="E180" s="88"/>
      <c r="F180" s="272" t="str">
        <f t="shared" si="2"/>
        <v/>
      </c>
      <c r="G180" s="89"/>
      <c r="H180" s="273"/>
      <c r="I180" s="89"/>
      <c r="J180" s="156"/>
      <c r="K180" s="153"/>
      <c r="L1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0" s="275" t="str">
        <f>IF(ISNUMBER(Tabla1[[#This Row],[meq TROLOX/g muestra]]),Tabla1[[#This Row],[meq TROLOX/g muestra]]*100*1000,"")</f>
        <v/>
      </c>
      <c r="N180" s="274" t="str">
        <f>IF(ISNUMBER(Tabla1[[#This Row],[umol TROLOX/ 100g]]),Tabla1[[#This Row],[umol TROLOX/ 100g]]/250.29,"")</f>
        <v/>
      </c>
      <c r="O180" s="90"/>
      <c r="P180" s="90"/>
      <c r="Q180" s="90"/>
      <c r="R180" s="147"/>
      <c r="S180" s="148"/>
    </row>
    <row r="181" spans="1:19" x14ac:dyDescent="0.25">
      <c r="A181" s="85"/>
      <c r="B181" s="146"/>
      <c r="C181" s="146"/>
      <c r="D181" s="87"/>
      <c r="E181" s="88"/>
      <c r="F181" s="272" t="str">
        <f t="shared" si="2"/>
        <v/>
      </c>
      <c r="G181" s="89"/>
      <c r="H181" s="273"/>
      <c r="I181" s="89"/>
      <c r="J181" s="156"/>
      <c r="K181" s="153"/>
      <c r="L1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1" s="275" t="str">
        <f>IF(ISNUMBER(Tabla1[[#This Row],[meq TROLOX/g muestra]]),Tabla1[[#This Row],[meq TROLOX/g muestra]]*100*1000,"")</f>
        <v/>
      </c>
      <c r="N181" s="274" t="str">
        <f>IF(ISNUMBER(Tabla1[[#This Row],[umol TROLOX/ 100g]]),Tabla1[[#This Row],[umol TROLOX/ 100g]]/250.29,"")</f>
        <v/>
      </c>
      <c r="O181" s="90"/>
      <c r="P181" s="90"/>
      <c r="Q181" s="90"/>
      <c r="R181" s="147"/>
      <c r="S181" s="148"/>
    </row>
    <row r="182" spans="1:19" x14ac:dyDescent="0.25">
      <c r="A182" s="85"/>
      <c r="B182" s="146"/>
      <c r="C182" s="146"/>
      <c r="D182" s="87"/>
      <c r="E182" s="88"/>
      <c r="F182" s="272" t="str">
        <f t="shared" si="2"/>
        <v/>
      </c>
      <c r="G182" s="89"/>
      <c r="H182" s="273"/>
      <c r="I182" s="89"/>
      <c r="J182" s="156"/>
      <c r="K182" s="153"/>
      <c r="L1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2" s="275" t="str">
        <f>IF(ISNUMBER(Tabla1[[#This Row],[meq TROLOX/g muestra]]),Tabla1[[#This Row],[meq TROLOX/g muestra]]*100*1000,"")</f>
        <v/>
      </c>
      <c r="N182" s="274" t="str">
        <f>IF(ISNUMBER(Tabla1[[#This Row],[umol TROLOX/ 100g]]),Tabla1[[#This Row],[umol TROLOX/ 100g]]/250.29,"")</f>
        <v/>
      </c>
      <c r="O182" s="90"/>
      <c r="P182" s="90"/>
      <c r="Q182" s="90"/>
      <c r="R182" s="147"/>
      <c r="S182" s="148"/>
    </row>
    <row r="183" spans="1:19" x14ac:dyDescent="0.25">
      <c r="A183" s="85"/>
      <c r="B183" s="146"/>
      <c r="C183" s="146"/>
      <c r="D183" s="87"/>
      <c r="E183" s="88"/>
      <c r="F183" s="272" t="str">
        <f t="shared" si="2"/>
        <v/>
      </c>
      <c r="G183" s="89"/>
      <c r="H183" s="273"/>
      <c r="I183" s="89"/>
      <c r="J183" s="156"/>
      <c r="K183" s="153"/>
      <c r="L1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3" s="275" t="str">
        <f>IF(ISNUMBER(Tabla1[[#This Row],[meq TROLOX/g muestra]]),Tabla1[[#This Row],[meq TROLOX/g muestra]]*100*1000,"")</f>
        <v/>
      </c>
      <c r="N183" s="274" t="str">
        <f>IF(ISNUMBER(Tabla1[[#This Row],[umol TROLOX/ 100g]]),Tabla1[[#This Row],[umol TROLOX/ 100g]]/250.29,"")</f>
        <v/>
      </c>
      <c r="O183" s="90"/>
      <c r="P183" s="90"/>
      <c r="Q183" s="90"/>
      <c r="R183" s="147"/>
      <c r="S183" s="148"/>
    </row>
    <row r="184" spans="1:19" x14ac:dyDescent="0.25">
      <c r="A184" s="85"/>
      <c r="B184" s="146"/>
      <c r="C184" s="146"/>
      <c r="D184" s="87"/>
      <c r="E184" s="88"/>
      <c r="F184" s="272" t="str">
        <f t="shared" si="2"/>
        <v/>
      </c>
      <c r="G184" s="89"/>
      <c r="H184" s="273"/>
      <c r="I184" s="89"/>
      <c r="J184" s="156"/>
      <c r="K184" s="153"/>
      <c r="L1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4" s="275" t="str">
        <f>IF(ISNUMBER(Tabla1[[#This Row],[meq TROLOX/g muestra]]),Tabla1[[#This Row],[meq TROLOX/g muestra]]*100*1000,"")</f>
        <v/>
      </c>
      <c r="N184" s="274" t="str">
        <f>IF(ISNUMBER(Tabla1[[#This Row],[umol TROLOX/ 100g]]),Tabla1[[#This Row],[umol TROLOX/ 100g]]/250.29,"")</f>
        <v/>
      </c>
      <c r="O184" s="90"/>
      <c r="P184" s="90"/>
      <c r="Q184" s="90"/>
      <c r="R184" s="147"/>
      <c r="S184" s="148"/>
    </row>
    <row r="185" spans="1:19" x14ac:dyDescent="0.25">
      <c r="A185" s="85"/>
      <c r="B185" s="146"/>
      <c r="C185" s="146"/>
      <c r="D185" s="87"/>
      <c r="E185" s="88"/>
      <c r="F185" s="272" t="str">
        <f t="shared" si="2"/>
        <v/>
      </c>
      <c r="G185" s="89"/>
      <c r="H185" s="273"/>
      <c r="I185" s="89"/>
      <c r="J185" s="156"/>
      <c r="K185" s="153"/>
      <c r="L1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5" s="275" t="str">
        <f>IF(ISNUMBER(Tabla1[[#This Row],[meq TROLOX/g muestra]]),Tabla1[[#This Row],[meq TROLOX/g muestra]]*100*1000,"")</f>
        <v/>
      </c>
      <c r="N185" s="274" t="str">
        <f>IF(ISNUMBER(Tabla1[[#This Row],[umol TROLOX/ 100g]]),Tabla1[[#This Row],[umol TROLOX/ 100g]]/250.29,"")</f>
        <v/>
      </c>
      <c r="O185" s="90"/>
      <c r="P185" s="90"/>
      <c r="Q185" s="90"/>
      <c r="R185" s="147"/>
      <c r="S185" s="148"/>
    </row>
    <row r="186" spans="1:19" x14ac:dyDescent="0.25">
      <c r="A186" s="85"/>
      <c r="B186" s="146"/>
      <c r="C186" s="146"/>
      <c r="D186" s="87"/>
      <c r="E186" s="88"/>
      <c r="F186" s="272" t="str">
        <f t="shared" si="2"/>
        <v/>
      </c>
      <c r="G186" s="89"/>
      <c r="H186" s="273"/>
      <c r="I186" s="89"/>
      <c r="J186" s="156"/>
      <c r="K186" s="153"/>
      <c r="L1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6" s="275" t="str">
        <f>IF(ISNUMBER(Tabla1[[#This Row],[meq TROLOX/g muestra]]),Tabla1[[#This Row],[meq TROLOX/g muestra]]*100*1000,"")</f>
        <v/>
      </c>
      <c r="N186" s="274" t="str">
        <f>IF(ISNUMBER(Tabla1[[#This Row],[umol TROLOX/ 100g]]),Tabla1[[#This Row],[umol TROLOX/ 100g]]/250.29,"")</f>
        <v/>
      </c>
      <c r="O186" s="90"/>
      <c r="P186" s="90"/>
      <c r="Q186" s="90"/>
      <c r="R186" s="147"/>
      <c r="S186" s="148"/>
    </row>
    <row r="187" spans="1:19" x14ac:dyDescent="0.25">
      <c r="A187" s="85"/>
      <c r="B187" s="146"/>
      <c r="C187" s="146"/>
      <c r="D187" s="87"/>
      <c r="E187" s="88"/>
      <c r="F187" s="272" t="str">
        <f t="shared" si="2"/>
        <v/>
      </c>
      <c r="G187" s="89"/>
      <c r="H187" s="273"/>
      <c r="I187" s="89"/>
      <c r="J187" s="156"/>
      <c r="K187" s="153"/>
      <c r="L1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7" s="275" t="str">
        <f>IF(ISNUMBER(Tabla1[[#This Row],[meq TROLOX/g muestra]]),Tabla1[[#This Row],[meq TROLOX/g muestra]]*100*1000,"")</f>
        <v/>
      </c>
      <c r="N187" s="274" t="str">
        <f>IF(ISNUMBER(Tabla1[[#This Row],[umol TROLOX/ 100g]]),Tabla1[[#This Row],[umol TROLOX/ 100g]]/250.29,"")</f>
        <v/>
      </c>
      <c r="O187" s="90"/>
      <c r="P187" s="90"/>
      <c r="Q187" s="90"/>
      <c r="R187" s="147"/>
      <c r="S187" s="148"/>
    </row>
    <row r="188" spans="1:19" x14ac:dyDescent="0.25">
      <c r="A188" s="85"/>
      <c r="B188" s="146"/>
      <c r="C188" s="146"/>
      <c r="D188" s="87"/>
      <c r="E188" s="88"/>
      <c r="F188" s="272" t="str">
        <f t="shared" si="2"/>
        <v/>
      </c>
      <c r="G188" s="89"/>
      <c r="H188" s="273"/>
      <c r="I188" s="89"/>
      <c r="J188" s="156"/>
      <c r="K188" s="153"/>
      <c r="L1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8" s="275" t="str">
        <f>IF(ISNUMBER(Tabla1[[#This Row],[meq TROLOX/g muestra]]),Tabla1[[#This Row],[meq TROLOX/g muestra]]*100*1000,"")</f>
        <v/>
      </c>
      <c r="N188" s="274" t="str">
        <f>IF(ISNUMBER(Tabla1[[#This Row],[umol TROLOX/ 100g]]),Tabla1[[#This Row],[umol TROLOX/ 100g]]/250.29,"")</f>
        <v/>
      </c>
      <c r="O188" s="90"/>
      <c r="P188" s="90"/>
      <c r="Q188" s="90"/>
      <c r="R188" s="147"/>
      <c r="S188" s="148"/>
    </row>
    <row r="189" spans="1:19" x14ac:dyDescent="0.25">
      <c r="A189" s="85"/>
      <c r="B189" s="146"/>
      <c r="C189" s="146"/>
      <c r="D189" s="87"/>
      <c r="E189" s="88"/>
      <c r="F189" s="272" t="str">
        <f t="shared" si="2"/>
        <v/>
      </c>
      <c r="G189" s="89"/>
      <c r="H189" s="273"/>
      <c r="I189" s="89"/>
      <c r="J189" s="156"/>
      <c r="K189" s="153"/>
      <c r="L1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89" s="275" t="str">
        <f>IF(ISNUMBER(Tabla1[[#This Row],[meq TROLOX/g muestra]]),Tabla1[[#This Row],[meq TROLOX/g muestra]]*100*1000,"")</f>
        <v/>
      </c>
      <c r="N189" s="274" t="str">
        <f>IF(ISNUMBER(Tabla1[[#This Row],[umol TROLOX/ 100g]]),Tabla1[[#This Row],[umol TROLOX/ 100g]]/250.29,"")</f>
        <v/>
      </c>
      <c r="O189" s="90"/>
      <c r="P189" s="90"/>
      <c r="Q189" s="90"/>
      <c r="R189" s="147"/>
      <c r="S189" s="148"/>
    </row>
    <row r="190" spans="1:19" x14ac:dyDescent="0.25">
      <c r="A190" s="85"/>
      <c r="B190" s="146"/>
      <c r="C190" s="146"/>
      <c r="D190" s="87"/>
      <c r="E190" s="88"/>
      <c r="F190" s="272" t="str">
        <f t="shared" si="2"/>
        <v/>
      </c>
      <c r="G190" s="89"/>
      <c r="H190" s="273"/>
      <c r="I190" s="89"/>
      <c r="J190" s="156"/>
      <c r="K190" s="153"/>
      <c r="L1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0" s="275" t="str">
        <f>IF(ISNUMBER(Tabla1[[#This Row],[meq TROLOX/g muestra]]),Tabla1[[#This Row],[meq TROLOX/g muestra]]*100*1000,"")</f>
        <v/>
      </c>
      <c r="N190" s="274" t="str">
        <f>IF(ISNUMBER(Tabla1[[#This Row],[umol TROLOX/ 100g]]),Tabla1[[#This Row],[umol TROLOX/ 100g]]/250.29,"")</f>
        <v/>
      </c>
      <c r="O190" s="90"/>
      <c r="P190" s="90"/>
      <c r="Q190" s="90"/>
      <c r="R190" s="147"/>
      <c r="S190" s="148"/>
    </row>
    <row r="191" spans="1:19" x14ac:dyDescent="0.25">
      <c r="A191" s="85"/>
      <c r="B191" s="146"/>
      <c r="C191" s="146"/>
      <c r="D191" s="87"/>
      <c r="E191" s="88"/>
      <c r="F191" s="272" t="str">
        <f t="shared" si="2"/>
        <v/>
      </c>
      <c r="G191" s="89"/>
      <c r="H191" s="273"/>
      <c r="I191" s="89"/>
      <c r="J191" s="156"/>
      <c r="K191" s="153"/>
      <c r="L1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1" s="275" t="str">
        <f>IF(ISNUMBER(Tabla1[[#This Row],[meq TROLOX/g muestra]]),Tabla1[[#This Row],[meq TROLOX/g muestra]]*100*1000,"")</f>
        <v/>
      </c>
      <c r="N191" s="274" t="str">
        <f>IF(ISNUMBER(Tabla1[[#This Row],[umol TROLOX/ 100g]]),Tabla1[[#This Row],[umol TROLOX/ 100g]]/250.29,"")</f>
        <v/>
      </c>
      <c r="O191" s="90"/>
      <c r="P191" s="90"/>
      <c r="Q191" s="90"/>
      <c r="R191" s="147"/>
      <c r="S191" s="148"/>
    </row>
    <row r="192" spans="1:19" x14ac:dyDescent="0.25">
      <c r="A192" s="85"/>
      <c r="B192" s="146"/>
      <c r="C192" s="146"/>
      <c r="D192" s="87"/>
      <c r="E192" s="88"/>
      <c r="F192" s="272" t="str">
        <f t="shared" si="2"/>
        <v/>
      </c>
      <c r="G192" s="89"/>
      <c r="H192" s="273"/>
      <c r="I192" s="89"/>
      <c r="J192" s="156"/>
      <c r="K192" s="153"/>
      <c r="L1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2" s="275" t="str">
        <f>IF(ISNUMBER(Tabla1[[#This Row],[meq TROLOX/g muestra]]),Tabla1[[#This Row],[meq TROLOX/g muestra]]*100*1000,"")</f>
        <v/>
      </c>
      <c r="N192" s="274" t="str">
        <f>IF(ISNUMBER(Tabla1[[#This Row],[umol TROLOX/ 100g]]),Tabla1[[#This Row],[umol TROLOX/ 100g]]/250.29,"")</f>
        <v/>
      </c>
      <c r="O192" s="90"/>
      <c r="P192" s="90"/>
      <c r="Q192" s="90"/>
      <c r="R192" s="147"/>
      <c r="S192" s="148"/>
    </row>
    <row r="193" spans="1:19" x14ac:dyDescent="0.25">
      <c r="A193" s="85"/>
      <c r="B193" s="146"/>
      <c r="C193" s="146"/>
      <c r="D193" s="87"/>
      <c r="E193" s="88"/>
      <c r="F193" s="272" t="str">
        <f t="shared" si="2"/>
        <v/>
      </c>
      <c r="G193" s="89"/>
      <c r="H193" s="273"/>
      <c r="I193" s="89"/>
      <c r="J193" s="156"/>
      <c r="K193" s="153"/>
      <c r="L1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3" s="275" t="str">
        <f>IF(ISNUMBER(Tabla1[[#This Row],[meq TROLOX/g muestra]]),Tabla1[[#This Row],[meq TROLOX/g muestra]]*100*1000,"")</f>
        <v/>
      </c>
      <c r="N193" s="274" t="str">
        <f>IF(ISNUMBER(Tabla1[[#This Row],[umol TROLOX/ 100g]]),Tabla1[[#This Row],[umol TROLOX/ 100g]]/250.29,"")</f>
        <v/>
      </c>
      <c r="O193" s="90"/>
      <c r="P193" s="90"/>
      <c r="Q193" s="90"/>
      <c r="R193" s="147"/>
      <c r="S193" s="148"/>
    </row>
    <row r="194" spans="1:19" x14ac:dyDescent="0.25">
      <c r="A194" s="85"/>
      <c r="B194" s="146"/>
      <c r="C194" s="146"/>
      <c r="D194" s="87"/>
      <c r="E194" s="88"/>
      <c r="F194" s="272" t="str">
        <f t="shared" si="2"/>
        <v/>
      </c>
      <c r="G194" s="89"/>
      <c r="H194" s="273"/>
      <c r="I194" s="89"/>
      <c r="J194" s="156"/>
      <c r="K194" s="153"/>
      <c r="L1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4" s="275" t="str">
        <f>IF(ISNUMBER(Tabla1[[#This Row],[meq TROLOX/g muestra]]),Tabla1[[#This Row],[meq TROLOX/g muestra]]*100*1000,"")</f>
        <v/>
      </c>
      <c r="N194" s="274" t="str">
        <f>IF(ISNUMBER(Tabla1[[#This Row],[umol TROLOX/ 100g]]),Tabla1[[#This Row],[umol TROLOX/ 100g]]/250.29,"")</f>
        <v/>
      </c>
      <c r="O194" s="90"/>
      <c r="P194" s="90"/>
      <c r="Q194" s="90"/>
      <c r="R194" s="147"/>
      <c r="S194" s="148"/>
    </row>
    <row r="195" spans="1:19" x14ac:dyDescent="0.25">
      <c r="A195" s="85"/>
      <c r="B195" s="146"/>
      <c r="C195" s="146"/>
      <c r="D195" s="87"/>
      <c r="E195" s="88"/>
      <c r="F195" s="272" t="str">
        <f t="shared" si="2"/>
        <v/>
      </c>
      <c r="G195" s="89"/>
      <c r="H195" s="273"/>
      <c r="I195" s="89"/>
      <c r="J195" s="156"/>
      <c r="K195" s="153"/>
      <c r="L1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5" s="275" t="str">
        <f>IF(ISNUMBER(Tabla1[[#This Row],[meq TROLOX/g muestra]]),Tabla1[[#This Row],[meq TROLOX/g muestra]]*100*1000,"")</f>
        <v/>
      </c>
      <c r="N195" s="274" t="str">
        <f>IF(ISNUMBER(Tabla1[[#This Row],[umol TROLOX/ 100g]]),Tabla1[[#This Row],[umol TROLOX/ 100g]]/250.29,"")</f>
        <v/>
      </c>
      <c r="O195" s="90"/>
      <c r="P195" s="90"/>
      <c r="Q195" s="90"/>
      <c r="R195" s="147"/>
      <c r="S195" s="148"/>
    </row>
    <row r="196" spans="1:19" x14ac:dyDescent="0.25">
      <c r="A196" s="85"/>
      <c r="B196" s="146"/>
      <c r="C196" s="146"/>
      <c r="D196" s="87"/>
      <c r="E196" s="88"/>
      <c r="F196" s="272" t="str">
        <f t="shared" si="2"/>
        <v/>
      </c>
      <c r="G196" s="89"/>
      <c r="H196" s="273"/>
      <c r="I196" s="89"/>
      <c r="J196" s="156"/>
      <c r="K196" s="153"/>
      <c r="L1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6" s="275" t="str">
        <f>IF(ISNUMBER(Tabla1[[#This Row],[meq TROLOX/g muestra]]),Tabla1[[#This Row],[meq TROLOX/g muestra]]*100*1000,"")</f>
        <v/>
      </c>
      <c r="N196" s="274" t="str">
        <f>IF(ISNUMBER(Tabla1[[#This Row],[umol TROLOX/ 100g]]),Tabla1[[#This Row],[umol TROLOX/ 100g]]/250.29,"")</f>
        <v/>
      </c>
      <c r="O196" s="90"/>
      <c r="P196" s="90"/>
      <c r="Q196" s="90"/>
      <c r="R196" s="147"/>
      <c r="S196" s="148"/>
    </row>
    <row r="197" spans="1:19" x14ac:dyDescent="0.25">
      <c r="A197" s="85"/>
      <c r="B197" s="146"/>
      <c r="C197" s="146"/>
      <c r="D197" s="87"/>
      <c r="E197" s="88"/>
      <c r="F197" s="272" t="str">
        <f t="shared" si="2"/>
        <v/>
      </c>
      <c r="G197" s="89"/>
      <c r="H197" s="273"/>
      <c r="I197" s="89"/>
      <c r="J197" s="156"/>
      <c r="K197" s="153"/>
      <c r="L1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7" s="275" t="str">
        <f>IF(ISNUMBER(Tabla1[[#This Row],[meq TROLOX/g muestra]]),Tabla1[[#This Row],[meq TROLOX/g muestra]]*100*1000,"")</f>
        <v/>
      </c>
      <c r="N197" s="274" t="str">
        <f>IF(ISNUMBER(Tabla1[[#This Row],[umol TROLOX/ 100g]]),Tabla1[[#This Row],[umol TROLOX/ 100g]]/250.29,"")</f>
        <v/>
      </c>
      <c r="O197" s="90"/>
      <c r="P197" s="90"/>
      <c r="Q197" s="90"/>
      <c r="R197" s="147"/>
      <c r="S197" s="148"/>
    </row>
    <row r="198" spans="1:19" x14ac:dyDescent="0.25">
      <c r="A198" s="85"/>
      <c r="B198" s="146"/>
      <c r="C198" s="146"/>
      <c r="D198" s="87"/>
      <c r="E198" s="88"/>
      <c r="F198" s="272" t="str">
        <f t="shared" si="2"/>
        <v/>
      </c>
      <c r="G198" s="89"/>
      <c r="H198" s="273"/>
      <c r="I198" s="89"/>
      <c r="J198" s="156"/>
      <c r="K198" s="153"/>
      <c r="L1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8" s="275" t="str">
        <f>IF(ISNUMBER(Tabla1[[#This Row],[meq TROLOX/g muestra]]),Tabla1[[#This Row],[meq TROLOX/g muestra]]*100*1000,"")</f>
        <v/>
      </c>
      <c r="N198" s="274" t="str">
        <f>IF(ISNUMBER(Tabla1[[#This Row],[umol TROLOX/ 100g]]),Tabla1[[#This Row],[umol TROLOX/ 100g]]/250.29,"")</f>
        <v/>
      </c>
      <c r="O198" s="90"/>
      <c r="P198" s="90"/>
      <c r="Q198" s="90"/>
      <c r="R198" s="147"/>
      <c r="S198" s="148"/>
    </row>
    <row r="199" spans="1:19" x14ac:dyDescent="0.25">
      <c r="A199" s="85"/>
      <c r="B199" s="146"/>
      <c r="C199" s="146"/>
      <c r="D199" s="87"/>
      <c r="E199" s="88"/>
      <c r="F199" s="272" t="str">
        <f t="shared" si="2"/>
        <v/>
      </c>
      <c r="G199" s="89"/>
      <c r="H199" s="273"/>
      <c r="I199" s="89"/>
      <c r="J199" s="156"/>
      <c r="K199" s="153"/>
      <c r="L1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99" s="275" t="str">
        <f>IF(ISNUMBER(Tabla1[[#This Row],[meq TROLOX/g muestra]]),Tabla1[[#This Row],[meq TROLOX/g muestra]]*100*1000,"")</f>
        <v/>
      </c>
      <c r="N199" s="274" t="str">
        <f>IF(ISNUMBER(Tabla1[[#This Row],[umol TROLOX/ 100g]]),Tabla1[[#This Row],[umol TROLOX/ 100g]]/250.29,"")</f>
        <v/>
      </c>
      <c r="O199" s="90"/>
      <c r="P199" s="90"/>
      <c r="Q199" s="90"/>
      <c r="R199" s="147"/>
      <c r="S199" s="148"/>
    </row>
    <row r="200" spans="1:19" x14ac:dyDescent="0.25">
      <c r="A200" s="85"/>
      <c r="B200" s="146"/>
      <c r="C200" s="146"/>
      <c r="D200" s="87"/>
      <c r="E200" s="88"/>
      <c r="F200" s="272" t="str">
        <f t="shared" si="2"/>
        <v/>
      </c>
      <c r="G200" s="89"/>
      <c r="H200" s="273"/>
      <c r="I200" s="89"/>
      <c r="J200" s="156"/>
      <c r="K200" s="153"/>
      <c r="L2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0" s="275" t="str">
        <f>IF(ISNUMBER(Tabla1[[#This Row],[meq TROLOX/g muestra]]),Tabla1[[#This Row],[meq TROLOX/g muestra]]*100*1000,"")</f>
        <v/>
      </c>
      <c r="N200" s="274" t="str">
        <f>IF(ISNUMBER(Tabla1[[#This Row],[umol TROLOX/ 100g]]),Tabla1[[#This Row],[umol TROLOX/ 100g]]/250.29,"")</f>
        <v/>
      </c>
      <c r="O200" s="90"/>
      <c r="P200" s="90"/>
      <c r="Q200" s="90"/>
      <c r="R200" s="147"/>
      <c r="S200" s="148"/>
    </row>
    <row r="201" spans="1:19" x14ac:dyDescent="0.25">
      <c r="A201" s="85"/>
      <c r="B201" s="146"/>
      <c r="C201" s="146"/>
      <c r="D201" s="87"/>
      <c r="E201" s="88"/>
      <c r="F201" s="272" t="str">
        <f t="shared" si="2"/>
        <v/>
      </c>
      <c r="G201" s="89"/>
      <c r="H201" s="273"/>
      <c r="I201" s="89"/>
      <c r="J201" s="156"/>
      <c r="K201" s="153"/>
      <c r="L2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1" s="275" t="str">
        <f>IF(ISNUMBER(Tabla1[[#This Row],[meq TROLOX/g muestra]]),Tabla1[[#This Row],[meq TROLOX/g muestra]]*100*1000,"")</f>
        <v/>
      </c>
      <c r="N201" s="274" t="str">
        <f>IF(ISNUMBER(Tabla1[[#This Row],[umol TROLOX/ 100g]]),Tabla1[[#This Row],[umol TROLOX/ 100g]]/250.29,"")</f>
        <v/>
      </c>
      <c r="O201" s="90"/>
      <c r="P201" s="90"/>
      <c r="Q201" s="90"/>
      <c r="R201" s="147"/>
      <c r="S201" s="148"/>
    </row>
    <row r="202" spans="1:19" x14ac:dyDescent="0.25">
      <c r="A202" s="85"/>
      <c r="B202" s="146"/>
      <c r="C202" s="146"/>
      <c r="D202" s="87"/>
      <c r="E202" s="88"/>
      <c r="F202" s="272" t="str">
        <f t="shared" si="2"/>
        <v/>
      </c>
      <c r="G202" s="89"/>
      <c r="H202" s="273"/>
      <c r="I202" s="89"/>
      <c r="J202" s="156"/>
      <c r="K202" s="153"/>
      <c r="L2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2" s="275" t="str">
        <f>IF(ISNUMBER(Tabla1[[#This Row],[meq TROLOX/g muestra]]),Tabla1[[#This Row],[meq TROLOX/g muestra]]*100*1000,"")</f>
        <v/>
      </c>
      <c r="N202" s="274" t="str">
        <f>IF(ISNUMBER(Tabla1[[#This Row],[umol TROLOX/ 100g]]),Tabla1[[#This Row],[umol TROLOX/ 100g]]/250.29,"")</f>
        <v/>
      </c>
      <c r="O202" s="90"/>
      <c r="P202" s="90"/>
      <c r="Q202" s="90"/>
      <c r="R202" s="147"/>
      <c r="S202" s="148"/>
    </row>
    <row r="203" spans="1:19" x14ac:dyDescent="0.25">
      <c r="A203" s="85"/>
      <c r="B203" s="146"/>
      <c r="C203" s="146"/>
      <c r="D203" s="87"/>
      <c r="E203" s="88"/>
      <c r="F203" s="272" t="str">
        <f t="shared" si="2"/>
        <v/>
      </c>
      <c r="G203" s="89"/>
      <c r="H203" s="273"/>
      <c r="I203" s="89"/>
      <c r="J203" s="156"/>
      <c r="K203" s="153"/>
      <c r="L2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3" s="275" t="str">
        <f>IF(ISNUMBER(Tabla1[[#This Row],[meq TROLOX/g muestra]]),Tabla1[[#This Row],[meq TROLOX/g muestra]]*100*1000,"")</f>
        <v/>
      </c>
      <c r="N203" s="274" t="str">
        <f>IF(ISNUMBER(Tabla1[[#This Row],[umol TROLOX/ 100g]]),Tabla1[[#This Row],[umol TROLOX/ 100g]]/250.29,"")</f>
        <v/>
      </c>
      <c r="O203" s="90"/>
      <c r="P203" s="90"/>
      <c r="Q203" s="90"/>
      <c r="R203" s="147"/>
      <c r="S203" s="148"/>
    </row>
    <row r="204" spans="1:19" x14ac:dyDescent="0.25">
      <c r="A204" s="85"/>
      <c r="B204" s="146"/>
      <c r="C204" s="146"/>
      <c r="D204" s="87"/>
      <c r="E204" s="88"/>
      <c r="F204" s="272" t="str">
        <f t="shared" si="2"/>
        <v/>
      </c>
      <c r="G204" s="89"/>
      <c r="H204" s="273"/>
      <c r="I204" s="89"/>
      <c r="J204" s="156"/>
      <c r="K204" s="153"/>
      <c r="L2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4" s="275" t="str">
        <f>IF(ISNUMBER(Tabla1[[#This Row],[meq TROLOX/g muestra]]),Tabla1[[#This Row],[meq TROLOX/g muestra]]*100*1000,"")</f>
        <v/>
      </c>
      <c r="N204" s="274" t="str">
        <f>IF(ISNUMBER(Tabla1[[#This Row],[umol TROLOX/ 100g]]),Tabla1[[#This Row],[umol TROLOX/ 100g]]/250.29,"")</f>
        <v/>
      </c>
      <c r="O204" s="90"/>
      <c r="P204" s="90"/>
      <c r="Q204" s="90"/>
      <c r="R204" s="147"/>
      <c r="S204" s="148"/>
    </row>
    <row r="205" spans="1:19" x14ac:dyDescent="0.25">
      <c r="A205" s="85"/>
      <c r="B205" s="146"/>
      <c r="C205" s="146"/>
      <c r="D205" s="87"/>
      <c r="E205" s="88"/>
      <c r="F205" s="272" t="str">
        <f t="shared" si="2"/>
        <v/>
      </c>
      <c r="G205" s="89"/>
      <c r="H205" s="273"/>
      <c r="I205" s="89"/>
      <c r="J205" s="156"/>
      <c r="K205" s="153"/>
      <c r="L2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5" s="275" t="str">
        <f>IF(ISNUMBER(Tabla1[[#This Row],[meq TROLOX/g muestra]]),Tabla1[[#This Row],[meq TROLOX/g muestra]]*100*1000,"")</f>
        <v/>
      </c>
      <c r="N205" s="274" t="str">
        <f>IF(ISNUMBER(Tabla1[[#This Row],[umol TROLOX/ 100g]]),Tabla1[[#This Row],[umol TROLOX/ 100g]]/250.29,"")</f>
        <v/>
      </c>
      <c r="O205" s="90"/>
      <c r="P205" s="90"/>
      <c r="Q205" s="90"/>
      <c r="R205" s="147"/>
      <c r="S205" s="148"/>
    </row>
    <row r="206" spans="1:19" x14ac:dyDescent="0.25">
      <c r="A206" s="85"/>
      <c r="B206" s="146"/>
      <c r="C206" s="146"/>
      <c r="D206" s="87"/>
      <c r="E206" s="88"/>
      <c r="F206" s="272" t="str">
        <f t="shared" si="2"/>
        <v/>
      </c>
      <c r="G206" s="89"/>
      <c r="H206" s="273"/>
      <c r="I206" s="89"/>
      <c r="J206" s="156"/>
      <c r="K206" s="153"/>
      <c r="L2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6" s="275" t="str">
        <f>IF(ISNUMBER(Tabla1[[#This Row],[meq TROLOX/g muestra]]),Tabla1[[#This Row],[meq TROLOX/g muestra]]*100*1000,"")</f>
        <v/>
      </c>
      <c r="N206" s="274" t="str">
        <f>IF(ISNUMBER(Tabla1[[#This Row],[umol TROLOX/ 100g]]),Tabla1[[#This Row],[umol TROLOX/ 100g]]/250.29,"")</f>
        <v/>
      </c>
      <c r="O206" s="90"/>
      <c r="P206" s="90"/>
      <c r="Q206" s="90"/>
      <c r="R206" s="147"/>
      <c r="S206" s="148"/>
    </row>
    <row r="207" spans="1:19" x14ac:dyDescent="0.25">
      <c r="A207" s="85"/>
      <c r="B207" s="146"/>
      <c r="C207" s="146"/>
      <c r="D207" s="87"/>
      <c r="E207" s="88"/>
      <c r="F207" s="272" t="str">
        <f t="shared" si="2"/>
        <v/>
      </c>
      <c r="G207" s="89"/>
      <c r="H207" s="273"/>
      <c r="I207" s="89"/>
      <c r="J207" s="156"/>
      <c r="K207" s="153"/>
      <c r="L2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7" s="275" t="str">
        <f>IF(ISNUMBER(Tabla1[[#This Row],[meq TROLOX/g muestra]]),Tabla1[[#This Row],[meq TROLOX/g muestra]]*100*1000,"")</f>
        <v/>
      </c>
      <c r="N207" s="274" t="str">
        <f>IF(ISNUMBER(Tabla1[[#This Row],[umol TROLOX/ 100g]]),Tabla1[[#This Row],[umol TROLOX/ 100g]]/250.29,"")</f>
        <v/>
      </c>
      <c r="O207" s="90"/>
      <c r="P207" s="90"/>
      <c r="Q207" s="90"/>
      <c r="R207" s="147"/>
      <c r="S207" s="148"/>
    </row>
    <row r="208" spans="1:19" x14ac:dyDescent="0.25">
      <c r="A208" s="85"/>
      <c r="B208" s="146"/>
      <c r="C208" s="146"/>
      <c r="D208" s="87"/>
      <c r="E208" s="88"/>
      <c r="F208" s="272" t="str">
        <f t="shared" si="2"/>
        <v/>
      </c>
      <c r="G208" s="89"/>
      <c r="H208" s="273"/>
      <c r="I208" s="89"/>
      <c r="J208" s="156"/>
      <c r="K208" s="153"/>
      <c r="L2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8" s="275" t="str">
        <f>IF(ISNUMBER(Tabla1[[#This Row],[meq TROLOX/g muestra]]),Tabla1[[#This Row],[meq TROLOX/g muestra]]*100*1000,"")</f>
        <v/>
      </c>
      <c r="N208" s="274" t="str">
        <f>IF(ISNUMBER(Tabla1[[#This Row],[umol TROLOX/ 100g]]),Tabla1[[#This Row],[umol TROLOX/ 100g]]/250.29,"")</f>
        <v/>
      </c>
      <c r="O208" s="90"/>
      <c r="P208" s="90"/>
      <c r="Q208" s="90"/>
      <c r="R208" s="147"/>
      <c r="S208" s="148"/>
    </row>
    <row r="209" spans="1:19" x14ac:dyDescent="0.25">
      <c r="A209" s="85"/>
      <c r="B209" s="146"/>
      <c r="C209" s="146"/>
      <c r="D209" s="87"/>
      <c r="E209" s="88"/>
      <c r="F209" s="272" t="str">
        <f t="shared" si="2"/>
        <v/>
      </c>
      <c r="G209" s="89"/>
      <c r="H209" s="273"/>
      <c r="I209" s="89"/>
      <c r="J209" s="156"/>
      <c r="K209" s="153"/>
      <c r="L2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09" s="275" t="str">
        <f>IF(ISNUMBER(Tabla1[[#This Row],[meq TROLOX/g muestra]]),Tabla1[[#This Row],[meq TROLOX/g muestra]]*100*1000,"")</f>
        <v/>
      </c>
      <c r="N209" s="274" t="str">
        <f>IF(ISNUMBER(Tabla1[[#This Row],[umol TROLOX/ 100g]]),Tabla1[[#This Row],[umol TROLOX/ 100g]]/250.29,"")</f>
        <v/>
      </c>
      <c r="O209" s="90"/>
      <c r="P209" s="90"/>
      <c r="Q209" s="90"/>
      <c r="R209" s="147"/>
      <c r="S209" s="148"/>
    </row>
    <row r="210" spans="1:19" x14ac:dyDescent="0.25">
      <c r="A210" s="85"/>
      <c r="B210" s="146"/>
      <c r="C210" s="146"/>
      <c r="D210" s="87"/>
      <c r="E210" s="88"/>
      <c r="F210" s="272" t="str">
        <f t="shared" si="2"/>
        <v/>
      </c>
      <c r="G210" s="89"/>
      <c r="H210" s="273"/>
      <c r="I210" s="89"/>
      <c r="J210" s="156"/>
      <c r="K210" s="153"/>
      <c r="L2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0" s="275" t="str">
        <f>IF(ISNUMBER(Tabla1[[#This Row],[meq TROLOX/g muestra]]),Tabla1[[#This Row],[meq TROLOX/g muestra]]*100*1000,"")</f>
        <v/>
      </c>
      <c r="N210" s="274" t="str">
        <f>IF(ISNUMBER(Tabla1[[#This Row],[umol TROLOX/ 100g]]),Tabla1[[#This Row],[umol TROLOX/ 100g]]/250.29,"")</f>
        <v/>
      </c>
      <c r="O210" s="90"/>
      <c r="P210" s="90"/>
      <c r="Q210" s="90"/>
      <c r="R210" s="147"/>
      <c r="S210" s="148"/>
    </row>
    <row r="211" spans="1:19" x14ac:dyDescent="0.25">
      <c r="A211" s="85"/>
      <c r="B211" s="146"/>
      <c r="C211" s="146"/>
      <c r="D211" s="87"/>
      <c r="E211" s="88"/>
      <c r="F211" s="272" t="str">
        <f t="shared" si="2"/>
        <v/>
      </c>
      <c r="G211" s="89"/>
      <c r="H211" s="273"/>
      <c r="I211" s="89"/>
      <c r="J211" s="156"/>
      <c r="K211" s="153"/>
      <c r="L2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1" s="275" t="str">
        <f>IF(ISNUMBER(Tabla1[[#This Row],[meq TROLOX/g muestra]]),Tabla1[[#This Row],[meq TROLOX/g muestra]]*100*1000,"")</f>
        <v/>
      </c>
      <c r="N211" s="274" t="str">
        <f>IF(ISNUMBER(Tabla1[[#This Row],[umol TROLOX/ 100g]]),Tabla1[[#This Row],[umol TROLOX/ 100g]]/250.29,"")</f>
        <v/>
      </c>
      <c r="O211" s="90"/>
      <c r="P211" s="90"/>
      <c r="Q211" s="90"/>
      <c r="R211" s="147"/>
      <c r="S211" s="148"/>
    </row>
    <row r="212" spans="1:19" x14ac:dyDescent="0.25">
      <c r="A212" s="85"/>
      <c r="B212" s="146"/>
      <c r="C212" s="146"/>
      <c r="D212" s="87"/>
      <c r="E212" s="88"/>
      <c r="F212" s="272" t="str">
        <f t="shared" si="2"/>
        <v/>
      </c>
      <c r="G212" s="89"/>
      <c r="H212" s="273"/>
      <c r="I212" s="89"/>
      <c r="J212" s="156"/>
      <c r="K212" s="153"/>
      <c r="L2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2" s="275" t="str">
        <f>IF(ISNUMBER(Tabla1[[#This Row],[meq TROLOX/g muestra]]),Tabla1[[#This Row],[meq TROLOX/g muestra]]*100*1000,"")</f>
        <v/>
      </c>
      <c r="N212" s="274" t="str">
        <f>IF(ISNUMBER(Tabla1[[#This Row],[umol TROLOX/ 100g]]),Tabla1[[#This Row],[umol TROLOX/ 100g]]/250.29,"")</f>
        <v/>
      </c>
      <c r="O212" s="90"/>
      <c r="P212" s="90"/>
      <c r="Q212" s="90"/>
      <c r="R212" s="147"/>
      <c r="S212" s="148"/>
    </row>
    <row r="213" spans="1:19" x14ac:dyDescent="0.25">
      <c r="A213" s="85"/>
      <c r="B213" s="146"/>
      <c r="C213" s="146"/>
      <c r="D213" s="87"/>
      <c r="E213" s="88"/>
      <c r="F213" s="272" t="str">
        <f t="shared" si="2"/>
        <v/>
      </c>
      <c r="G213" s="89"/>
      <c r="H213" s="273"/>
      <c r="I213" s="89"/>
      <c r="J213" s="156"/>
      <c r="K213" s="153"/>
      <c r="L2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3" s="275" t="str">
        <f>IF(ISNUMBER(Tabla1[[#This Row],[meq TROLOX/g muestra]]),Tabla1[[#This Row],[meq TROLOX/g muestra]]*100*1000,"")</f>
        <v/>
      </c>
      <c r="N213" s="274" t="str">
        <f>IF(ISNUMBER(Tabla1[[#This Row],[umol TROLOX/ 100g]]),Tabla1[[#This Row],[umol TROLOX/ 100g]]/250.29,"")</f>
        <v/>
      </c>
      <c r="O213" s="90"/>
      <c r="P213" s="90"/>
      <c r="Q213" s="90"/>
      <c r="R213" s="147"/>
      <c r="S213" s="148"/>
    </row>
    <row r="214" spans="1:19" x14ac:dyDescent="0.25">
      <c r="A214" s="85"/>
      <c r="B214" s="146"/>
      <c r="C214" s="146"/>
      <c r="D214" s="87"/>
      <c r="E214" s="88"/>
      <c r="F214" s="272" t="str">
        <f t="shared" ref="F214:F277" si="3">IF(OR(ISBLANK(E214),ISERROR($B$14),ISERROR($B$15))=FALSE,E214+(E214*$B$14+$B$15),"")</f>
        <v/>
      </c>
      <c r="G214" s="89"/>
      <c r="H214" s="273"/>
      <c r="I214" s="89"/>
      <c r="J214" s="156"/>
      <c r="K214" s="153"/>
      <c r="L2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4" s="275" t="str">
        <f>IF(ISNUMBER(Tabla1[[#This Row],[meq TROLOX/g muestra]]),Tabla1[[#This Row],[meq TROLOX/g muestra]]*100*1000,"")</f>
        <v/>
      </c>
      <c r="N214" s="274" t="str">
        <f>IF(ISNUMBER(Tabla1[[#This Row],[umol TROLOX/ 100g]]),Tabla1[[#This Row],[umol TROLOX/ 100g]]/250.29,"")</f>
        <v/>
      </c>
      <c r="O214" s="90"/>
      <c r="P214" s="90"/>
      <c r="Q214" s="90"/>
      <c r="R214" s="147"/>
      <c r="S214" s="148"/>
    </row>
    <row r="215" spans="1:19" x14ac:dyDescent="0.25">
      <c r="A215" s="85"/>
      <c r="B215" s="146"/>
      <c r="C215" s="146"/>
      <c r="D215" s="87"/>
      <c r="E215" s="88"/>
      <c r="F215" s="272" t="str">
        <f t="shared" si="3"/>
        <v/>
      </c>
      <c r="G215" s="89"/>
      <c r="H215" s="273"/>
      <c r="I215" s="89"/>
      <c r="J215" s="156"/>
      <c r="K215" s="153"/>
      <c r="L2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5" s="275" t="str">
        <f>IF(ISNUMBER(Tabla1[[#This Row],[meq TROLOX/g muestra]]),Tabla1[[#This Row],[meq TROLOX/g muestra]]*100*1000,"")</f>
        <v/>
      </c>
      <c r="N215" s="274" t="str">
        <f>IF(ISNUMBER(Tabla1[[#This Row],[umol TROLOX/ 100g]]),Tabla1[[#This Row],[umol TROLOX/ 100g]]/250.29,"")</f>
        <v/>
      </c>
      <c r="O215" s="90"/>
      <c r="P215" s="90"/>
      <c r="Q215" s="90"/>
      <c r="R215" s="147"/>
      <c r="S215" s="148"/>
    </row>
    <row r="216" spans="1:19" x14ac:dyDescent="0.25">
      <c r="A216" s="85"/>
      <c r="B216" s="146"/>
      <c r="C216" s="146"/>
      <c r="D216" s="87"/>
      <c r="E216" s="88"/>
      <c r="F216" s="272" t="str">
        <f t="shared" si="3"/>
        <v/>
      </c>
      <c r="G216" s="89"/>
      <c r="H216" s="273"/>
      <c r="I216" s="89"/>
      <c r="J216" s="156"/>
      <c r="K216" s="153"/>
      <c r="L2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6" s="275" t="str">
        <f>IF(ISNUMBER(Tabla1[[#This Row],[meq TROLOX/g muestra]]),Tabla1[[#This Row],[meq TROLOX/g muestra]]*100*1000,"")</f>
        <v/>
      </c>
      <c r="N216" s="274" t="str">
        <f>IF(ISNUMBER(Tabla1[[#This Row],[umol TROLOX/ 100g]]),Tabla1[[#This Row],[umol TROLOX/ 100g]]/250.29,"")</f>
        <v/>
      </c>
      <c r="O216" s="90"/>
      <c r="P216" s="90"/>
      <c r="Q216" s="90"/>
      <c r="R216" s="147"/>
      <c r="S216" s="148"/>
    </row>
    <row r="217" spans="1:19" x14ac:dyDescent="0.25">
      <c r="A217" s="85"/>
      <c r="B217" s="146"/>
      <c r="C217" s="146"/>
      <c r="D217" s="87"/>
      <c r="E217" s="88"/>
      <c r="F217" s="272" t="str">
        <f t="shared" si="3"/>
        <v/>
      </c>
      <c r="G217" s="89"/>
      <c r="H217" s="273"/>
      <c r="I217" s="89"/>
      <c r="J217" s="156"/>
      <c r="K217" s="153"/>
      <c r="L2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7" s="275" t="str">
        <f>IF(ISNUMBER(Tabla1[[#This Row],[meq TROLOX/g muestra]]),Tabla1[[#This Row],[meq TROLOX/g muestra]]*100*1000,"")</f>
        <v/>
      </c>
      <c r="N217" s="274" t="str">
        <f>IF(ISNUMBER(Tabla1[[#This Row],[umol TROLOX/ 100g]]),Tabla1[[#This Row],[umol TROLOX/ 100g]]/250.29,"")</f>
        <v/>
      </c>
      <c r="O217" s="90"/>
      <c r="P217" s="90"/>
      <c r="Q217" s="90"/>
      <c r="R217" s="147"/>
      <c r="S217" s="148"/>
    </row>
    <row r="218" spans="1:19" x14ac:dyDescent="0.25">
      <c r="A218" s="85"/>
      <c r="B218" s="146"/>
      <c r="C218" s="146"/>
      <c r="D218" s="87"/>
      <c r="E218" s="88"/>
      <c r="F218" s="272" t="str">
        <f t="shared" si="3"/>
        <v/>
      </c>
      <c r="G218" s="89"/>
      <c r="H218" s="273"/>
      <c r="I218" s="89"/>
      <c r="J218" s="156"/>
      <c r="K218" s="153"/>
      <c r="L2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8" s="275" t="str">
        <f>IF(ISNUMBER(Tabla1[[#This Row],[meq TROLOX/g muestra]]),Tabla1[[#This Row],[meq TROLOX/g muestra]]*100*1000,"")</f>
        <v/>
      </c>
      <c r="N218" s="274" t="str">
        <f>IF(ISNUMBER(Tabla1[[#This Row],[umol TROLOX/ 100g]]),Tabla1[[#This Row],[umol TROLOX/ 100g]]/250.29,"")</f>
        <v/>
      </c>
      <c r="O218" s="90"/>
      <c r="P218" s="90"/>
      <c r="Q218" s="90"/>
      <c r="R218" s="147"/>
      <c r="S218" s="148"/>
    </row>
    <row r="219" spans="1:19" x14ac:dyDescent="0.25">
      <c r="A219" s="85"/>
      <c r="B219" s="146"/>
      <c r="C219" s="146"/>
      <c r="D219" s="87"/>
      <c r="E219" s="88"/>
      <c r="F219" s="272" t="str">
        <f t="shared" si="3"/>
        <v/>
      </c>
      <c r="G219" s="89"/>
      <c r="H219" s="273"/>
      <c r="I219" s="89"/>
      <c r="J219" s="156"/>
      <c r="K219" s="153"/>
      <c r="L2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19" s="275" t="str">
        <f>IF(ISNUMBER(Tabla1[[#This Row],[meq TROLOX/g muestra]]),Tabla1[[#This Row],[meq TROLOX/g muestra]]*100*1000,"")</f>
        <v/>
      </c>
      <c r="N219" s="274" t="str">
        <f>IF(ISNUMBER(Tabla1[[#This Row],[umol TROLOX/ 100g]]),Tabla1[[#This Row],[umol TROLOX/ 100g]]/250.29,"")</f>
        <v/>
      </c>
      <c r="O219" s="90"/>
      <c r="P219" s="90"/>
      <c r="Q219" s="90"/>
      <c r="R219" s="147"/>
      <c r="S219" s="148"/>
    </row>
    <row r="220" spans="1:19" x14ac:dyDescent="0.25">
      <c r="A220" s="85"/>
      <c r="B220" s="146"/>
      <c r="C220" s="146"/>
      <c r="D220" s="87"/>
      <c r="E220" s="88"/>
      <c r="F220" s="272" t="str">
        <f t="shared" si="3"/>
        <v/>
      </c>
      <c r="G220" s="89"/>
      <c r="H220" s="273"/>
      <c r="I220" s="89"/>
      <c r="J220" s="156"/>
      <c r="K220" s="153"/>
      <c r="L2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0" s="275" t="str">
        <f>IF(ISNUMBER(Tabla1[[#This Row],[meq TROLOX/g muestra]]),Tabla1[[#This Row],[meq TROLOX/g muestra]]*100*1000,"")</f>
        <v/>
      </c>
      <c r="N220" s="274" t="str">
        <f>IF(ISNUMBER(Tabla1[[#This Row],[umol TROLOX/ 100g]]),Tabla1[[#This Row],[umol TROLOX/ 100g]]/250.29,"")</f>
        <v/>
      </c>
      <c r="O220" s="90"/>
      <c r="P220" s="90"/>
      <c r="Q220" s="90"/>
      <c r="R220" s="147"/>
      <c r="S220" s="148"/>
    </row>
    <row r="221" spans="1:19" x14ac:dyDescent="0.25">
      <c r="A221" s="85"/>
      <c r="B221" s="146"/>
      <c r="C221" s="146"/>
      <c r="D221" s="87"/>
      <c r="E221" s="88"/>
      <c r="F221" s="272" t="str">
        <f t="shared" si="3"/>
        <v/>
      </c>
      <c r="G221" s="89"/>
      <c r="H221" s="273"/>
      <c r="I221" s="89"/>
      <c r="J221" s="156"/>
      <c r="K221" s="153"/>
      <c r="L2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1" s="275" t="str">
        <f>IF(ISNUMBER(Tabla1[[#This Row],[meq TROLOX/g muestra]]),Tabla1[[#This Row],[meq TROLOX/g muestra]]*100*1000,"")</f>
        <v/>
      </c>
      <c r="N221" s="274" t="str">
        <f>IF(ISNUMBER(Tabla1[[#This Row],[umol TROLOX/ 100g]]),Tabla1[[#This Row],[umol TROLOX/ 100g]]/250.29,"")</f>
        <v/>
      </c>
      <c r="O221" s="90"/>
      <c r="P221" s="90"/>
      <c r="Q221" s="90"/>
      <c r="R221" s="147"/>
      <c r="S221" s="148"/>
    </row>
    <row r="222" spans="1:19" x14ac:dyDescent="0.25">
      <c r="A222" s="85"/>
      <c r="B222" s="146"/>
      <c r="C222" s="146"/>
      <c r="D222" s="87"/>
      <c r="E222" s="88"/>
      <c r="F222" s="272" t="str">
        <f t="shared" si="3"/>
        <v/>
      </c>
      <c r="G222" s="89"/>
      <c r="H222" s="273"/>
      <c r="I222" s="89"/>
      <c r="J222" s="156"/>
      <c r="K222" s="153"/>
      <c r="L2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2" s="275" t="str">
        <f>IF(ISNUMBER(Tabla1[[#This Row],[meq TROLOX/g muestra]]),Tabla1[[#This Row],[meq TROLOX/g muestra]]*100*1000,"")</f>
        <v/>
      </c>
      <c r="N222" s="274" t="str">
        <f>IF(ISNUMBER(Tabla1[[#This Row],[umol TROLOX/ 100g]]),Tabla1[[#This Row],[umol TROLOX/ 100g]]/250.29,"")</f>
        <v/>
      </c>
      <c r="O222" s="90"/>
      <c r="P222" s="90"/>
      <c r="Q222" s="90"/>
      <c r="R222" s="147"/>
      <c r="S222" s="148"/>
    </row>
    <row r="223" spans="1:19" x14ac:dyDescent="0.25">
      <c r="A223" s="85"/>
      <c r="B223" s="146"/>
      <c r="C223" s="146"/>
      <c r="D223" s="87"/>
      <c r="E223" s="88"/>
      <c r="F223" s="272" t="str">
        <f t="shared" si="3"/>
        <v/>
      </c>
      <c r="G223" s="89"/>
      <c r="H223" s="273"/>
      <c r="I223" s="89"/>
      <c r="J223" s="156"/>
      <c r="K223" s="153"/>
      <c r="L2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3" s="275" t="str">
        <f>IF(ISNUMBER(Tabla1[[#This Row],[meq TROLOX/g muestra]]),Tabla1[[#This Row],[meq TROLOX/g muestra]]*100*1000,"")</f>
        <v/>
      </c>
      <c r="N223" s="274" t="str">
        <f>IF(ISNUMBER(Tabla1[[#This Row],[umol TROLOX/ 100g]]),Tabla1[[#This Row],[umol TROLOX/ 100g]]/250.29,"")</f>
        <v/>
      </c>
      <c r="O223" s="90"/>
      <c r="P223" s="90"/>
      <c r="Q223" s="90"/>
      <c r="R223" s="147"/>
      <c r="S223" s="148"/>
    </row>
    <row r="224" spans="1:19" x14ac:dyDescent="0.25">
      <c r="A224" s="85"/>
      <c r="B224" s="146"/>
      <c r="C224" s="146"/>
      <c r="D224" s="87"/>
      <c r="E224" s="88"/>
      <c r="F224" s="272" t="str">
        <f t="shared" si="3"/>
        <v/>
      </c>
      <c r="G224" s="89"/>
      <c r="H224" s="273"/>
      <c r="I224" s="89"/>
      <c r="J224" s="156"/>
      <c r="K224" s="153"/>
      <c r="L2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4" s="275" t="str">
        <f>IF(ISNUMBER(Tabla1[[#This Row],[meq TROLOX/g muestra]]),Tabla1[[#This Row],[meq TROLOX/g muestra]]*100*1000,"")</f>
        <v/>
      </c>
      <c r="N224" s="274" t="str">
        <f>IF(ISNUMBER(Tabla1[[#This Row],[umol TROLOX/ 100g]]),Tabla1[[#This Row],[umol TROLOX/ 100g]]/250.29,"")</f>
        <v/>
      </c>
      <c r="O224" s="90"/>
      <c r="P224" s="90"/>
      <c r="Q224" s="90"/>
      <c r="R224" s="147"/>
      <c r="S224" s="148"/>
    </row>
    <row r="225" spans="1:19" x14ac:dyDescent="0.25">
      <c r="A225" s="85"/>
      <c r="B225" s="146"/>
      <c r="C225" s="146"/>
      <c r="D225" s="87"/>
      <c r="E225" s="88"/>
      <c r="F225" s="272" t="str">
        <f t="shared" si="3"/>
        <v/>
      </c>
      <c r="G225" s="89"/>
      <c r="H225" s="273"/>
      <c r="I225" s="89"/>
      <c r="J225" s="156"/>
      <c r="K225" s="153"/>
      <c r="L2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5" s="275" t="str">
        <f>IF(ISNUMBER(Tabla1[[#This Row],[meq TROLOX/g muestra]]),Tabla1[[#This Row],[meq TROLOX/g muestra]]*100*1000,"")</f>
        <v/>
      </c>
      <c r="N225" s="274" t="str">
        <f>IF(ISNUMBER(Tabla1[[#This Row],[umol TROLOX/ 100g]]),Tabla1[[#This Row],[umol TROLOX/ 100g]]/250.29,"")</f>
        <v/>
      </c>
      <c r="O225" s="90"/>
      <c r="P225" s="90"/>
      <c r="Q225" s="90"/>
      <c r="R225" s="147"/>
      <c r="S225" s="148"/>
    </row>
    <row r="226" spans="1:19" x14ac:dyDescent="0.25">
      <c r="A226" s="85"/>
      <c r="B226" s="146"/>
      <c r="C226" s="146"/>
      <c r="D226" s="87"/>
      <c r="E226" s="88"/>
      <c r="F226" s="272" t="str">
        <f t="shared" si="3"/>
        <v/>
      </c>
      <c r="G226" s="89"/>
      <c r="H226" s="273"/>
      <c r="I226" s="89"/>
      <c r="J226" s="156"/>
      <c r="K226" s="153"/>
      <c r="L2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6" s="275" t="str">
        <f>IF(ISNUMBER(Tabla1[[#This Row],[meq TROLOX/g muestra]]),Tabla1[[#This Row],[meq TROLOX/g muestra]]*100*1000,"")</f>
        <v/>
      </c>
      <c r="N226" s="274" t="str">
        <f>IF(ISNUMBER(Tabla1[[#This Row],[umol TROLOX/ 100g]]),Tabla1[[#This Row],[umol TROLOX/ 100g]]/250.29,"")</f>
        <v/>
      </c>
      <c r="O226" s="90"/>
      <c r="P226" s="90"/>
      <c r="Q226" s="90"/>
      <c r="R226" s="147"/>
      <c r="S226" s="148"/>
    </row>
    <row r="227" spans="1:19" x14ac:dyDescent="0.25">
      <c r="A227" s="85"/>
      <c r="B227" s="146"/>
      <c r="C227" s="146"/>
      <c r="D227" s="87"/>
      <c r="E227" s="88"/>
      <c r="F227" s="272" t="str">
        <f t="shared" si="3"/>
        <v/>
      </c>
      <c r="G227" s="89"/>
      <c r="H227" s="273"/>
      <c r="I227" s="89"/>
      <c r="J227" s="156"/>
      <c r="K227" s="153"/>
      <c r="L2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7" s="275" t="str">
        <f>IF(ISNUMBER(Tabla1[[#This Row],[meq TROLOX/g muestra]]),Tabla1[[#This Row],[meq TROLOX/g muestra]]*100*1000,"")</f>
        <v/>
      </c>
      <c r="N227" s="274" t="str">
        <f>IF(ISNUMBER(Tabla1[[#This Row],[umol TROLOX/ 100g]]),Tabla1[[#This Row],[umol TROLOX/ 100g]]/250.29,"")</f>
        <v/>
      </c>
      <c r="O227" s="90"/>
      <c r="P227" s="90"/>
      <c r="Q227" s="90"/>
      <c r="R227" s="147"/>
      <c r="S227" s="148"/>
    </row>
    <row r="228" spans="1:19" x14ac:dyDescent="0.25">
      <c r="A228" s="85"/>
      <c r="B228" s="146"/>
      <c r="C228" s="146"/>
      <c r="D228" s="87"/>
      <c r="E228" s="88"/>
      <c r="F228" s="272" t="str">
        <f t="shared" si="3"/>
        <v/>
      </c>
      <c r="G228" s="89"/>
      <c r="H228" s="273"/>
      <c r="I228" s="89"/>
      <c r="J228" s="156"/>
      <c r="K228" s="153"/>
      <c r="L2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8" s="275" t="str">
        <f>IF(ISNUMBER(Tabla1[[#This Row],[meq TROLOX/g muestra]]),Tabla1[[#This Row],[meq TROLOX/g muestra]]*100*1000,"")</f>
        <v/>
      </c>
      <c r="N228" s="274" t="str">
        <f>IF(ISNUMBER(Tabla1[[#This Row],[umol TROLOX/ 100g]]),Tabla1[[#This Row],[umol TROLOX/ 100g]]/250.29,"")</f>
        <v/>
      </c>
      <c r="O228" s="90"/>
      <c r="P228" s="90"/>
      <c r="Q228" s="90"/>
      <c r="R228" s="147"/>
      <c r="S228" s="148"/>
    </row>
    <row r="229" spans="1:19" x14ac:dyDescent="0.25">
      <c r="A229" s="85"/>
      <c r="B229" s="146"/>
      <c r="C229" s="146"/>
      <c r="D229" s="87"/>
      <c r="E229" s="88"/>
      <c r="F229" s="272" t="str">
        <f t="shared" si="3"/>
        <v/>
      </c>
      <c r="G229" s="89"/>
      <c r="H229" s="273"/>
      <c r="I229" s="89"/>
      <c r="J229" s="156"/>
      <c r="K229" s="153"/>
      <c r="L2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29" s="275" t="str">
        <f>IF(ISNUMBER(Tabla1[[#This Row],[meq TROLOX/g muestra]]),Tabla1[[#This Row],[meq TROLOX/g muestra]]*100*1000,"")</f>
        <v/>
      </c>
      <c r="N229" s="274" t="str">
        <f>IF(ISNUMBER(Tabla1[[#This Row],[umol TROLOX/ 100g]]),Tabla1[[#This Row],[umol TROLOX/ 100g]]/250.29,"")</f>
        <v/>
      </c>
      <c r="O229" s="90"/>
      <c r="P229" s="90"/>
      <c r="Q229" s="90"/>
      <c r="R229" s="147"/>
      <c r="S229" s="148"/>
    </row>
    <row r="230" spans="1:19" x14ac:dyDescent="0.25">
      <c r="A230" s="85"/>
      <c r="B230" s="146"/>
      <c r="C230" s="146"/>
      <c r="D230" s="87"/>
      <c r="E230" s="88"/>
      <c r="F230" s="272" t="str">
        <f t="shared" si="3"/>
        <v/>
      </c>
      <c r="G230" s="89"/>
      <c r="H230" s="273"/>
      <c r="I230" s="89"/>
      <c r="J230" s="156"/>
      <c r="K230" s="153"/>
      <c r="L2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0" s="275" t="str">
        <f>IF(ISNUMBER(Tabla1[[#This Row],[meq TROLOX/g muestra]]),Tabla1[[#This Row],[meq TROLOX/g muestra]]*100*1000,"")</f>
        <v/>
      </c>
      <c r="N230" s="274" t="str">
        <f>IF(ISNUMBER(Tabla1[[#This Row],[umol TROLOX/ 100g]]),Tabla1[[#This Row],[umol TROLOX/ 100g]]/250.29,"")</f>
        <v/>
      </c>
      <c r="O230" s="90"/>
      <c r="P230" s="90"/>
      <c r="Q230" s="90"/>
      <c r="R230" s="147"/>
      <c r="S230" s="148"/>
    </row>
    <row r="231" spans="1:19" x14ac:dyDescent="0.25">
      <c r="A231" s="85"/>
      <c r="B231" s="146"/>
      <c r="C231" s="146"/>
      <c r="D231" s="87"/>
      <c r="E231" s="88"/>
      <c r="F231" s="272" t="str">
        <f t="shared" si="3"/>
        <v/>
      </c>
      <c r="G231" s="89"/>
      <c r="H231" s="273"/>
      <c r="I231" s="89"/>
      <c r="J231" s="156"/>
      <c r="K231" s="153"/>
      <c r="L2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1" s="275" t="str">
        <f>IF(ISNUMBER(Tabla1[[#This Row],[meq TROLOX/g muestra]]),Tabla1[[#This Row],[meq TROLOX/g muestra]]*100*1000,"")</f>
        <v/>
      </c>
      <c r="N231" s="274" t="str">
        <f>IF(ISNUMBER(Tabla1[[#This Row],[umol TROLOX/ 100g]]),Tabla1[[#This Row],[umol TROLOX/ 100g]]/250.29,"")</f>
        <v/>
      </c>
      <c r="O231" s="90"/>
      <c r="P231" s="90"/>
      <c r="Q231" s="90"/>
      <c r="R231" s="147"/>
      <c r="S231" s="148"/>
    </row>
    <row r="232" spans="1:19" x14ac:dyDescent="0.25">
      <c r="A232" s="85"/>
      <c r="B232" s="146"/>
      <c r="C232" s="146"/>
      <c r="D232" s="87"/>
      <c r="E232" s="88"/>
      <c r="F232" s="272" t="str">
        <f t="shared" si="3"/>
        <v/>
      </c>
      <c r="G232" s="89"/>
      <c r="H232" s="273"/>
      <c r="I232" s="89"/>
      <c r="J232" s="156"/>
      <c r="K232" s="153"/>
      <c r="L2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2" s="275" t="str">
        <f>IF(ISNUMBER(Tabla1[[#This Row],[meq TROLOX/g muestra]]),Tabla1[[#This Row],[meq TROLOX/g muestra]]*100*1000,"")</f>
        <v/>
      </c>
      <c r="N232" s="274" t="str">
        <f>IF(ISNUMBER(Tabla1[[#This Row],[umol TROLOX/ 100g]]),Tabla1[[#This Row],[umol TROLOX/ 100g]]/250.29,"")</f>
        <v/>
      </c>
      <c r="O232" s="90"/>
      <c r="P232" s="90"/>
      <c r="Q232" s="90"/>
      <c r="R232" s="147"/>
      <c r="S232" s="148"/>
    </row>
    <row r="233" spans="1:19" x14ac:dyDescent="0.25">
      <c r="A233" s="85"/>
      <c r="B233" s="146"/>
      <c r="C233" s="146"/>
      <c r="D233" s="87"/>
      <c r="E233" s="88"/>
      <c r="F233" s="272" t="str">
        <f t="shared" si="3"/>
        <v/>
      </c>
      <c r="G233" s="89"/>
      <c r="H233" s="273"/>
      <c r="I233" s="89"/>
      <c r="J233" s="156"/>
      <c r="K233" s="153"/>
      <c r="L2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3" s="275" t="str">
        <f>IF(ISNUMBER(Tabla1[[#This Row],[meq TROLOX/g muestra]]),Tabla1[[#This Row],[meq TROLOX/g muestra]]*100*1000,"")</f>
        <v/>
      </c>
      <c r="N233" s="274" t="str">
        <f>IF(ISNUMBER(Tabla1[[#This Row],[umol TROLOX/ 100g]]),Tabla1[[#This Row],[umol TROLOX/ 100g]]/250.29,"")</f>
        <v/>
      </c>
      <c r="O233" s="90"/>
      <c r="P233" s="90"/>
      <c r="Q233" s="90"/>
      <c r="R233" s="147"/>
      <c r="S233" s="148"/>
    </row>
    <row r="234" spans="1:19" x14ac:dyDescent="0.25">
      <c r="A234" s="85"/>
      <c r="B234" s="146"/>
      <c r="C234" s="146"/>
      <c r="D234" s="87"/>
      <c r="E234" s="88"/>
      <c r="F234" s="272" t="str">
        <f t="shared" si="3"/>
        <v/>
      </c>
      <c r="G234" s="89"/>
      <c r="H234" s="273"/>
      <c r="I234" s="89"/>
      <c r="J234" s="156"/>
      <c r="K234" s="153"/>
      <c r="L2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4" s="275" t="str">
        <f>IF(ISNUMBER(Tabla1[[#This Row],[meq TROLOX/g muestra]]),Tabla1[[#This Row],[meq TROLOX/g muestra]]*100*1000,"")</f>
        <v/>
      </c>
      <c r="N234" s="274" t="str">
        <f>IF(ISNUMBER(Tabla1[[#This Row],[umol TROLOX/ 100g]]),Tabla1[[#This Row],[umol TROLOX/ 100g]]/250.29,"")</f>
        <v/>
      </c>
      <c r="O234" s="90"/>
      <c r="P234" s="90"/>
      <c r="Q234" s="90"/>
      <c r="R234" s="147"/>
      <c r="S234" s="148"/>
    </row>
    <row r="235" spans="1:19" x14ac:dyDescent="0.25">
      <c r="A235" s="85"/>
      <c r="B235" s="146"/>
      <c r="C235" s="146"/>
      <c r="D235" s="87"/>
      <c r="E235" s="88"/>
      <c r="F235" s="272" t="str">
        <f t="shared" si="3"/>
        <v/>
      </c>
      <c r="G235" s="89"/>
      <c r="H235" s="273"/>
      <c r="I235" s="89"/>
      <c r="J235" s="156"/>
      <c r="K235" s="153"/>
      <c r="L2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5" s="275" t="str">
        <f>IF(ISNUMBER(Tabla1[[#This Row],[meq TROLOX/g muestra]]),Tabla1[[#This Row],[meq TROLOX/g muestra]]*100*1000,"")</f>
        <v/>
      </c>
      <c r="N235" s="274" t="str">
        <f>IF(ISNUMBER(Tabla1[[#This Row],[umol TROLOX/ 100g]]),Tabla1[[#This Row],[umol TROLOX/ 100g]]/250.29,"")</f>
        <v/>
      </c>
      <c r="O235" s="90"/>
      <c r="P235" s="90"/>
      <c r="Q235" s="90"/>
      <c r="R235" s="147"/>
      <c r="S235" s="148"/>
    </row>
    <row r="236" spans="1:19" x14ac:dyDescent="0.25">
      <c r="A236" s="85"/>
      <c r="B236" s="146"/>
      <c r="C236" s="146"/>
      <c r="D236" s="87"/>
      <c r="E236" s="88"/>
      <c r="F236" s="272" t="str">
        <f t="shared" si="3"/>
        <v/>
      </c>
      <c r="G236" s="89"/>
      <c r="H236" s="273"/>
      <c r="I236" s="89"/>
      <c r="J236" s="156"/>
      <c r="K236" s="153"/>
      <c r="L2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6" s="275" t="str">
        <f>IF(ISNUMBER(Tabla1[[#This Row],[meq TROLOX/g muestra]]),Tabla1[[#This Row],[meq TROLOX/g muestra]]*100*1000,"")</f>
        <v/>
      </c>
      <c r="N236" s="274" t="str">
        <f>IF(ISNUMBER(Tabla1[[#This Row],[umol TROLOX/ 100g]]),Tabla1[[#This Row],[umol TROLOX/ 100g]]/250.29,"")</f>
        <v/>
      </c>
      <c r="O236" s="90"/>
      <c r="P236" s="90"/>
      <c r="Q236" s="90"/>
      <c r="R236" s="147"/>
      <c r="S236" s="148"/>
    </row>
    <row r="237" spans="1:19" x14ac:dyDescent="0.25">
      <c r="A237" s="85"/>
      <c r="B237" s="146"/>
      <c r="C237" s="146"/>
      <c r="D237" s="87"/>
      <c r="E237" s="88"/>
      <c r="F237" s="272" t="str">
        <f t="shared" si="3"/>
        <v/>
      </c>
      <c r="G237" s="89"/>
      <c r="H237" s="273"/>
      <c r="I237" s="89"/>
      <c r="J237" s="156"/>
      <c r="K237" s="153"/>
      <c r="L2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7" s="275" t="str">
        <f>IF(ISNUMBER(Tabla1[[#This Row],[meq TROLOX/g muestra]]),Tabla1[[#This Row],[meq TROLOX/g muestra]]*100*1000,"")</f>
        <v/>
      </c>
      <c r="N237" s="274" t="str">
        <f>IF(ISNUMBER(Tabla1[[#This Row],[umol TROLOX/ 100g]]),Tabla1[[#This Row],[umol TROLOX/ 100g]]/250.29,"")</f>
        <v/>
      </c>
      <c r="O237" s="90"/>
      <c r="P237" s="90"/>
      <c r="Q237" s="90"/>
      <c r="R237" s="147"/>
      <c r="S237" s="148"/>
    </row>
    <row r="238" spans="1:19" x14ac:dyDescent="0.25">
      <c r="A238" s="85"/>
      <c r="B238" s="146"/>
      <c r="C238" s="146"/>
      <c r="D238" s="87"/>
      <c r="E238" s="88"/>
      <c r="F238" s="272" t="str">
        <f t="shared" si="3"/>
        <v/>
      </c>
      <c r="G238" s="89"/>
      <c r="H238" s="273"/>
      <c r="I238" s="89"/>
      <c r="J238" s="156"/>
      <c r="K238" s="153"/>
      <c r="L2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8" s="275" t="str">
        <f>IF(ISNUMBER(Tabla1[[#This Row],[meq TROLOX/g muestra]]),Tabla1[[#This Row],[meq TROLOX/g muestra]]*100*1000,"")</f>
        <v/>
      </c>
      <c r="N238" s="274" t="str">
        <f>IF(ISNUMBER(Tabla1[[#This Row],[umol TROLOX/ 100g]]),Tabla1[[#This Row],[umol TROLOX/ 100g]]/250.29,"")</f>
        <v/>
      </c>
      <c r="O238" s="90"/>
      <c r="P238" s="90"/>
      <c r="Q238" s="90"/>
      <c r="R238" s="147"/>
      <c r="S238" s="148"/>
    </row>
    <row r="239" spans="1:19" x14ac:dyDescent="0.25">
      <c r="A239" s="85"/>
      <c r="B239" s="146"/>
      <c r="C239" s="146"/>
      <c r="D239" s="87"/>
      <c r="E239" s="88"/>
      <c r="F239" s="272" t="str">
        <f t="shared" si="3"/>
        <v/>
      </c>
      <c r="G239" s="89"/>
      <c r="H239" s="273"/>
      <c r="I239" s="89"/>
      <c r="J239" s="156"/>
      <c r="K239" s="153"/>
      <c r="L2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39" s="275" t="str">
        <f>IF(ISNUMBER(Tabla1[[#This Row],[meq TROLOX/g muestra]]),Tabla1[[#This Row],[meq TROLOX/g muestra]]*100*1000,"")</f>
        <v/>
      </c>
      <c r="N239" s="274" t="str">
        <f>IF(ISNUMBER(Tabla1[[#This Row],[umol TROLOX/ 100g]]),Tabla1[[#This Row],[umol TROLOX/ 100g]]/250.29,"")</f>
        <v/>
      </c>
      <c r="O239" s="90"/>
      <c r="P239" s="90"/>
      <c r="Q239" s="90"/>
      <c r="R239" s="147"/>
      <c r="S239" s="148"/>
    </row>
    <row r="240" spans="1:19" x14ac:dyDescent="0.25">
      <c r="A240" s="85"/>
      <c r="B240" s="146"/>
      <c r="C240" s="146"/>
      <c r="D240" s="87"/>
      <c r="E240" s="88"/>
      <c r="F240" s="272" t="str">
        <f t="shared" si="3"/>
        <v/>
      </c>
      <c r="G240" s="89"/>
      <c r="H240" s="273"/>
      <c r="I240" s="89"/>
      <c r="J240" s="156"/>
      <c r="K240" s="153"/>
      <c r="L2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0" s="275" t="str">
        <f>IF(ISNUMBER(Tabla1[[#This Row],[meq TROLOX/g muestra]]),Tabla1[[#This Row],[meq TROLOX/g muestra]]*100*1000,"")</f>
        <v/>
      </c>
      <c r="N240" s="274" t="str">
        <f>IF(ISNUMBER(Tabla1[[#This Row],[umol TROLOX/ 100g]]),Tabla1[[#This Row],[umol TROLOX/ 100g]]/250.29,"")</f>
        <v/>
      </c>
      <c r="O240" s="90"/>
      <c r="P240" s="90"/>
      <c r="Q240" s="90"/>
      <c r="R240" s="147"/>
      <c r="S240" s="148"/>
    </row>
    <row r="241" spans="1:19" x14ac:dyDescent="0.25">
      <c r="A241" s="85"/>
      <c r="B241" s="146"/>
      <c r="C241" s="146"/>
      <c r="D241" s="87"/>
      <c r="E241" s="88"/>
      <c r="F241" s="272" t="str">
        <f t="shared" si="3"/>
        <v/>
      </c>
      <c r="G241" s="89"/>
      <c r="H241" s="273"/>
      <c r="I241" s="89"/>
      <c r="J241" s="156"/>
      <c r="K241" s="153"/>
      <c r="L2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1" s="275" t="str">
        <f>IF(ISNUMBER(Tabla1[[#This Row],[meq TROLOX/g muestra]]),Tabla1[[#This Row],[meq TROLOX/g muestra]]*100*1000,"")</f>
        <v/>
      </c>
      <c r="N241" s="274" t="str">
        <f>IF(ISNUMBER(Tabla1[[#This Row],[umol TROLOX/ 100g]]),Tabla1[[#This Row],[umol TROLOX/ 100g]]/250.29,"")</f>
        <v/>
      </c>
      <c r="O241" s="90"/>
      <c r="P241" s="90"/>
      <c r="Q241" s="90"/>
      <c r="R241" s="147"/>
      <c r="S241" s="148"/>
    </row>
    <row r="242" spans="1:19" x14ac:dyDescent="0.25">
      <c r="A242" s="85"/>
      <c r="B242" s="146"/>
      <c r="C242" s="146"/>
      <c r="D242" s="87"/>
      <c r="E242" s="88"/>
      <c r="F242" s="272" t="str">
        <f t="shared" si="3"/>
        <v/>
      </c>
      <c r="G242" s="89"/>
      <c r="H242" s="273"/>
      <c r="I242" s="89"/>
      <c r="J242" s="156"/>
      <c r="K242" s="153"/>
      <c r="L2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2" s="275" t="str">
        <f>IF(ISNUMBER(Tabla1[[#This Row],[meq TROLOX/g muestra]]),Tabla1[[#This Row],[meq TROLOX/g muestra]]*100*1000,"")</f>
        <v/>
      </c>
      <c r="N242" s="274" t="str">
        <f>IF(ISNUMBER(Tabla1[[#This Row],[umol TROLOX/ 100g]]),Tabla1[[#This Row],[umol TROLOX/ 100g]]/250.29,"")</f>
        <v/>
      </c>
      <c r="O242" s="90"/>
      <c r="P242" s="90"/>
      <c r="Q242" s="90"/>
      <c r="R242" s="147"/>
      <c r="S242" s="148"/>
    </row>
    <row r="243" spans="1:19" x14ac:dyDescent="0.25">
      <c r="A243" s="85"/>
      <c r="B243" s="146"/>
      <c r="C243" s="146"/>
      <c r="D243" s="87"/>
      <c r="E243" s="88"/>
      <c r="F243" s="272" t="str">
        <f t="shared" si="3"/>
        <v/>
      </c>
      <c r="G243" s="89"/>
      <c r="H243" s="273"/>
      <c r="I243" s="89"/>
      <c r="J243" s="156"/>
      <c r="K243" s="153"/>
      <c r="L2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3" s="275" t="str">
        <f>IF(ISNUMBER(Tabla1[[#This Row],[meq TROLOX/g muestra]]),Tabla1[[#This Row],[meq TROLOX/g muestra]]*100*1000,"")</f>
        <v/>
      </c>
      <c r="N243" s="274" t="str">
        <f>IF(ISNUMBER(Tabla1[[#This Row],[umol TROLOX/ 100g]]),Tabla1[[#This Row],[umol TROLOX/ 100g]]/250.29,"")</f>
        <v/>
      </c>
      <c r="O243" s="90"/>
      <c r="P243" s="90"/>
      <c r="Q243" s="90"/>
      <c r="R243" s="147"/>
      <c r="S243" s="148"/>
    </row>
    <row r="244" spans="1:19" x14ac:dyDescent="0.25">
      <c r="A244" s="85"/>
      <c r="B244" s="146"/>
      <c r="C244" s="146"/>
      <c r="D244" s="87"/>
      <c r="E244" s="88"/>
      <c r="F244" s="272" t="str">
        <f t="shared" si="3"/>
        <v/>
      </c>
      <c r="G244" s="89"/>
      <c r="H244" s="273"/>
      <c r="I244" s="89"/>
      <c r="J244" s="156"/>
      <c r="K244" s="153"/>
      <c r="L2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4" s="275" t="str">
        <f>IF(ISNUMBER(Tabla1[[#This Row],[meq TROLOX/g muestra]]),Tabla1[[#This Row],[meq TROLOX/g muestra]]*100*1000,"")</f>
        <v/>
      </c>
      <c r="N244" s="274" t="str">
        <f>IF(ISNUMBER(Tabla1[[#This Row],[umol TROLOX/ 100g]]),Tabla1[[#This Row],[umol TROLOX/ 100g]]/250.29,"")</f>
        <v/>
      </c>
      <c r="O244" s="90"/>
      <c r="P244" s="90"/>
      <c r="Q244" s="90"/>
      <c r="R244" s="147"/>
      <c r="S244" s="148"/>
    </row>
    <row r="245" spans="1:19" x14ac:dyDescent="0.25">
      <c r="A245" s="85"/>
      <c r="B245" s="146"/>
      <c r="C245" s="146"/>
      <c r="D245" s="87"/>
      <c r="E245" s="88"/>
      <c r="F245" s="272" t="str">
        <f t="shared" si="3"/>
        <v/>
      </c>
      <c r="G245" s="89"/>
      <c r="H245" s="273"/>
      <c r="I245" s="89"/>
      <c r="J245" s="156"/>
      <c r="K245" s="153"/>
      <c r="L2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5" s="275" t="str">
        <f>IF(ISNUMBER(Tabla1[[#This Row],[meq TROLOX/g muestra]]),Tabla1[[#This Row],[meq TROLOX/g muestra]]*100*1000,"")</f>
        <v/>
      </c>
      <c r="N245" s="274" t="str">
        <f>IF(ISNUMBER(Tabla1[[#This Row],[umol TROLOX/ 100g]]),Tabla1[[#This Row],[umol TROLOX/ 100g]]/250.29,"")</f>
        <v/>
      </c>
      <c r="O245" s="90"/>
      <c r="P245" s="90"/>
      <c r="Q245" s="90"/>
      <c r="R245" s="147"/>
      <c r="S245" s="148"/>
    </row>
    <row r="246" spans="1:19" x14ac:dyDescent="0.25">
      <c r="A246" s="85"/>
      <c r="B246" s="146"/>
      <c r="C246" s="146"/>
      <c r="D246" s="87"/>
      <c r="E246" s="88"/>
      <c r="F246" s="272" t="str">
        <f t="shared" si="3"/>
        <v/>
      </c>
      <c r="G246" s="89"/>
      <c r="H246" s="273"/>
      <c r="I246" s="89"/>
      <c r="J246" s="156"/>
      <c r="K246" s="153"/>
      <c r="L2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6" s="275" t="str">
        <f>IF(ISNUMBER(Tabla1[[#This Row],[meq TROLOX/g muestra]]),Tabla1[[#This Row],[meq TROLOX/g muestra]]*100*1000,"")</f>
        <v/>
      </c>
      <c r="N246" s="274" t="str">
        <f>IF(ISNUMBER(Tabla1[[#This Row],[umol TROLOX/ 100g]]),Tabla1[[#This Row],[umol TROLOX/ 100g]]/250.29,"")</f>
        <v/>
      </c>
      <c r="O246" s="90"/>
      <c r="P246" s="90"/>
      <c r="Q246" s="90"/>
      <c r="R246" s="147"/>
      <c r="S246" s="148"/>
    </row>
    <row r="247" spans="1:19" x14ac:dyDescent="0.25">
      <c r="A247" s="85"/>
      <c r="B247" s="146"/>
      <c r="C247" s="146"/>
      <c r="D247" s="87"/>
      <c r="E247" s="88"/>
      <c r="F247" s="272" t="str">
        <f t="shared" si="3"/>
        <v/>
      </c>
      <c r="G247" s="89"/>
      <c r="H247" s="273"/>
      <c r="I247" s="89"/>
      <c r="J247" s="156"/>
      <c r="K247" s="153"/>
      <c r="L2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7" s="275" t="str">
        <f>IF(ISNUMBER(Tabla1[[#This Row],[meq TROLOX/g muestra]]),Tabla1[[#This Row],[meq TROLOX/g muestra]]*100*1000,"")</f>
        <v/>
      </c>
      <c r="N247" s="274" t="str">
        <f>IF(ISNUMBER(Tabla1[[#This Row],[umol TROLOX/ 100g]]),Tabla1[[#This Row],[umol TROLOX/ 100g]]/250.29,"")</f>
        <v/>
      </c>
      <c r="O247" s="90"/>
      <c r="P247" s="90"/>
      <c r="Q247" s="90"/>
      <c r="R247" s="147"/>
      <c r="S247" s="148"/>
    </row>
    <row r="248" spans="1:19" x14ac:dyDescent="0.25">
      <c r="A248" s="85"/>
      <c r="B248" s="146"/>
      <c r="C248" s="146"/>
      <c r="D248" s="87"/>
      <c r="E248" s="88"/>
      <c r="F248" s="272" t="str">
        <f t="shared" si="3"/>
        <v/>
      </c>
      <c r="G248" s="89"/>
      <c r="H248" s="273"/>
      <c r="I248" s="89"/>
      <c r="J248" s="156"/>
      <c r="K248" s="153"/>
      <c r="L2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8" s="275" t="str">
        <f>IF(ISNUMBER(Tabla1[[#This Row],[meq TROLOX/g muestra]]),Tabla1[[#This Row],[meq TROLOX/g muestra]]*100*1000,"")</f>
        <v/>
      </c>
      <c r="N248" s="274" t="str">
        <f>IF(ISNUMBER(Tabla1[[#This Row],[umol TROLOX/ 100g]]),Tabla1[[#This Row],[umol TROLOX/ 100g]]/250.29,"")</f>
        <v/>
      </c>
      <c r="O248" s="90"/>
      <c r="P248" s="90"/>
      <c r="Q248" s="90"/>
      <c r="R248" s="147"/>
      <c r="S248" s="148"/>
    </row>
    <row r="249" spans="1:19" x14ac:dyDescent="0.25">
      <c r="A249" s="85"/>
      <c r="B249" s="146"/>
      <c r="C249" s="146"/>
      <c r="D249" s="87"/>
      <c r="E249" s="88"/>
      <c r="F249" s="272" t="str">
        <f t="shared" si="3"/>
        <v/>
      </c>
      <c r="G249" s="89"/>
      <c r="H249" s="273"/>
      <c r="I249" s="89"/>
      <c r="J249" s="156"/>
      <c r="K249" s="153"/>
      <c r="L2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49" s="275" t="str">
        <f>IF(ISNUMBER(Tabla1[[#This Row],[meq TROLOX/g muestra]]),Tabla1[[#This Row],[meq TROLOX/g muestra]]*100*1000,"")</f>
        <v/>
      </c>
      <c r="N249" s="274" t="str">
        <f>IF(ISNUMBER(Tabla1[[#This Row],[umol TROLOX/ 100g]]),Tabla1[[#This Row],[umol TROLOX/ 100g]]/250.29,"")</f>
        <v/>
      </c>
      <c r="O249" s="90"/>
      <c r="P249" s="90"/>
      <c r="Q249" s="90"/>
      <c r="R249" s="147"/>
      <c r="S249" s="148"/>
    </row>
    <row r="250" spans="1:19" x14ac:dyDescent="0.25">
      <c r="A250" s="85"/>
      <c r="B250" s="146"/>
      <c r="C250" s="146"/>
      <c r="D250" s="87"/>
      <c r="E250" s="88"/>
      <c r="F250" s="272" t="str">
        <f t="shared" si="3"/>
        <v/>
      </c>
      <c r="G250" s="89"/>
      <c r="H250" s="273"/>
      <c r="I250" s="89"/>
      <c r="J250" s="156"/>
      <c r="K250" s="153"/>
      <c r="L2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0" s="275" t="str">
        <f>IF(ISNUMBER(Tabla1[[#This Row],[meq TROLOX/g muestra]]),Tabla1[[#This Row],[meq TROLOX/g muestra]]*100*1000,"")</f>
        <v/>
      </c>
      <c r="N250" s="274" t="str">
        <f>IF(ISNUMBER(Tabla1[[#This Row],[umol TROLOX/ 100g]]),Tabla1[[#This Row],[umol TROLOX/ 100g]]/250.29,"")</f>
        <v/>
      </c>
      <c r="O250" s="90"/>
      <c r="P250" s="90"/>
      <c r="Q250" s="90"/>
      <c r="R250" s="147"/>
      <c r="S250" s="148"/>
    </row>
    <row r="251" spans="1:19" x14ac:dyDescent="0.25">
      <c r="A251" s="85"/>
      <c r="B251" s="146"/>
      <c r="C251" s="146"/>
      <c r="D251" s="87"/>
      <c r="E251" s="88"/>
      <c r="F251" s="272" t="str">
        <f t="shared" si="3"/>
        <v/>
      </c>
      <c r="G251" s="89"/>
      <c r="H251" s="273"/>
      <c r="I251" s="89"/>
      <c r="J251" s="156"/>
      <c r="K251" s="153"/>
      <c r="L2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1" s="275" t="str">
        <f>IF(ISNUMBER(Tabla1[[#This Row],[meq TROLOX/g muestra]]),Tabla1[[#This Row],[meq TROLOX/g muestra]]*100*1000,"")</f>
        <v/>
      </c>
      <c r="N251" s="274" t="str">
        <f>IF(ISNUMBER(Tabla1[[#This Row],[umol TROLOX/ 100g]]),Tabla1[[#This Row],[umol TROLOX/ 100g]]/250.29,"")</f>
        <v/>
      </c>
      <c r="O251" s="90"/>
      <c r="P251" s="90"/>
      <c r="Q251" s="90"/>
      <c r="R251" s="147"/>
      <c r="S251" s="148"/>
    </row>
    <row r="252" spans="1:19" x14ac:dyDescent="0.25">
      <c r="A252" s="85"/>
      <c r="B252" s="146"/>
      <c r="C252" s="146"/>
      <c r="D252" s="87"/>
      <c r="E252" s="88"/>
      <c r="F252" s="272" t="str">
        <f t="shared" si="3"/>
        <v/>
      </c>
      <c r="G252" s="89"/>
      <c r="H252" s="273"/>
      <c r="I252" s="89"/>
      <c r="J252" s="156"/>
      <c r="K252" s="153"/>
      <c r="L2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2" s="275" t="str">
        <f>IF(ISNUMBER(Tabla1[[#This Row],[meq TROLOX/g muestra]]),Tabla1[[#This Row],[meq TROLOX/g muestra]]*100*1000,"")</f>
        <v/>
      </c>
      <c r="N252" s="274" t="str">
        <f>IF(ISNUMBER(Tabla1[[#This Row],[umol TROLOX/ 100g]]),Tabla1[[#This Row],[umol TROLOX/ 100g]]/250.29,"")</f>
        <v/>
      </c>
      <c r="O252" s="90"/>
      <c r="P252" s="90"/>
      <c r="Q252" s="90"/>
      <c r="R252" s="147"/>
      <c r="S252" s="148"/>
    </row>
    <row r="253" spans="1:19" x14ac:dyDescent="0.25">
      <c r="A253" s="85"/>
      <c r="B253" s="146"/>
      <c r="C253" s="146"/>
      <c r="D253" s="87"/>
      <c r="E253" s="88"/>
      <c r="F253" s="272" t="str">
        <f t="shared" si="3"/>
        <v/>
      </c>
      <c r="G253" s="89"/>
      <c r="H253" s="273"/>
      <c r="I253" s="89"/>
      <c r="J253" s="156"/>
      <c r="K253" s="153"/>
      <c r="L2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3" s="275" t="str">
        <f>IF(ISNUMBER(Tabla1[[#This Row],[meq TROLOX/g muestra]]),Tabla1[[#This Row],[meq TROLOX/g muestra]]*100*1000,"")</f>
        <v/>
      </c>
      <c r="N253" s="274" t="str">
        <f>IF(ISNUMBER(Tabla1[[#This Row],[umol TROLOX/ 100g]]),Tabla1[[#This Row],[umol TROLOX/ 100g]]/250.29,"")</f>
        <v/>
      </c>
      <c r="O253" s="90"/>
      <c r="P253" s="90"/>
      <c r="Q253" s="90"/>
      <c r="R253" s="147"/>
      <c r="S253" s="148"/>
    </row>
    <row r="254" spans="1:19" x14ac:dyDescent="0.25">
      <c r="A254" s="85"/>
      <c r="B254" s="146"/>
      <c r="C254" s="146"/>
      <c r="D254" s="87"/>
      <c r="E254" s="88"/>
      <c r="F254" s="272" t="str">
        <f t="shared" si="3"/>
        <v/>
      </c>
      <c r="G254" s="89"/>
      <c r="H254" s="273"/>
      <c r="I254" s="89"/>
      <c r="J254" s="156"/>
      <c r="K254" s="153"/>
      <c r="L2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4" s="275" t="str">
        <f>IF(ISNUMBER(Tabla1[[#This Row],[meq TROLOX/g muestra]]),Tabla1[[#This Row],[meq TROLOX/g muestra]]*100*1000,"")</f>
        <v/>
      </c>
      <c r="N254" s="274" t="str">
        <f>IF(ISNUMBER(Tabla1[[#This Row],[umol TROLOX/ 100g]]),Tabla1[[#This Row],[umol TROLOX/ 100g]]/250.29,"")</f>
        <v/>
      </c>
      <c r="O254" s="90"/>
      <c r="P254" s="90"/>
      <c r="Q254" s="90"/>
      <c r="R254" s="147"/>
      <c r="S254" s="148"/>
    </row>
    <row r="255" spans="1:19" x14ac:dyDescent="0.25">
      <c r="A255" s="85"/>
      <c r="B255" s="146"/>
      <c r="C255" s="146"/>
      <c r="D255" s="87"/>
      <c r="E255" s="88"/>
      <c r="F255" s="272" t="str">
        <f t="shared" si="3"/>
        <v/>
      </c>
      <c r="G255" s="89"/>
      <c r="H255" s="273"/>
      <c r="I255" s="89"/>
      <c r="J255" s="156"/>
      <c r="K255" s="153"/>
      <c r="L2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5" s="275" t="str">
        <f>IF(ISNUMBER(Tabla1[[#This Row],[meq TROLOX/g muestra]]),Tabla1[[#This Row],[meq TROLOX/g muestra]]*100*1000,"")</f>
        <v/>
      </c>
      <c r="N255" s="274" t="str">
        <f>IF(ISNUMBER(Tabla1[[#This Row],[umol TROLOX/ 100g]]),Tabla1[[#This Row],[umol TROLOX/ 100g]]/250.29,"")</f>
        <v/>
      </c>
      <c r="O255" s="90"/>
      <c r="P255" s="90"/>
      <c r="Q255" s="90"/>
      <c r="R255" s="147"/>
      <c r="S255" s="148"/>
    </row>
    <row r="256" spans="1:19" x14ac:dyDescent="0.25">
      <c r="A256" s="85"/>
      <c r="B256" s="146"/>
      <c r="C256" s="146"/>
      <c r="D256" s="87"/>
      <c r="E256" s="88"/>
      <c r="F256" s="272" t="str">
        <f t="shared" si="3"/>
        <v/>
      </c>
      <c r="G256" s="89"/>
      <c r="H256" s="273"/>
      <c r="I256" s="89"/>
      <c r="J256" s="156"/>
      <c r="K256" s="153"/>
      <c r="L2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6" s="275" t="str">
        <f>IF(ISNUMBER(Tabla1[[#This Row],[meq TROLOX/g muestra]]),Tabla1[[#This Row],[meq TROLOX/g muestra]]*100*1000,"")</f>
        <v/>
      </c>
      <c r="N256" s="274" t="str">
        <f>IF(ISNUMBER(Tabla1[[#This Row],[umol TROLOX/ 100g]]),Tabla1[[#This Row],[umol TROLOX/ 100g]]/250.29,"")</f>
        <v/>
      </c>
      <c r="O256" s="90"/>
      <c r="P256" s="90"/>
      <c r="Q256" s="90"/>
      <c r="R256" s="147"/>
      <c r="S256" s="148"/>
    </row>
    <row r="257" spans="1:19" x14ac:dyDescent="0.25">
      <c r="A257" s="85"/>
      <c r="B257" s="146"/>
      <c r="C257" s="146"/>
      <c r="D257" s="87"/>
      <c r="E257" s="88"/>
      <c r="F257" s="272" t="str">
        <f t="shared" si="3"/>
        <v/>
      </c>
      <c r="G257" s="89"/>
      <c r="H257" s="273"/>
      <c r="I257" s="89"/>
      <c r="J257" s="156"/>
      <c r="K257" s="153"/>
      <c r="L2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7" s="275" t="str">
        <f>IF(ISNUMBER(Tabla1[[#This Row],[meq TROLOX/g muestra]]),Tabla1[[#This Row],[meq TROLOX/g muestra]]*100*1000,"")</f>
        <v/>
      </c>
      <c r="N257" s="274" t="str">
        <f>IF(ISNUMBER(Tabla1[[#This Row],[umol TROLOX/ 100g]]),Tabla1[[#This Row],[umol TROLOX/ 100g]]/250.29,"")</f>
        <v/>
      </c>
      <c r="O257" s="90"/>
      <c r="P257" s="90"/>
      <c r="Q257" s="90"/>
      <c r="R257" s="147"/>
      <c r="S257" s="148"/>
    </row>
    <row r="258" spans="1:19" x14ac:dyDescent="0.25">
      <c r="A258" s="85"/>
      <c r="B258" s="146"/>
      <c r="C258" s="146"/>
      <c r="D258" s="87"/>
      <c r="E258" s="88"/>
      <c r="F258" s="272" t="str">
        <f t="shared" si="3"/>
        <v/>
      </c>
      <c r="G258" s="89"/>
      <c r="H258" s="273"/>
      <c r="I258" s="89"/>
      <c r="J258" s="156"/>
      <c r="K258" s="153"/>
      <c r="L2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8" s="275" t="str">
        <f>IF(ISNUMBER(Tabla1[[#This Row],[meq TROLOX/g muestra]]),Tabla1[[#This Row],[meq TROLOX/g muestra]]*100*1000,"")</f>
        <v/>
      </c>
      <c r="N258" s="274" t="str">
        <f>IF(ISNUMBER(Tabla1[[#This Row],[umol TROLOX/ 100g]]),Tabla1[[#This Row],[umol TROLOX/ 100g]]/250.29,"")</f>
        <v/>
      </c>
      <c r="O258" s="90"/>
      <c r="P258" s="90"/>
      <c r="Q258" s="90"/>
      <c r="R258" s="147"/>
      <c r="S258" s="148"/>
    </row>
    <row r="259" spans="1:19" x14ac:dyDescent="0.25">
      <c r="A259" s="85"/>
      <c r="B259" s="146"/>
      <c r="C259" s="146"/>
      <c r="D259" s="87"/>
      <c r="E259" s="88"/>
      <c r="F259" s="272" t="str">
        <f t="shared" si="3"/>
        <v/>
      </c>
      <c r="G259" s="89"/>
      <c r="H259" s="273"/>
      <c r="I259" s="89"/>
      <c r="J259" s="156"/>
      <c r="K259" s="153"/>
      <c r="L2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59" s="275" t="str">
        <f>IF(ISNUMBER(Tabla1[[#This Row],[meq TROLOX/g muestra]]),Tabla1[[#This Row],[meq TROLOX/g muestra]]*100*1000,"")</f>
        <v/>
      </c>
      <c r="N259" s="274" t="str">
        <f>IF(ISNUMBER(Tabla1[[#This Row],[umol TROLOX/ 100g]]),Tabla1[[#This Row],[umol TROLOX/ 100g]]/250.29,"")</f>
        <v/>
      </c>
      <c r="O259" s="90"/>
      <c r="P259" s="90"/>
      <c r="Q259" s="90"/>
      <c r="R259" s="147"/>
      <c r="S259" s="148"/>
    </row>
    <row r="260" spans="1:19" x14ac:dyDescent="0.25">
      <c r="A260" s="85"/>
      <c r="B260" s="146"/>
      <c r="C260" s="146"/>
      <c r="D260" s="87"/>
      <c r="E260" s="88"/>
      <c r="F260" s="272" t="str">
        <f t="shared" si="3"/>
        <v/>
      </c>
      <c r="G260" s="89"/>
      <c r="H260" s="273"/>
      <c r="I260" s="89"/>
      <c r="J260" s="156"/>
      <c r="K260" s="153"/>
      <c r="L2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0" s="275" t="str">
        <f>IF(ISNUMBER(Tabla1[[#This Row],[meq TROLOX/g muestra]]),Tabla1[[#This Row],[meq TROLOX/g muestra]]*100*1000,"")</f>
        <v/>
      </c>
      <c r="N260" s="274" t="str">
        <f>IF(ISNUMBER(Tabla1[[#This Row],[umol TROLOX/ 100g]]),Tabla1[[#This Row],[umol TROLOX/ 100g]]/250.29,"")</f>
        <v/>
      </c>
      <c r="O260" s="90"/>
      <c r="P260" s="90"/>
      <c r="Q260" s="90"/>
      <c r="R260" s="147"/>
      <c r="S260" s="148"/>
    </row>
    <row r="261" spans="1:19" x14ac:dyDescent="0.25">
      <c r="A261" s="85"/>
      <c r="B261" s="146"/>
      <c r="C261" s="146"/>
      <c r="D261" s="87"/>
      <c r="E261" s="88"/>
      <c r="F261" s="272" t="str">
        <f t="shared" si="3"/>
        <v/>
      </c>
      <c r="G261" s="89"/>
      <c r="H261" s="273"/>
      <c r="I261" s="89"/>
      <c r="J261" s="156"/>
      <c r="K261" s="153"/>
      <c r="L2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1" s="275" t="str">
        <f>IF(ISNUMBER(Tabla1[[#This Row],[meq TROLOX/g muestra]]),Tabla1[[#This Row],[meq TROLOX/g muestra]]*100*1000,"")</f>
        <v/>
      </c>
      <c r="N261" s="274" t="str">
        <f>IF(ISNUMBER(Tabla1[[#This Row],[umol TROLOX/ 100g]]),Tabla1[[#This Row],[umol TROLOX/ 100g]]/250.29,"")</f>
        <v/>
      </c>
      <c r="O261" s="90"/>
      <c r="P261" s="90"/>
      <c r="Q261" s="90"/>
      <c r="R261" s="147"/>
      <c r="S261" s="148"/>
    </row>
    <row r="262" spans="1:19" x14ac:dyDescent="0.25">
      <c r="A262" s="85"/>
      <c r="B262" s="146"/>
      <c r="C262" s="146"/>
      <c r="D262" s="87"/>
      <c r="E262" s="88"/>
      <c r="F262" s="272" t="str">
        <f t="shared" si="3"/>
        <v/>
      </c>
      <c r="G262" s="89"/>
      <c r="H262" s="273"/>
      <c r="I262" s="89"/>
      <c r="J262" s="156"/>
      <c r="K262" s="153"/>
      <c r="L2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2" s="275" t="str">
        <f>IF(ISNUMBER(Tabla1[[#This Row],[meq TROLOX/g muestra]]),Tabla1[[#This Row],[meq TROLOX/g muestra]]*100*1000,"")</f>
        <v/>
      </c>
      <c r="N262" s="274" t="str">
        <f>IF(ISNUMBER(Tabla1[[#This Row],[umol TROLOX/ 100g]]),Tabla1[[#This Row],[umol TROLOX/ 100g]]/250.29,"")</f>
        <v/>
      </c>
      <c r="O262" s="90"/>
      <c r="P262" s="90"/>
      <c r="Q262" s="90"/>
      <c r="R262" s="147"/>
      <c r="S262" s="148"/>
    </row>
    <row r="263" spans="1:19" x14ac:dyDescent="0.25">
      <c r="A263" s="85"/>
      <c r="B263" s="146"/>
      <c r="C263" s="146"/>
      <c r="D263" s="87"/>
      <c r="E263" s="88"/>
      <c r="F263" s="272" t="str">
        <f t="shared" si="3"/>
        <v/>
      </c>
      <c r="G263" s="89"/>
      <c r="H263" s="273"/>
      <c r="I263" s="89"/>
      <c r="J263" s="156"/>
      <c r="K263" s="153"/>
      <c r="L2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3" s="275" t="str">
        <f>IF(ISNUMBER(Tabla1[[#This Row],[meq TROLOX/g muestra]]),Tabla1[[#This Row],[meq TROLOX/g muestra]]*100*1000,"")</f>
        <v/>
      </c>
      <c r="N263" s="274" t="str">
        <f>IF(ISNUMBER(Tabla1[[#This Row],[umol TROLOX/ 100g]]),Tabla1[[#This Row],[umol TROLOX/ 100g]]/250.29,"")</f>
        <v/>
      </c>
      <c r="O263" s="90"/>
      <c r="P263" s="90"/>
      <c r="Q263" s="90"/>
      <c r="R263" s="147"/>
      <c r="S263" s="148"/>
    </row>
    <row r="264" spans="1:19" x14ac:dyDescent="0.25">
      <c r="A264" s="85"/>
      <c r="B264" s="146"/>
      <c r="C264" s="146"/>
      <c r="D264" s="87"/>
      <c r="E264" s="88"/>
      <c r="F264" s="272" t="str">
        <f t="shared" si="3"/>
        <v/>
      </c>
      <c r="G264" s="89"/>
      <c r="H264" s="273"/>
      <c r="I264" s="89"/>
      <c r="J264" s="156"/>
      <c r="K264" s="153"/>
      <c r="L2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4" s="275" t="str">
        <f>IF(ISNUMBER(Tabla1[[#This Row],[meq TROLOX/g muestra]]),Tabla1[[#This Row],[meq TROLOX/g muestra]]*100*1000,"")</f>
        <v/>
      </c>
      <c r="N264" s="274" t="str">
        <f>IF(ISNUMBER(Tabla1[[#This Row],[umol TROLOX/ 100g]]),Tabla1[[#This Row],[umol TROLOX/ 100g]]/250.29,"")</f>
        <v/>
      </c>
      <c r="O264" s="90"/>
      <c r="P264" s="90"/>
      <c r="Q264" s="90"/>
      <c r="R264" s="147"/>
      <c r="S264" s="148"/>
    </row>
    <row r="265" spans="1:19" x14ac:dyDescent="0.25">
      <c r="A265" s="85"/>
      <c r="B265" s="146"/>
      <c r="C265" s="146"/>
      <c r="D265" s="87"/>
      <c r="E265" s="88"/>
      <c r="F265" s="272" t="str">
        <f t="shared" si="3"/>
        <v/>
      </c>
      <c r="G265" s="89"/>
      <c r="H265" s="273"/>
      <c r="I265" s="89"/>
      <c r="J265" s="156"/>
      <c r="K265" s="153"/>
      <c r="L2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5" s="275" t="str">
        <f>IF(ISNUMBER(Tabla1[[#This Row],[meq TROLOX/g muestra]]),Tabla1[[#This Row],[meq TROLOX/g muestra]]*100*1000,"")</f>
        <v/>
      </c>
      <c r="N265" s="274" t="str">
        <f>IF(ISNUMBER(Tabla1[[#This Row],[umol TROLOX/ 100g]]),Tabla1[[#This Row],[umol TROLOX/ 100g]]/250.29,"")</f>
        <v/>
      </c>
      <c r="O265" s="90"/>
      <c r="P265" s="90"/>
      <c r="Q265" s="90"/>
      <c r="R265" s="147"/>
      <c r="S265" s="148"/>
    </row>
    <row r="266" spans="1:19" x14ac:dyDescent="0.25">
      <c r="A266" s="85"/>
      <c r="B266" s="146"/>
      <c r="C266" s="146"/>
      <c r="D266" s="87"/>
      <c r="E266" s="88"/>
      <c r="F266" s="272" t="str">
        <f t="shared" si="3"/>
        <v/>
      </c>
      <c r="G266" s="89"/>
      <c r="H266" s="273"/>
      <c r="I266" s="89"/>
      <c r="J266" s="156"/>
      <c r="K266" s="153"/>
      <c r="L2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6" s="275" t="str">
        <f>IF(ISNUMBER(Tabla1[[#This Row],[meq TROLOX/g muestra]]),Tabla1[[#This Row],[meq TROLOX/g muestra]]*100*1000,"")</f>
        <v/>
      </c>
      <c r="N266" s="274" t="str">
        <f>IF(ISNUMBER(Tabla1[[#This Row],[umol TROLOX/ 100g]]),Tabla1[[#This Row],[umol TROLOX/ 100g]]/250.29,"")</f>
        <v/>
      </c>
      <c r="O266" s="90"/>
      <c r="P266" s="90"/>
      <c r="Q266" s="90"/>
      <c r="R266" s="147"/>
      <c r="S266" s="148"/>
    </row>
    <row r="267" spans="1:19" x14ac:dyDescent="0.25">
      <c r="A267" s="85"/>
      <c r="B267" s="146"/>
      <c r="C267" s="146"/>
      <c r="D267" s="87"/>
      <c r="E267" s="88"/>
      <c r="F267" s="272" t="str">
        <f t="shared" si="3"/>
        <v/>
      </c>
      <c r="G267" s="89"/>
      <c r="H267" s="273"/>
      <c r="I267" s="89"/>
      <c r="J267" s="156"/>
      <c r="K267" s="153"/>
      <c r="L2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7" s="275" t="str">
        <f>IF(ISNUMBER(Tabla1[[#This Row],[meq TROLOX/g muestra]]),Tabla1[[#This Row],[meq TROLOX/g muestra]]*100*1000,"")</f>
        <v/>
      </c>
      <c r="N267" s="274" t="str">
        <f>IF(ISNUMBER(Tabla1[[#This Row],[umol TROLOX/ 100g]]),Tabla1[[#This Row],[umol TROLOX/ 100g]]/250.29,"")</f>
        <v/>
      </c>
      <c r="O267" s="90"/>
      <c r="P267" s="90"/>
      <c r="Q267" s="90"/>
      <c r="R267" s="147"/>
      <c r="S267" s="148"/>
    </row>
    <row r="268" spans="1:19" x14ac:dyDescent="0.25">
      <c r="A268" s="85"/>
      <c r="B268" s="146"/>
      <c r="C268" s="146"/>
      <c r="D268" s="87"/>
      <c r="E268" s="88"/>
      <c r="F268" s="272" t="str">
        <f t="shared" si="3"/>
        <v/>
      </c>
      <c r="G268" s="89"/>
      <c r="H268" s="273"/>
      <c r="I268" s="89"/>
      <c r="J268" s="156"/>
      <c r="K268" s="153"/>
      <c r="L2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8" s="275" t="str">
        <f>IF(ISNUMBER(Tabla1[[#This Row],[meq TROLOX/g muestra]]),Tabla1[[#This Row],[meq TROLOX/g muestra]]*100*1000,"")</f>
        <v/>
      </c>
      <c r="N268" s="274" t="str">
        <f>IF(ISNUMBER(Tabla1[[#This Row],[umol TROLOX/ 100g]]),Tabla1[[#This Row],[umol TROLOX/ 100g]]/250.29,"")</f>
        <v/>
      </c>
      <c r="O268" s="90"/>
      <c r="P268" s="90"/>
      <c r="Q268" s="90"/>
      <c r="R268" s="147"/>
      <c r="S268" s="148"/>
    </row>
    <row r="269" spans="1:19" x14ac:dyDescent="0.25">
      <c r="A269" s="85"/>
      <c r="B269" s="146"/>
      <c r="C269" s="146"/>
      <c r="D269" s="87"/>
      <c r="E269" s="88"/>
      <c r="F269" s="272" t="str">
        <f t="shared" si="3"/>
        <v/>
      </c>
      <c r="G269" s="89"/>
      <c r="H269" s="273"/>
      <c r="I269" s="89"/>
      <c r="J269" s="156"/>
      <c r="K269" s="153"/>
      <c r="L2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69" s="275" t="str">
        <f>IF(ISNUMBER(Tabla1[[#This Row],[meq TROLOX/g muestra]]),Tabla1[[#This Row],[meq TROLOX/g muestra]]*100*1000,"")</f>
        <v/>
      </c>
      <c r="N269" s="274" t="str">
        <f>IF(ISNUMBER(Tabla1[[#This Row],[umol TROLOX/ 100g]]),Tabla1[[#This Row],[umol TROLOX/ 100g]]/250.29,"")</f>
        <v/>
      </c>
      <c r="O269" s="90"/>
      <c r="P269" s="90"/>
      <c r="Q269" s="90"/>
      <c r="R269" s="147"/>
      <c r="S269" s="148"/>
    </row>
    <row r="270" spans="1:19" x14ac:dyDescent="0.25">
      <c r="A270" s="85"/>
      <c r="B270" s="146"/>
      <c r="C270" s="146"/>
      <c r="D270" s="87"/>
      <c r="E270" s="88"/>
      <c r="F270" s="272" t="str">
        <f t="shared" si="3"/>
        <v/>
      </c>
      <c r="G270" s="89"/>
      <c r="H270" s="273"/>
      <c r="I270" s="89"/>
      <c r="J270" s="156"/>
      <c r="K270" s="153"/>
      <c r="L2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0" s="275" t="str">
        <f>IF(ISNUMBER(Tabla1[[#This Row],[meq TROLOX/g muestra]]),Tabla1[[#This Row],[meq TROLOX/g muestra]]*100*1000,"")</f>
        <v/>
      </c>
      <c r="N270" s="274" t="str">
        <f>IF(ISNUMBER(Tabla1[[#This Row],[umol TROLOX/ 100g]]),Tabla1[[#This Row],[umol TROLOX/ 100g]]/250.29,"")</f>
        <v/>
      </c>
      <c r="O270" s="90"/>
      <c r="P270" s="90"/>
      <c r="Q270" s="90"/>
      <c r="R270" s="147"/>
      <c r="S270" s="148"/>
    </row>
    <row r="271" spans="1:19" x14ac:dyDescent="0.25">
      <c r="A271" s="85"/>
      <c r="B271" s="146"/>
      <c r="C271" s="146"/>
      <c r="D271" s="87"/>
      <c r="E271" s="88"/>
      <c r="F271" s="272" t="str">
        <f t="shared" si="3"/>
        <v/>
      </c>
      <c r="G271" s="89"/>
      <c r="H271" s="273"/>
      <c r="I271" s="89"/>
      <c r="J271" s="156"/>
      <c r="K271" s="153"/>
      <c r="L2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1" s="275" t="str">
        <f>IF(ISNUMBER(Tabla1[[#This Row],[meq TROLOX/g muestra]]),Tabla1[[#This Row],[meq TROLOX/g muestra]]*100*1000,"")</f>
        <v/>
      </c>
      <c r="N271" s="274" t="str">
        <f>IF(ISNUMBER(Tabla1[[#This Row],[umol TROLOX/ 100g]]),Tabla1[[#This Row],[umol TROLOX/ 100g]]/250.29,"")</f>
        <v/>
      </c>
      <c r="O271" s="90"/>
      <c r="P271" s="90"/>
      <c r="Q271" s="90"/>
      <c r="R271" s="147"/>
      <c r="S271" s="148"/>
    </row>
    <row r="272" spans="1:19" x14ac:dyDescent="0.25">
      <c r="A272" s="85"/>
      <c r="B272" s="146"/>
      <c r="C272" s="146"/>
      <c r="D272" s="87"/>
      <c r="E272" s="88"/>
      <c r="F272" s="272" t="str">
        <f t="shared" si="3"/>
        <v/>
      </c>
      <c r="G272" s="89"/>
      <c r="H272" s="273"/>
      <c r="I272" s="89"/>
      <c r="J272" s="156"/>
      <c r="K272" s="153"/>
      <c r="L2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2" s="275" t="str">
        <f>IF(ISNUMBER(Tabla1[[#This Row],[meq TROLOX/g muestra]]),Tabla1[[#This Row],[meq TROLOX/g muestra]]*100*1000,"")</f>
        <v/>
      </c>
      <c r="N272" s="274" t="str">
        <f>IF(ISNUMBER(Tabla1[[#This Row],[umol TROLOX/ 100g]]),Tabla1[[#This Row],[umol TROLOX/ 100g]]/250.29,"")</f>
        <v/>
      </c>
      <c r="O272" s="90"/>
      <c r="P272" s="90"/>
      <c r="Q272" s="90"/>
      <c r="R272" s="147"/>
      <c r="S272" s="148"/>
    </row>
    <row r="273" spans="1:19" x14ac:dyDescent="0.25">
      <c r="A273" s="85"/>
      <c r="B273" s="146"/>
      <c r="C273" s="146"/>
      <c r="D273" s="87"/>
      <c r="E273" s="88"/>
      <c r="F273" s="272" t="str">
        <f t="shared" si="3"/>
        <v/>
      </c>
      <c r="G273" s="89"/>
      <c r="H273" s="273"/>
      <c r="I273" s="89"/>
      <c r="J273" s="156"/>
      <c r="K273" s="153"/>
      <c r="L2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3" s="275" t="str">
        <f>IF(ISNUMBER(Tabla1[[#This Row],[meq TROLOX/g muestra]]),Tabla1[[#This Row],[meq TROLOX/g muestra]]*100*1000,"")</f>
        <v/>
      </c>
      <c r="N273" s="274" t="str">
        <f>IF(ISNUMBER(Tabla1[[#This Row],[umol TROLOX/ 100g]]),Tabla1[[#This Row],[umol TROLOX/ 100g]]/250.29,"")</f>
        <v/>
      </c>
      <c r="O273" s="90"/>
      <c r="P273" s="90"/>
      <c r="Q273" s="90"/>
      <c r="R273" s="147"/>
      <c r="S273" s="148"/>
    </row>
    <row r="274" spans="1:19" x14ac:dyDescent="0.25">
      <c r="A274" s="85"/>
      <c r="B274" s="146"/>
      <c r="C274" s="146"/>
      <c r="D274" s="87"/>
      <c r="E274" s="88"/>
      <c r="F274" s="272" t="str">
        <f t="shared" si="3"/>
        <v/>
      </c>
      <c r="G274" s="89"/>
      <c r="H274" s="273"/>
      <c r="I274" s="89"/>
      <c r="J274" s="156"/>
      <c r="K274" s="153"/>
      <c r="L2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4" s="275" t="str">
        <f>IF(ISNUMBER(Tabla1[[#This Row],[meq TROLOX/g muestra]]),Tabla1[[#This Row],[meq TROLOX/g muestra]]*100*1000,"")</f>
        <v/>
      </c>
      <c r="N274" s="274" t="str">
        <f>IF(ISNUMBER(Tabla1[[#This Row],[umol TROLOX/ 100g]]),Tabla1[[#This Row],[umol TROLOX/ 100g]]/250.29,"")</f>
        <v/>
      </c>
      <c r="O274" s="90"/>
      <c r="P274" s="90"/>
      <c r="Q274" s="90"/>
      <c r="R274" s="147"/>
      <c r="S274" s="148"/>
    </row>
    <row r="275" spans="1:19" x14ac:dyDescent="0.25">
      <c r="A275" s="85"/>
      <c r="B275" s="146"/>
      <c r="C275" s="146"/>
      <c r="D275" s="87"/>
      <c r="E275" s="88"/>
      <c r="F275" s="272" t="str">
        <f t="shared" si="3"/>
        <v/>
      </c>
      <c r="G275" s="89"/>
      <c r="H275" s="273"/>
      <c r="I275" s="89"/>
      <c r="J275" s="156"/>
      <c r="K275" s="153"/>
      <c r="L2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5" s="275" t="str">
        <f>IF(ISNUMBER(Tabla1[[#This Row],[meq TROLOX/g muestra]]),Tabla1[[#This Row],[meq TROLOX/g muestra]]*100*1000,"")</f>
        <v/>
      </c>
      <c r="N275" s="274" t="str">
        <f>IF(ISNUMBER(Tabla1[[#This Row],[umol TROLOX/ 100g]]),Tabla1[[#This Row],[umol TROLOX/ 100g]]/250.29,"")</f>
        <v/>
      </c>
      <c r="O275" s="90"/>
      <c r="P275" s="90"/>
      <c r="Q275" s="90"/>
      <c r="R275" s="147"/>
      <c r="S275" s="148"/>
    </row>
    <row r="276" spans="1:19" x14ac:dyDescent="0.25">
      <c r="A276" s="85"/>
      <c r="B276" s="146"/>
      <c r="C276" s="146"/>
      <c r="D276" s="87"/>
      <c r="E276" s="88"/>
      <c r="F276" s="272" t="str">
        <f t="shared" si="3"/>
        <v/>
      </c>
      <c r="G276" s="89"/>
      <c r="H276" s="273"/>
      <c r="I276" s="89"/>
      <c r="J276" s="156"/>
      <c r="K276" s="153"/>
      <c r="L2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6" s="275" t="str">
        <f>IF(ISNUMBER(Tabla1[[#This Row],[meq TROLOX/g muestra]]),Tabla1[[#This Row],[meq TROLOX/g muestra]]*100*1000,"")</f>
        <v/>
      </c>
      <c r="N276" s="274" t="str">
        <f>IF(ISNUMBER(Tabla1[[#This Row],[umol TROLOX/ 100g]]),Tabla1[[#This Row],[umol TROLOX/ 100g]]/250.29,"")</f>
        <v/>
      </c>
      <c r="O276" s="90"/>
      <c r="P276" s="90"/>
      <c r="Q276" s="90"/>
      <c r="R276" s="147"/>
      <c r="S276" s="148"/>
    </row>
    <row r="277" spans="1:19" x14ac:dyDescent="0.25">
      <c r="A277" s="85"/>
      <c r="B277" s="146"/>
      <c r="C277" s="146"/>
      <c r="D277" s="87"/>
      <c r="E277" s="88"/>
      <c r="F277" s="272" t="str">
        <f t="shared" si="3"/>
        <v/>
      </c>
      <c r="G277" s="89"/>
      <c r="H277" s="273"/>
      <c r="I277" s="89"/>
      <c r="J277" s="156"/>
      <c r="K277" s="153"/>
      <c r="L2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7" s="275" t="str">
        <f>IF(ISNUMBER(Tabla1[[#This Row],[meq TROLOX/g muestra]]),Tabla1[[#This Row],[meq TROLOX/g muestra]]*100*1000,"")</f>
        <v/>
      </c>
      <c r="N277" s="274" t="str">
        <f>IF(ISNUMBER(Tabla1[[#This Row],[umol TROLOX/ 100g]]),Tabla1[[#This Row],[umol TROLOX/ 100g]]/250.29,"")</f>
        <v/>
      </c>
      <c r="O277" s="90"/>
      <c r="P277" s="90"/>
      <c r="Q277" s="90"/>
      <c r="R277" s="147"/>
      <c r="S277" s="148"/>
    </row>
    <row r="278" spans="1:19" x14ac:dyDescent="0.25">
      <c r="A278" s="85"/>
      <c r="B278" s="146"/>
      <c r="C278" s="146"/>
      <c r="D278" s="87"/>
      <c r="E278" s="88"/>
      <c r="F278" s="272" t="str">
        <f t="shared" ref="F278:F341" si="4">IF(OR(ISBLANK(E278),ISERROR($B$14),ISERROR($B$15))=FALSE,E278+(E278*$B$14+$B$15),"")</f>
        <v/>
      </c>
      <c r="G278" s="89"/>
      <c r="H278" s="273"/>
      <c r="I278" s="89"/>
      <c r="J278" s="156"/>
      <c r="K278" s="153"/>
      <c r="L2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8" s="275" t="str">
        <f>IF(ISNUMBER(Tabla1[[#This Row],[meq TROLOX/g muestra]]),Tabla1[[#This Row],[meq TROLOX/g muestra]]*100*1000,"")</f>
        <v/>
      </c>
      <c r="N278" s="274" t="str">
        <f>IF(ISNUMBER(Tabla1[[#This Row],[umol TROLOX/ 100g]]),Tabla1[[#This Row],[umol TROLOX/ 100g]]/250.29,"")</f>
        <v/>
      </c>
      <c r="O278" s="90"/>
      <c r="P278" s="90"/>
      <c r="Q278" s="90"/>
      <c r="R278" s="147"/>
      <c r="S278" s="148"/>
    </row>
    <row r="279" spans="1:19" x14ac:dyDescent="0.25">
      <c r="A279" s="85"/>
      <c r="B279" s="146"/>
      <c r="C279" s="146"/>
      <c r="D279" s="87"/>
      <c r="E279" s="88"/>
      <c r="F279" s="272" t="str">
        <f t="shared" si="4"/>
        <v/>
      </c>
      <c r="G279" s="89"/>
      <c r="H279" s="273"/>
      <c r="I279" s="89"/>
      <c r="J279" s="156"/>
      <c r="K279" s="153"/>
      <c r="L2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79" s="275" t="str">
        <f>IF(ISNUMBER(Tabla1[[#This Row],[meq TROLOX/g muestra]]),Tabla1[[#This Row],[meq TROLOX/g muestra]]*100*1000,"")</f>
        <v/>
      </c>
      <c r="N279" s="274" t="str">
        <f>IF(ISNUMBER(Tabla1[[#This Row],[umol TROLOX/ 100g]]),Tabla1[[#This Row],[umol TROLOX/ 100g]]/250.29,"")</f>
        <v/>
      </c>
      <c r="O279" s="90"/>
      <c r="P279" s="90"/>
      <c r="Q279" s="90"/>
      <c r="R279" s="147"/>
      <c r="S279" s="148"/>
    </row>
    <row r="280" spans="1:19" x14ac:dyDescent="0.25">
      <c r="A280" s="85"/>
      <c r="B280" s="146"/>
      <c r="C280" s="146"/>
      <c r="D280" s="87"/>
      <c r="E280" s="88"/>
      <c r="F280" s="272" t="str">
        <f t="shared" si="4"/>
        <v/>
      </c>
      <c r="G280" s="89"/>
      <c r="H280" s="273"/>
      <c r="I280" s="89"/>
      <c r="J280" s="156"/>
      <c r="K280" s="153"/>
      <c r="L2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0" s="275" t="str">
        <f>IF(ISNUMBER(Tabla1[[#This Row],[meq TROLOX/g muestra]]),Tabla1[[#This Row],[meq TROLOX/g muestra]]*100*1000,"")</f>
        <v/>
      </c>
      <c r="N280" s="274" t="str">
        <f>IF(ISNUMBER(Tabla1[[#This Row],[umol TROLOX/ 100g]]),Tabla1[[#This Row],[umol TROLOX/ 100g]]/250.29,"")</f>
        <v/>
      </c>
      <c r="O280" s="90"/>
      <c r="P280" s="90"/>
      <c r="Q280" s="90"/>
      <c r="R280" s="147"/>
      <c r="S280" s="148"/>
    </row>
    <row r="281" spans="1:19" x14ac:dyDescent="0.25">
      <c r="A281" s="85"/>
      <c r="B281" s="146"/>
      <c r="C281" s="146"/>
      <c r="D281" s="87"/>
      <c r="E281" s="88"/>
      <c r="F281" s="272" t="str">
        <f t="shared" si="4"/>
        <v/>
      </c>
      <c r="G281" s="89"/>
      <c r="H281" s="273"/>
      <c r="I281" s="89"/>
      <c r="J281" s="156"/>
      <c r="K281" s="153"/>
      <c r="L2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1" s="275" t="str">
        <f>IF(ISNUMBER(Tabla1[[#This Row],[meq TROLOX/g muestra]]),Tabla1[[#This Row],[meq TROLOX/g muestra]]*100*1000,"")</f>
        <v/>
      </c>
      <c r="N281" s="274" t="str">
        <f>IF(ISNUMBER(Tabla1[[#This Row],[umol TROLOX/ 100g]]),Tabla1[[#This Row],[umol TROLOX/ 100g]]/250.29,"")</f>
        <v/>
      </c>
      <c r="O281" s="90"/>
      <c r="P281" s="90"/>
      <c r="Q281" s="90"/>
      <c r="R281" s="147"/>
      <c r="S281" s="148"/>
    </row>
    <row r="282" spans="1:19" x14ac:dyDescent="0.25">
      <c r="A282" s="85"/>
      <c r="B282" s="146"/>
      <c r="C282" s="146"/>
      <c r="D282" s="87"/>
      <c r="E282" s="88"/>
      <c r="F282" s="272" t="str">
        <f t="shared" si="4"/>
        <v/>
      </c>
      <c r="G282" s="89"/>
      <c r="H282" s="273"/>
      <c r="I282" s="89"/>
      <c r="J282" s="156"/>
      <c r="K282" s="153"/>
      <c r="L2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2" s="275" t="str">
        <f>IF(ISNUMBER(Tabla1[[#This Row],[meq TROLOX/g muestra]]),Tabla1[[#This Row],[meq TROLOX/g muestra]]*100*1000,"")</f>
        <v/>
      </c>
      <c r="N282" s="274" t="str">
        <f>IF(ISNUMBER(Tabla1[[#This Row],[umol TROLOX/ 100g]]),Tabla1[[#This Row],[umol TROLOX/ 100g]]/250.29,"")</f>
        <v/>
      </c>
      <c r="O282" s="90"/>
      <c r="P282" s="90"/>
      <c r="Q282" s="90"/>
      <c r="R282" s="147"/>
      <c r="S282" s="148"/>
    </row>
    <row r="283" spans="1:19" x14ac:dyDescent="0.25">
      <c r="A283" s="85"/>
      <c r="B283" s="146"/>
      <c r="C283" s="146"/>
      <c r="D283" s="87"/>
      <c r="E283" s="88"/>
      <c r="F283" s="272" t="str">
        <f t="shared" si="4"/>
        <v/>
      </c>
      <c r="G283" s="89"/>
      <c r="H283" s="273"/>
      <c r="I283" s="89"/>
      <c r="J283" s="156"/>
      <c r="K283" s="153"/>
      <c r="L2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3" s="275" t="str">
        <f>IF(ISNUMBER(Tabla1[[#This Row],[meq TROLOX/g muestra]]),Tabla1[[#This Row],[meq TROLOX/g muestra]]*100*1000,"")</f>
        <v/>
      </c>
      <c r="N283" s="274" t="str">
        <f>IF(ISNUMBER(Tabla1[[#This Row],[umol TROLOX/ 100g]]),Tabla1[[#This Row],[umol TROLOX/ 100g]]/250.29,"")</f>
        <v/>
      </c>
      <c r="O283" s="90"/>
      <c r="P283" s="90"/>
      <c r="Q283" s="90"/>
      <c r="R283" s="147"/>
      <c r="S283" s="148"/>
    </row>
    <row r="284" spans="1:19" x14ac:dyDescent="0.25">
      <c r="A284" s="85"/>
      <c r="B284" s="146"/>
      <c r="C284" s="146"/>
      <c r="D284" s="87"/>
      <c r="E284" s="88"/>
      <c r="F284" s="272" t="str">
        <f t="shared" si="4"/>
        <v/>
      </c>
      <c r="G284" s="89"/>
      <c r="H284" s="273"/>
      <c r="I284" s="89"/>
      <c r="J284" s="156"/>
      <c r="K284" s="153"/>
      <c r="L2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4" s="275" t="str">
        <f>IF(ISNUMBER(Tabla1[[#This Row],[meq TROLOX/g muestra]]),Tabla1[[#This Row],[meq TROLOX/g muestra]]*100*1000,"")</f>
        <v/>
      </c>
      <c r="N284" s="274" t="str">
        <f>IF(ISNUMBER(Tabla1[[#This Row],[umol TROLOX/ 100g]]),Tabla1[[#This Row],[umol TROLOX/ 100g]]/250.29,"")</f>
        <v/>
      </c>
      <c r="O284" s="90"/>
      <c r="P284" s="90"/>
      <c r="Q284" s="90"/>
      <c r="R284" s="147"/>
      <c r="S284" s="148"/>
    </row>
    <row r="285" spans="1:19" x14ac:dyDescent="0.25">
      <c r="A285" s="85"/>
      <c r="B285" s="146"/>
      <c r="C285" s="146"/>
      <c r="D285" s="87"/>
      <c r="E285" s="88"/>
      <c r="F285" s="272" t="str">
        <f t="shared" si="4"/>
        <v/>
      </c>
      <c r="G285" s="89"/>
      <c r="H285" s="273"/>
      <c r="I285" s="89"/>
      <c r="J285" s="156"/>
      <c r="K285" s="153"/>
      <c r="L2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5" s="275" t="str">
        <f>IF(ISNUMBER(Tabla1[[#This Row],[meq TROLOX/g muestra]]),Tabla1[[#This Row],[meq TROLOX/g muestra]]*100*1000,"")</f>
        <v/>
      </c>
      <c r="N285" s="274" t="str">
        <f>IF(ISNUMBER(Tabla1[[#This Row],[umol TROLOX/ 100g]]),Tabla1[[#This Row],[umol TROLOX/ 100g]]/250.29,"")</f>
        <v/>
      </c>
      <c r="O285" s="90"/>
      <c r="P285" s="90"/>
      <c r="Q285" s="90"/>
      <c r="R285" s="147"/>
      <c r="S285" s="148"/>
    </row>
    <row r="286" spans="1:19" x14ac:dyDescent="0.25">
      <c r="A286" s="85"/>
      <c r="B286" s="146"/>
      <c r="C286" s="146"/>
      <c r="D286" s="87"/>
      <c r="E286" s="88"/>
      <c r="F286" s="272" t="str">
        <f t="shared" si="4"/>
        <v/>
      </c>
      <c r="G286" s="89"/>
      <c r="H286" s="273"/>
      <c r="I286" s="89"/>
      <c r="J286" s="156"/>
      <c r="K286" s="153"/>
      <c r="L2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6" s="275" t="str">
        <f>IF(ISNUMBER(Tabla1[[#This Row],[meq TROLOX/g muestra]]),Tabla1[[#This Row],[meq TROLOX/g muestra]]*100*1000,"")</f>
        <v/>
      </c>
      <c r="N286" s="274" t="str">
        <f>IF(ISNUMBER(Tabla1[[#This Row],[umol TROLOX/ 100g]]),Tabla1[[#This Row],[umol TROLOX/ 100g]]/250.29,"")</f>
        <v/>
      </c>
      <c r="O286" s="90"/>
      <c r="P286" s="90"/>
      <c r="Q286" s="90"/>
      <c r="R286" s="147"/>
      <c r="S286" s="148"/>
    </row>
    <row r="287" spans="1:19" x14ac:dyDescent="0.25">
      <c r="A287" s="85"/>
      <c r="B287" s="146"/>
      <c r="C287" s="146"/>
      <c r="D287" s="87"/>
      <c r="E287" s="88"/>
      <c r="F287" s="272" t="str">
        <f t="shared" si="4"/>
        <v/>
      </c>
      <c r="G287" s="89"/>
      <c r="H287" s="273"/>
      <c r="I287" s="89"/>
      <c r="J287" s="156"/>
      <c r="K287" s="153"/>
      <c r="L2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7" s="275" t="str">
        <f>IF(ISNUMBER(Tabla1[[#This Row],[meq TROLOX/g muestra]]),Tabla1[[#This Row],[meq TROLOX/g muestra]]*100*1000,"")</f>
        <v/>
      </c>
      <c r="N287" s="274" t="str">
        <f>IF(ISNUMBER(Tabla1[[#This Row],[umol TROLOX/ 100g]]),Tabla1[[#This Row],[umol TROLOX/ 100g]]/250.29,"")</f>
        <v/>
      </c>
      <c r="O287" s="90"/>
      <c r="P287" s="90"/>
      <c r="Q287" s="90"/>
      <c r="R287" s="147"/>
      <c r="S287" s="148"/>
    </row>
    <row r="288" spans="1:19" x14ac:dyDescent="0.25">
      <c r="A288" s="85"/>
      <c r="B288" s="146"/>
      <c r="C288" s="146"/>
      <c r="D288" s="87"/>
      <c r="E288" s="88"/>
      <c r="F288" s="272" t="str">
        <f t="shared" si="4"/>
        <v/>
      </c>
      <c r="G288" s="89"/>
      <c r="H288" s="273"/>
      <c r="I288" s="89"/>
      <c r="J288" s="156"/>
      <c r="K288" s="153"/>
      <c r="L2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8" s="275" t="str">
        <f>IF(ISNUMBER(Tabla1[[#This Row],[meq TROLOX/g muestra]]),Tabla1[[#This Row],[meq TROLOX/g muestra]]*100*1000,"")</f>
        <v/>
      </c>
      <c r="N288" s="274" t="str">
        <f>IF(ISNUMBER(Tabla1[[#This Row],[umol TROLOX/ 100g]]),Tabla1[[#This Row],[umol TROLOX/ 100g]]/250.29,"")</f>
        <v/>
      </c>
      <c r="O288" s="90"/>
      <c r="P288" s="90"/>
      <c r="Q288" s="90"/>
      <c r="R288" s="147"/>
      <c r="S288" s="148"/>
    </row>
    <row r="289" spans="1:19" x14ac:dyDescent="0.25">
      <c r="A289" s="85"/>
      <c r="B289" s="146"/>
      <c r="C289" s="146"/>
      <c r="D289" s="87"/>
      <c r="E289" s="88"/>
      <c r="F289" s="272" t="str">
        <f t="shared" si="4"/>
        <v/>
      </c>
      <c r="G289" s="89"/>
      <c r="H289" s="273"/>
      <c r="I289" s="89"/>
      <c r="J289" s="156"/>
      <c r="K289" s="153"/>
      <c r="L2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89" s="275" t="str">
        <f>IF(ISNUMBER(Tabla1[[#This Row],[meq TROLOX/g muestra]]),Tabla1[[#This Row],[meq TROLOX/g muestra]]*100*1000,"")</f>
        <v/>
      </c>
      <c r="N289" s="274" t="str">
        <f>IF(ISNUMBER(Tabla1[[#This Row],[umol TROLOX/ 100g]]),Tabla1[[#This Row],[umol TROLOX/ 100g]]/250.29,"")</f>
        <v/>
      </c>
      <c r="O289" s="90"/>
      <c r="P289" s="90"/>
      <c r="Q289" s="90"/>
      <c r="R289" s="147"/>
      <c r="S289" s="148"/>
    </row>
    <row r="290" spans="1:19" x14ac:dyDescent="0.25">
      <c r="A290" s="85"/>
      <c r="B290" s="146"/>
      <c r="C290" s="146"/>
      <c r="D290" s="87"/>
      <c r="E290" s="88"/>
      <c r="F290" s="272" t="str">
        <f t="shared" si="4"/>
        <v/>
      </c>
      <c r="G290" s="89"/>
      <c r="H290" s="273"/>
      <c r="I290" s="89"/>
      <c r="J290" s="156"/>
      <c r="K290" s="153"/>
      <c r="L2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0" s="275" t="str">
        <f>IF(ISNUMBER(Tabla1[[#This Row],[meq TROLOX/g muestra]]),Tabla1[[#This Row],[meq TROLOX/g muestra]]*100*1000,"")</f>
        <v/>
      </c>
      <c r="N290" s="274" t="str">
        <f>IF(ISNUMBER(Tabla1[[#This Row],[umol TROLOX/ 100g]]),Tabla1[[#This Row],[umol TROLOX/ 100g]]/250.29,"")</f>
        <v/>
      </c>
      <c r="O290" s="90"/>
      <c r="P290" s="90"/>
      <c r="Q290" s="90"/>
      <c r="R290" s="147"/>
      <c r="S290" s="148"/>
    </row>
    <row r="291" spans="1:19" x14ac:dyDescent="0.25">
      <c r="A291" s="85"/>
      <c r="B291" s="146"/>
      <c r="C291" s="146"/>
      <c r="D291" s="87"/>
      <c r="E291" s="88"/>
      <c r="F291" s="272" t="str">
        <f t="shared" si="4"/>
        <v/>
      </c>
      <c r="G291" s="89"/>
      <c r="H291" s="273"/>
      <c r="I291" s="89"/>
      <c r="J291" s="156"/>
      <c r="K291" s="153"/>
      <c r="L2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1" s="275" t="str">
        <f>IF(ISNUMBER(Tabla1[[#This Row],[meq TROLOX/g muestra]]),Tabla1[[#This Row],[meq TROLOX/g muestra]]*100*1000,"")</f>
        <v/>
      </c>
      <c r="N291" s="274" t="str">
        <f>IF(ISNUMBER(Tabla1[[#This Row],[umol TROLOX/ 100g]]),Tabla1[[#This Row],[umol TROLOX/ 100g]]/250.29,"")</f>
        <v/>
      </c>
      <c r="O291" s="90"/>
      <c r="P291" s="90"/>
      <c r="Q291" s="90"/>
      <c r="R291" s="147"/>
      <c r="S291" s="148"/>
    </row>
    <row r="292" spans="1:19" x14ac:dyDescent="0.25">
      <c r="A292" s="85"/>
      <c r="B292" s="146"/>
      <c r="C292" s="146"/>
      <c r="D292" s="87"/>
      <c r="E292" s="88"/>
      <c r="F292" s="272" t="str">
        <f t="shared" si="4"/>
        <v/>
      </c>
      <c r="G292" s="89"/>
      <c r="H292" s="273"/>
      <c r="I292" s="89"/>
      <c r="J292" s="156"/>
      <c r="K292" s="153"/>
      <c r="L2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2" s="275" t="str">
        <f>IF(ISNUMBER(Tabla1[[#This Row],[meq TROLOX/g muestra]]),Tabla1[[#This Row],[meq TROLOX/g muestra]]*100*1000,"")</f>
        <v/>
      </c>
      <c r="N292" s="274" t="str">
        <f>IF(ISNUMBER(Tabla1[[#This Row],[umol TROLOX/ 100g]]),Tabla1[[#This Row],[umol TROLOX/ 100g]]/250.29,"")</f>
        <v/>
      </c>
      <c r="O292" s="90"/>
      <c r="P292" s="90"/>
      <c r="Q292" s="90"/>
      <c r="R292" s="147"/>
      <c r="S292" s="148"/>
    </row>
    <row r="293" spans="1:19" x14ac:dyDescent="0.25">
      <c r="A293" s="85"/>
      <c r="B293" s="146"/>
      <c r="C293" s="146"/>
      <c r="D293" s="87"/>
      <c r="E293" s="88"/>
      <c r="F293" s="272" t="str">
        <f t="shared" si="4"/>
        <v/>
      </c>
      <c r="G293" s="89"/>
      <c r="H293" s="273"/>
      <c r="I293" s="89"/>
      <c r="J293" s="156"/>
      <c r="K293" s="153"/>
      <c r="L2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3" s="275" t="str">
        <f>IF(ISNUMBER(Tabla1[[#This Row],[meq TROLOX/g muestra]]),Tabla1[[#This Row],[meq TROLOX/g muestra]]*100*1000,"")</f>
        <v/>
      </c>
      <c r="N293" s="274" t="str">
        <f>IF(ISNUMBER(Tabla1[[#This Row],[umol TROLOX/ 100g]]),Tabla1[[#This Row],[umol TROLOX/ 100g]]/250.29,"")</f>
        <v/>
      </c>
      <c r="O293" s="90"/>
      <c r="P293" s="90"/>
      <c r="Q293" s="90"/>
      <c r="R293" s="147"/>
      <c r="S293" s="148"/>
    </row>
    <row r="294" spans="1:19" x14ac:dyDescent="0.25">
      <c r="A294" s="85"/>
      <c r="B294" s="146"/>
      <c r="C294" s="146"/>
      <c r="D294" s="87"/>
      <c r="E294" s="88"/>
      <c r="F294" s="272" t="str">
        <f t="shared" si="4"/>
        <v/>
      </c>
      <c r="G294" s="89"/>
      <c r="H294" s="273"/>
      <c r="I294" s="89"/>
      <c r="J294" s="156"/>
      <c r="K294" s="153"/>
      <c r="L2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4" s="275" t="str">
        <f>IF(ISNUMBER(Tabla1[[#This Row],[meq TROLOX/g muestra]]),Tabla1[[#This Row],[meq TROLOX/g muestra]]*100*1000,"")</f>
        <v/>
      </c>
      <c r="N294" s="274" t="str">
        <f>IF(ISNUMBER(Tabla1[[#This Row],[umol TROLOX/ 100g]]),Tabla1[[#This Row],[umol TROLOX/ 100g]]/250.29,"")</f>
        <v/>
      </c>
      <c r="O294" s="90"/>
      <c r="P294" s="90"/>
      <c r="Q294" s="90"/>
      <c r="R294" s="147"/>
      <c r="S294" s="148"/>
    </row>
    <row r="295" spans="1:19" x14ac:dyDescent="0.25">
      <c r="A295" s="85"/>
      <c r="B295" s="146"/>
      <c r="C295" s="146"/>
      <c r="D295" s="87"/>
      <c r="E295" s="88"/>
      <c r="F295" s="272" t="str">
        <f t="shared" si="4"/>
        <v/>
      </c>
      <c r="G295" s="89"/>
      <c r="H295" s="273"/>
      <c r="I295" s="89"/>
      <c r="J295" s="156"/>
      <c r="K295" s="153"/>
      <c r="L2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5" s="275" t="str">
        <f>IF(ISNUMBER(Tabla1[[#This Row],[meq TROLOX/g muestra]]),Tabla1[[#This Row],[meq TROLOX/g muestra]]*100*1000,"")</f>
        <v/>
      </c>
      <c r="N295" s="274" t="str">
        <f>IF(ISNUMBER(Tabla1[[#This Row],[umol TROLOX/ 100g]]),Tabla1[[#This Row],[umol TROLOX/ 100g]]/250.29,"")</f>
        <v/>
      </c>
      <c r="O295" s="90"/>
      <c r="P295" s="90"/>
      <c r="Q295" s="90"/>
      <c r="R295" s="147"/>
      <c r="S295" s="148"/>
    </row>
    <row r="296" spans="1:19" x14ac:dyDescent="0.25">
      <c r="A296" s="85"/>
      <c r="B296" s="146"/>
      <c r="C296" s="146"/>
      <c r="D296" s="87"/>
      <c r="E296" s="88"/>
      <c r="F296" s="272" t="str">
        <f t="shared" si="4"/>
        <v/>
      </c>
      <c r="G296" s="89"/>
      <c r="H296" s="273"/>
      <c r="I296" s="89"/>
      <c r="J296" s="156"/>
      <c r="K296" s="153"/>
      <c r="L2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6" s="275" t="str">
        <f>IF(ISNUMBER(Tabla1[[#This Row],[meq TROLOX/g muestra]]),Tabla1[[#This Row],[meq TROLOX/g muestra]]*100*1000,"")</f>
        <v/>
      </c>
      <c r="N296" s="274" t="str">
        <f>IF(ISNUMBER(Tabla1[[#This Row],[umol TROLOX/ 100g]]),Tabla1[[#This Row],[umol TROLOX/ 100g]]/250.29,"")</f>
        <v/>
      </c>
      <c r="O296" s="90"/>
      <c r="P296" s="90"/>
      <c r="Q296" s="90"/>
      <c r="R296" s="147"/>
      <c r="S296" s="148"/>
    </row>
    <row r="297" spans="1:19" x14ac:dyDescent="0.25">
      <c r="A297" s="85"/>
      <c r="B297" s="146"/>
      <c r="C297" s="146"/>
      <c r="D297" s="87"/>
      <c r="E297" s="88"/>
      <c r="F297" s="272" t="str">
        <f t="shared" si="4"/>
        <v/>
      </c>
      <c r="G297" s="89"/>
      <c r="H297" s="273"/>
      <c r="I297" s="89"/>
      <c r="J297" s="156"/>
      <c r="K297" s="153"/>
      <c r="L2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7" s="275" t="str">
        <f>IF(ISNUMBER(Tabla1[[#This Row],[meq TROLOX/g muestra]]),Tabla1[[#This Row],[meq TROLOX/g muestra]]*100*1000,"")</f>
        <v/>
      </c>
      <c r="N297" s="274" t="str">
        <f>IF(ISNUMBER(Tabla1[[#This Row],[umol TROLOX/ 100g]]),Tabla1[[#This Row],[umol TROLOX/ 100g]]/250.29,"")</f>
        <v/>
      </c>
      <c r="O297" s="90"/>
      <c r="P297" s="90"/>
      <c r="Q297" s="90"/>
      <c r="R297" s="147"/>
      <c r="S297" s="148"/>
    </row>
    <row r="298" spans="1:19" x14ac:dyDescent="0.25">
      <c r="A298" s="85"/>
      <c r="B298" s="146"/>
      <c r="C298" s="146"/>
      <c r="D298" s="87"/>
      <c r="E298" s="88"/>
      <c r="F298" s="272" t="str">
        <f t="shared" si="4"/>
        <v/>
      </c>
      <c r="G298" s="89"/>
      <c r="H298" s="273"/>
      <c r="I298" s="89"/>
      <c r="J298" s="156"/>
      <c r="K298" s="153"/>
      <c r="L2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8" s="275" t="str">
        <f>IF(ISNUMBER(Tabla1[[#This Row],[meq TROLOX/g muestra]]),Tabla1[[#This Row],[meq TROLOX/g muestra]]*100*1000,"")</f>
        <v/>
      </c>
      <c r="N298" s="274" t="str">
        <f>IF(ISNUMBER(Tabla1[[#This Row],[umol TROLOX/ 100g]]),Tabla1[[#This Row],[umol TROLOX/ 100g]]/250.29,"")</f>
        <v/>
      </c>
      <c r="O298" s="90"/>
      <c r="P298" s="90"/>
      <c r="Q298" s="90"/>
      <c r="R298" s="147"/>
      <c r="S298" s="148"/>
    </row>
    <row r="299" spans="1:19" x14ac:dyDescent="0.25">
      <c r="A299" s="85"/>
      <c r="B299" s="146"/>
      <c r="C299" s="146"/>
      <c r="D299" s="87"/>
      <c r="E299" s="88"/>
      <c r="F299" s="272" t="str">
        <f t="shared" si="4"/>
        <v/>
      </c>
      <c r="G299" s="89"/>
      <c r="H299" s="273"/>
      <c r="I299" s="89"/>
      <c r="J299" s="156"/>
      <c r="K299" s="153"/>
      <c r="L2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299" s="275" t="str">
        <f>IF(ISNUMBER(Tabla1[[#This Row],[meq TROLOX/g muestra]]),Tabla1[[#This Row],[meq TROLOX/g muestra]]*100*1000,"")</f>
        <v/>
      </c>
      <c r="N299" s="274" t="str">
        <f>IF(ISNUMBER(Tabla1[[#This Row],[umol TROLOX/ 100g]]),Tabla1[[#This Row],[umol TROLOX/ 100g]]/250.29,"")</f>
        <v/>
      </c>
      <c r="O299" s="90"/>
      <c r="P299" s="90"/>
      <c r="Q299" s="90"/>
      <c r="R299" s="147"/>
      <c r="S299" s="148"/>
    </row>
    <row r="300" spans="1:19" x14ac:dyDescent="0.25">
      <c r="A300" s="85"/>
      <c r="B300" s="146"/>
      <c r="C300" s="146"/>
      <c r="D300" s="87"/>
      <c r="E300" s="88"/>
      <c r="F300" s="272" t="str">
        <f t="shared" si="4"/>
        <v/>
      </c>
      <c r="G300" s="89"/>
      <c r="H300" s="273"/>
      <c r="I300" s="89"/>
      <c r="J300" s="156"/>
      <c r="K300" s="153"/>
      <c r="L3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0" s="275" t="str">
        <f>IF(ISNUMBER(Tabla1[[#This Row],[meq TROLOX/g muestra]]),Tabla1[[#This Row],[meq TROLOX/g muestra]]*100*1000,"")</f>
        <v/>
      </c>
      <c r="N300" s="274" t="str">
        <f>IF(ISNUMBER(Tabla1[[#This Row],[umol TROLOX/ 100g]]),Tabla1[[#This Row],[umol TROLOX/ 100g]]/250.29,"")</f>
        <v/>
      </c>
      <c r="O300" s="90"/>
      <c r="P300" s="90"/>
      <c r="Q300" s="90"/>
      <c r="R300" s="147"/>
      <c r="S300" s="148"/>
    </row>
    <row r="301" spans="1:19" x14ac:dyDescent="0.25">
      <c r="A301" s="85"/>
      <c r="B301" s="146"/>
      <c r="C301" s="146"/>
      <c r="D301" s="87"/>
      <c r="E301" s="88"/>
      <c r="F301" s="272" t="str">
        <f t="shared" si="4"/>
        <v/>
      </c>
      <c r="G301" s="89"/>
      <c r="H301" s="273"/>
      <c r="I301" s="89"/>
      <c r="J301" s="156"/>
      <c r="K301" s="153"/>
      <c r="L3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1" s="275" t="str">
        <f>IF(ISNUMBER(Tabla1[[#This Row],[meq TROLOX/g muestra]]),Tabla1[[#This Row],[meq TROLOX/g muestra]]*100*1000,"")</f>
        <v/>
      </c>
      <c r="N301" s="274" t="str">
        <f>IF(ISNUMBER(Tabla1[[#This Row],[umol TROLOX/ 100g]]),Tabla1[[#This Row],[umol TROLOX/ 100g]]/250.29,"")</f>
        <v/>
      </c>
      <c r="O301" s="90"/>
      <c r="P301" s="90"/>
      <c r="Q301" s="90"/>
      <c r="R301" s="147"/>
      <c r="S301" s="148"/>
    </row>
    <row r="302" spans="1:19" x14ac:dyDescent="0.25">
      <c r="A302" s="85"/>
      <c r="B302" s="146"/>
      <c r="C302" s="146"/>
      <c r="D302" s="87"/>
      <c r="E302" s="88"/>
      <c r="F302" s="272" t="str">
        <f t="shared" si="4"/>
        <v/>
      </c>
      <c r="G302" s="89"/>
      <c r="H302" s="273"/>
      <c r="I302" s="89"/>
      <c r="J302" s="156"/>
      <c r="K302" s="153"/>
      <c r="L3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2" s="275" t="str">
        <f>IF(ISNUMBER(Tabla1[[#This Row],[meq TROLOX/g muestra]]),Tabla1[[#This Row],[meq TROLOX/g muestra]]*100*1000,"")</f>
        <v/>
      </c>
      <c r="N302" s="274" t="str">
        <f>IF(ISNUMBER(Tabla1[[#This Row],[umol TROLOX/ 100g]]),Tabla1[[#This Row],[umol TROLOX/ 100g]]/250.29,"")</f>
        <v/>
      </c>
      <c r="O302" s="90"/>
      <c r="P302" s="90"/>
      <c r="Q302" s="90"/>
      <c r="R302" s="147"/>
      <c r="S302" s="148"/>
    </row>
    <row r="303" spans="1:19" x14ac:dyDescent="0.25">
      <c r="A303" s="85"/>
      <c r="B303" s="146"/>
      <c r="C303" s="146"/>
      <c r="D303" s="87"/>
      <c r="E303" s="88"/>
      <c r="F303" s="272" t="str">
        <f t="shared" si="4"/>
        <v/>
      </c>
      <c r="G303" s="89"/>
      <c r="H303" s="273"/>
      <c r="I303" s="89"/>
      <c r="J303" s="156"/>
      <c r="K303" s="153"/>
      <c r="L3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3" s="275" t="str">
        <f>IF(ISNUMBER(Tabla1[[#This Row],[meq TROLOX/g muestra]]),Tabla1[[#This Row],[meq TROLOX/g muestra]]*100*1000,"")</f>
        <v/>
      </c>
      <c r="N303" s="274" t="str">
        <f>IF(ISNUMBER(Tabla1[[#This Row],[umol TROLOX/ 100g]]),Tabla1[[#This Row],[umol TROLOX/ 100g]]/250.29,"")</f>
        <v/>
      </c>
      <c r="O303" s="90"/>
      <c r="P303" s="90"/>
      <c r="Q303" s="90"/>
      <c r="R303" s="147"/>
      <c r="S303" s="148"/>
    </row>
    <row r="304" spans="1:19" x14ac:dyDescent="0.25">
      <c r="A304" s="85"/>
      <c r="B304" s="146"/>
      <c r="C304" s="146"/>
      <c r="D304" s="87"/>
      <c r="E304" s="88"/>
      <c r="F304" s="272" t="str">
        <f t="shared" si="4"/>
        <v/>
      </c>
      <c r="G304" s="89"/>
      <c r="H304" s="273"/>
      <c r="I304" s="89"/>
      <c r="J304" s="156"/>
      <c r="K304" s="153"/>
      <c r="L3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4" s="275" t="str">
        <f>IF(ISNUMBER(Tabla1[[#This Row],[meq TROLOX/g muestra]]),Tabla1[[#This Row],[meq TROLOX/g muestra]]*100*1000,"")</f>
        <v/>
      </c>
      <c r="N304" s="274" t="str">
        <f>IF(ISNUMBER(Tabla1[[#This Row],[umol TROLOX/ 100g]]),Tabla1[[#This Row],[umol TROLOX/ 100g]]/250.29,"")</f>
        <v/>
      </c>
      <c r="O304" s="90"/>
      <c r="P304" s="90"/>
      <c r="Q304" s="90"/>
      <c r="R304" s="147"/>
      <c r="S304" s="148"/>
    </row>
    <row r="305" spans="1:19" x14ac:dyDescent="0.25">
      <c r="A305" s="85"/>
      <c r="B305" s="146"/>
      <c r="C305" s="146"/>
      <c r="D305" s="87"/>
      <c r="E305" s="88"/>
      <c r="F305" s="272" t="str">
        <f t="shared" si="4"/>
        <v/>
      </c>
      <c r="G305" s="89"/>
      <c r="H305" s="273"/>
      <c r="I305" s="89"/>
      <c r="J305" s="156"/>
      <c r="K305" s="153"/>
      <c r="L3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5" s="275" t="str">
        <f>IF(ISNUMBER(Tabla1[[#This Row],[meq TROLOX/g muestra]]),Tabla1[[#This Row],[meq TROLOX/g muestra]]*100*1000,"")</f>
        <v/>
      </c>
      <c r="N305" s="274" t="str">
        <f>IF(ISNUMBER(Tabla1[[#This Row],[umol TROLOX/ 100g]]),Tabla1[[#This Row],[umol TROLOX/ 100g]]/250.29,"")</f>
        <v/>
      </c>
      <c r="O305" s="90"/>
      <c r="P305" s="90"/>
      <c r="Q305" s="90"/>
      <c r="R305" s="147"/>
      <c r="S305" s="148"/>
    </row>
    <row r="306" spans="1:19" x14ac:dyDescent="0.25">
      <c r="A306" s="85"/>
      <c r="B306" s="146"/>
      <c r="C306" s="146"/>
      <c r="D306" s="87"/>
      <c r="E306" s="88"/>
      <c r="F306" s="272" t="str">
        <f t="shared" si="4"/>
        <v/>
      </c>
      <c r="G306" s="89"/>
      <c r="H306" s="273"/>
      <c r="I306" s="89"/>
      <c r="J306" s="156"/>
      <c r="K306" s="153"/>
      <c r="L3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6" s="275" t="str">
        <f>IF(ISNUMBER(Tabla1[[#This Row],[meq TROLOX/g muestra]]),Tabla1[[#This Row],[meq TROLOX/g muestra]]*100*1000,"")</f>
        <v/>
      </c>
      <c r="N306" s="274" t="str">
        <f>IF(ISNUMBER(Tabla1[[#This Row],[umol TROLOX/ 100g]]),Tabla1[[#This Row],[umol TROLOX/ 100g]]/250.29,"")</f>
        <v/>
      </c>
      <c r="O306" s="90"/>
      <c r="P306" s="90"/>
      <c r="Q306" s="90"/>
      <c r="R306" s="147"/>
      <c r="S306" s="148"/>
    </row>
    <row r="307" spans="1:19" x14ac:dyDescent="0.25">
      <c r="A307" s="85"/>
      <c r="B307" s="146"/>
      <c r="C307" s="146"/>
      <c r="D307" s="87"/>
      <c r="E307" s="88"/>
      <c r="F307" s="272" t="str">
        <f t="shared" si="4"/>
        <v/>
      </c>
      <c r="G307" s="89"/>
      <c r="H307" s="273"/>
      <c r="I307" s="89"/>
      <c r="J307" s="156"/>
      <c r="K307" s="153"/>
      <c r="L3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7" s="275" t="str">
        <f>IF(ISNUMBER(Tabla1[[#This Row],[meq TROLOX/g muestra]]),Tabla1[[#This Row],[meq TROLOX/g muestra]]*100*1000,"")</f>
        <v/>
      </c>
      <c r="N307" s="274" t="str">
        <f>IF(ISNUMBER(Tabla1[[#This Row],[umol TROLOX/ 100g]]),Tabla1[[#This Row],[umol TROLOX/ 100g]]/250.29,"")</f>
        <v/>
      </c>
      <c r="O307" s="90"/>
      <c r="P307" s="90"/>
      <c r="Q307" s="90"/>
      <c r="R307" s="147"/>
      <c r="S307" s="148"/>
    </row>
    <row r="308" spans="1:19" x14ac:dyDescent="0.25">
      <c r="A308" s="85"/>
      <c r="B308" s="146"/>
      <c r="C308" s="146"/>
      <c r="D308" s="87"/>
      <c r="E308" s="88"/>
      <c r="F308" s="272" t="str">
        <f t="shared" si="4"/>
        <v/>
      </c>
      <c r="G308" s="89"/>
      <c r="H308" s="273"/>
      <c r="I308" s="89"/>
      <c r="J308" s="156"/>
      <c r="K308" s="153"/>
      <c r="L3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8" s="275" t="str">
        <f>IF(ISNUMBER(Tabla1[[#This Row],[meq TROLOX/g muestra]]),Tabla1[[#This Row],[meq TROLOX/g muestra]]*100*1000,"")</f>
        <v/>
      </c>
      <c r="N308" s="274" t="str">
        <f>IF(ISNUMBER(Tabla1[[#This Row],[umol TROLOX/ 100g]]),Tabla1[[#This Row],[umol TROLOX/ 100g]]/250.29,"")</f>
        <v/>
      </c>
      <c r="O308" s="90"/>
      <c r="P308" s="90"/>
      <c r="Q308" s="90"/>
      <c r="R308" s="147"/>
      <c r="S308" s="148"/>
    </row>
    <row r="309" spans="1:19" x14ac:dyDescent="0.25">
      <c r="A309" s="85"/>
      <c r="B309" s="146"/>
      <c r="C309" s="146"/>
      <c r="D309" s="87"/>
      <c r="E309" s="88"/>
      <c r="F309" s="272" t="str">
        <f t="shared" si="4"/>
        <v/>
      </c>
      <c r="G309" s="89"/>
      <c r="H309" s="273"/>
      <c r="I309" s="89"/>
      <c r="J309" s="156"/>
      <c r="K309" s="153"/>
      <c r="L3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09" s="275" t="str">
        <f>IF(ISNUMBER(Tabla1[[#This Row],[meq TROLOX/g muestra]]),Tabla1[[#This Row],[meq TROLOX/g muestra]]*100*1000,"")</f>
        <v/>
      </c>
      <c r="N309" s="274" t="str">
        <f>IF(ISNUMBER(Tabla1[[#This Row],[umol TROLOX/ 100g]]),Tabla1[[#This Row],[umol TROLOX/ 100g]]/250.29,"")</f>
        <v/>
      </c>
      <c r="O309" s="90"/>
      <c r="P309" s="90"/>
      <c r="Q309" s="90"/>
      <c r="R309" s="147"/>
      <c r="S309" s="148"/>
    </row>
    <row r="310" spans="1:19" x14ac:dyDescent="0.25">
      <c r="A310" s="85"/>
      <c r="B310" s="146"/>
      <c r="C310" s="146"/>
      <c r="D310" s="87"/>
      <c r="E310" s="88"/>
      <c r="F310" s="272" t="str">
        <f t="shared" si="4"/>
        <v/>
      </c>
      <c r="G310" s="89"/>
      <c r="H310" s="273"/>
      <c r="I310" s="89"/>
      <c r="J310" s="156"/>
      <c r="K310" s="153"/>
      <c r="L3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0" s="275" t="str">
        <f>IF(ISNUMBER(Tabla1[[#This Row],[meq TROLOX/g muestra]]),Tabla1[[#This Row],[meq TROLOX/g muestra]]*100*1000,"")</f>
        <v/>
      </c>
      <c r="N310" s="274" t="str">
        <f>IF(ISNUMBER(Tabla1[[#This Row],[umol TROLOX/ 100g]]),Tabla1[[#This Row],[umol TROLOX/ 100g]]/250.29,"")</f>
        <v/>
      </c>
      <c r="O310" s="90"/>
      <c r="P310" s="90"/>
      <c r="Q310" s="90"/>
      <c r="R310" s="147"/>
      <c r="S310" s="148"/>
    </row>
    <row r="311" spans="1:19" x14ac:dyDescent="0.25">
      <c r="A311" s="85"/>
      <c r="B311" s="146"/>
      <c r="C311" s="146"/>
      <c r="D311" s="87"/>
      <c r="E311" s="88"/>
      <c r="F311" s="272" t="str">
        <f t="shared" si="4"/>
        <v/>
      </c>
      <c r="G311" s="89"/>
      <c r="H311" s="273"/>
      <c r="I311" s="89"/>
      <c r="J311" s="156"/>
      <c r="K311" s="153"/>
      <c r="L3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1" s="275" t="str">
        <f>IF(ISNUMBER(Tabla1[[#This Row],[meq TROLOX/g muestra]]),Tabla1[[#This Row],[meq TROLOX/g muestra]]*100*1000,"")</f>
        <v/>
      </c>
      <c r="N311" s="274" t="str">
        <f>IF(ISNUMBER(Tabla1[[#This Row],[umol TROLOX/ 100g]]),Tabla1[[#This Row],[umol TROLOX/ 100g]]/250.29,"")</f>
        <v/>
      </c>
      <c r="O311" s="90"/>
      <c r="P311" s="90"/>
      <c r="Q311" s="90"/>
      <c r="R311" s="147"/>
      <c r="S311" s="148"/>
    </row>
    <row r="312" spans="1:19" x14ac:dyDescent="0.25">
      <c r="A312" s="85"/>
      <c r="B312" s="146"/>
      <c r="C312" s="146"/>
      <c r="D312" s="87"/>
      <c r="E312" s="88"/>
      <c r="F312" s="272" t="str">
        <f t="shared" si="4"/>
        <v/>
      </c>
      <c r="G312" s="89"/>
      <c r="H312" s="273"/>
      <c r="I312" s="89"/>
      <c r="J312" s="156"/>
      <c r="K312" s="153"/>
      <c r="L3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2" s="275" t="str">
        <f>IF(ISNUMBER(Tabla1[[#This Row],[meq TROLOX/g muestra]]),Tabla1[[#This Row],[meq TROLOX/g muestra]]*100*1000,"")</f>
        <v/>
      </c>
      <c r="N312" s="274" t="str">
        <f>IF(ISNUMBER(Tabla1[[#This Row],[umol TROLOX/ 100g]]),Tabla1[[#This Row],[umol TROLOX/ 100g]]/250.29,"")</f>
        <v/>
      </c>
      <c r="O312" s="90"/>
      <c r="P312" s="90"/>
      <c r="Q312" s="90"/>
      <c r="R312" s="147"/>
      <c r="S312" s="148"/>
    </row>
    <row r="313" spans="1:19" x14ac:dyDescent="0.25">
      <c r="A313" s="85"/>
      <c r="B313" s="146"/>
      <c r="C313" s="146"/>
      <c r="D313" s="87"/>
      <c r="E313" s="88"/>
      <c r="F313" s="272" t="str">
        <f t="shared" si="4"/>
        <v/>
      </c>
      <c r="G313" s="89"/>
      <c r="H313" s="273"/>
      <c r="I313" s="89"/>
      <c r="J313" s="156"/>
      <c r="K313" s="153"/>
      <c r="L3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3" s="275" t="str">
        <f>IF(ISNUMBER(Tabla1[[#This Row],[meq TROLOX/g muestra]]),Tabla1[[#This Row],[meq TROLOX/g muestra]]*100*1000,"")</f>
        <v/>
      </c>
      <c r="N313" s="274" t="str">
        <f>IF(ISNUMBER(Tabla1[[#This Row],[umol TROLOX/ 100g]]),Tabla1[[#This Row],[umol TROLOX/ 100g]]/250.29,"")</f>
        <v/>
      </c>
      <c r="O313" s="90"/>
      <c r="P313" s="90"/>
      <c r="Q313" s="90"/>
      <c r="R313" s="147"/>
      <c r="S313" s="148"/>
    </row>
    <row r="314" spans="1:19" x14ac:dyDescent="0.25">
      <c r="A314" s="85"/>
      <c r="B314" s="146"/>
      <c r="C314" s="146"/>
      <c r="D314" s="87"/>
      <c r="E314" s="88"/>
      <c r="F314" s="272" t="str">
        <f t="shared" si="4"/>
        <v/>
      </c>
      <c r="G314" s="89"/>
      <c r="H314" s="273"/>
      <c r="I314" s="89"/>
      <c r="J314" s="156"/>
      <c r="K314" s="153"/>
      <c r="L3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4" s="275" t="str">
        <f>IF(ISNUMBER(Tabla1[[#This Row],[meq TROLOX/g muestra]]),Tabla1[[#This Row],[meq TROLOX/g muestra]]*100*1000,"")</f>
        <v/>
      </c>
      <c r="N314" s="274" t="str">
        <f>IF(ISNUMBER(Tabla1[[#This Row],[umol TROLOX/ 100g]]),Tabla1[[#This Row],[umol TROLOX/ 100g]]/250.29,"")</f>
        <v/>
      </c>
      <c r="O314" s="90"/>
      <c r="P314" s="90"/>
      <c r="Q314" s="90"/>
      <c r="R314" s="147"/>
      <c r="S314" s="148"/>
    </row>
    <row r="315" spans="1:19" x14ac:dyDescent="0.25">
      <c r="A315" s="85"/>
      <c r="B315" s="146"/>
      <c r="C315" s="146"/>
      <c r="D315" s="87"/>
      <c r="E315" s="88"/>
      <c r="F315" s="272" t="str">
        <f t="shared" si="4"/>
        <v/>
      </c>
      <c r="G315" s="89"/>
      <c r="H315" s="273"/>
      <c r="I315" s="89"/>
      <c r="J315" s="156"/>
      <c r="K315" s="153"/>
      <c r="L3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5" s="275" t="str">
        <f>IF(ISNUMBER(Tabla1[[#This Row],[meq TROLOX/g muestra]]),Tabla1[[#This Row],[meq TROLOX/g muestra]]*100*1000,"")</f>
        <v/>
      </c>
      <c r="N315" s="274" t="str">
        <f>IF(ISNUMBER(Tabla1[[#This Row],[umol TROLOX/ 100g]]),Tabla1[[#This Row],[umol TROLOX/ 100g]]/250.29,"")</f>
        <v/>
      </c>
      <c r="O315" s="90"/>
      <c r="P315" s="90"/>
      <c r="Q315" s="90"/>
      <c r="R315" s="147"/>
      <c r="S315" s="148"/>
    </row>
    <row r="316" spans="1:19" x14ac:dyDescent="0.25">
      <c r="A316" s="85"/>
      <c r="B316" s="146"/>
      <c r="C316" s="146"/>
      <c r="D316" s="87"/>
      <c r="E316" s="88"/>
      <c r="F316" s="272" t="str">
        <f t="shared" si="4"/>
        <v/>
      </c>
      <c r="G316" s="89"/>
      <c r="H316" s="273"/>
      <c r="I316" s="89"/>
      <c r="J316" s="156"/>
      <c r="K316" s="153"/>
      <c r="L3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6" s="275" t="str">
        <f>IF(ISNUMBER(Tabla1[[#This Row],[meq TROLOX/g muestra]]),Tabla1[[#This Row],[meq TROLOX/g muestra]]*100*1000,"")</f>
        <v/>
      </c>
      <c r="N316" s="274" t="str">
        <f>IF(ISNUMBER(Tabla1[[#This Row],[umol TROLOX/ 100g]]),Tabla1[[#This Row],[umol TROLOX/ 100g]]/250.29,"")</f>
        <v/>
      </c>
      <c r="O316" s="90"/>
      <c r="P316" s="90"/>
      <c r="Q316" s="90"/>
      <c r="R316" s="147"/>
      <c r="S316" s="148"/>
    </row>
    <row r="317" spans="1:19" x14ac:dyDescent="0.25">
      <c r="A317" s="85"/>
      <c r="B317" s="146"/>
      <c r="C317" s="146"/>
      <c r="D317" s="87"/>
      <c r="E317" s="88"/>
      <c r="F317" s="272" t="str">
        <f t="shared" si="4"/>
        <v/>
      </c>
      <c r="G317" s="89"/>
      <c r="H317" s="273"/>
      <c r="I317" s="89"/>
      <c r="J317" s="156"/>
      <c r="K317" s="153"/>
      <c r="L3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7" s="275" t="str">
        <f>IF(ISNUMBER(Tabla1[[#This Row],[meq TROLOX/g muestra]]),Tabla1[[#This Row],[meq TROLOX/g muestra]]*100*1000,"")</f>
        <v/>
      </c>
      <c r="N317" s="274" t="str">
        <f>IF(ISNUMBER(Tabla1[[#This Row],[umol TROLOX/ 100g]]),Tabla1[[#This Row],[umol TROLOX/ 100g]]/250.29,"")</f>
        <v/>
      </c>
      <c r="O317" s="90"/>
      <c r="P317" s="90"/>
      <c r="Q317" s="90"/>
      <c r="R317" s="147"/>
      <c r="S317" s="148"/>
    </row>
    <row r="318" spans="1:19" x14ac:dyDescent="0.25">
      <c r="A318" s="85"/>
      <c r="B318" s="146"/>
      <c r="C318" s="146"/>
      <c r="D318" s="87"/>
      <c r="E318" s="88"/>
      <c r="F318" s="272" t="str">
        <f t="shared" si="4"/>
        <v/>
      </c>
      <c r="G318" s="89"/>
      <c r="H318" s="273"/>
      <c r="I318" s="89"/>
      <c r="J318" s="156"/>
      <c r="K318" s="153"/>
      <c r="L3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8" s="275" t="str">
        <f>IF(ISNUMBER(Tabla1[[#This Row],[meq TROLOX/g muestra]]),Tabla1[[#This Row],[meq TROLOX/g muestra]]*100*1000,"")</f>
        <v/>
      </c>
      <c r="N318" s="274" t="str">
        <f>IF(ISNUMBER(Tabla1[[#This Row],[umol TROLOX/ 100g]]),Tabla1[[#This Row],[umol TROLOX/ 100g]]/250.29,"")</f>
        <v/>
      </c>
      <c r="O318" s="90"/>
      <c r="P318" s="90"/>
      <c r="Q318" s="90"/>
      <c r="R318" s="147"/>
      <c r="S318" s="148"/>
    </row>
    <row r="319" spans="1:19" x14ac:dyDescent="0.25">
      <c r="A319" s="85"/>
      <c r="B319" s="146"/>
      <c r="C319" s="146"/>
      <c r="D319" s="87"/>
      <c r="E319" s="88"/>
      <c r="F319" s="272" t="str">
        <f t="shared" si="4"/>
        <v/>
      </c>
      <c r="G319" s="89"/>
      <c r="H319" s="273"/>
      <c r="I319" s="89"/>
      <c r="J319" s="156"/>
      <c r="K319" s="153"/>
      <c r="L3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19" s="275" t="str">
        <f>IF(ISNUMBER(Tabla1[[#This Row],[meq TROLOX/g muestra]]),Tabla1[[#This Row],[meq TROLOX/g muestra]]*100*1000,"")</f>
        <v/>
      </c>
      <c r="N319" s="274" t="str">
        <f>IF(ISNUMBER(Tabla1[[#This Row],[umol TROLOX/ 100g]]),Tabla1[[#This Row],[umol TROLOX/ 100g]]/250.29,"")</f>
        <v/>
      </c>
      <c r="O319" s="90"/>
      <c r="P319" s="90"/>
      <c r="Q319" s="90"/>
      <c r="R319" s="147"/>
      <c r="S319" s="148"/>
    </row>
    <row r="320" spans="1:19" x14ac:dyDescent="0.25">
      <c r="A320" s="85"/>
      <c r="B320" s="146"/>
      <c r="C320" s="146"/>
      <c r="D320" s="87"/>
      <c r="E320" s="88"/>
      <c r="F320" s="272" t="str">
        <f t="shared" si="4"/>
        <v/>
      </c>
      <c r="G320" s="89"/>
      <c r="H320" s="273"/>
      <c r="I320" s="89"/>
      <c r="J320" s="156"/>
      <c r="K320" s="153"/>
      <c r="L3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0" s="275" t="str">
        <f>IF(ISNUMBER(Tabla1[[#This Row],[meq TROLOX/g muestra]]),Tabla1[[#This Row],[meq TROLOX/g muestra]]*100*1000,"")</f>
        <v/>
      </c>
      <c r="N320" s="274" t="str">
        <f>IF(ISNUMBER(Tabla1[[#This Row],[umol TROLOX/ 100g]]),Tabla1[[#This Row],[umol TROLOX/ 100g]]/250.29,"")</f>
        <v/>
      </c>
      <c r="O320" s="90"/>
      <c r="P320" s="90"/>
      <c r="Q320" s="90"/>
      <c r="R320" s="147"/>
      <c r="S320" s="148"/>
    </row>
    <row r="321" spans="1:19" x14ac:dyDescent="0.25">
      <c r="A321" s="85"/>
      <c r="B321" s="146"/>
      <c r="C321" s="146"/>
      <c r="D321" s="87"/>
      <c r="E321" s="88"/>
      <c r="F321" s="272" t="str">
        <f t="shared" si="4"/>
        <v/>
      </c>
      <c r="G321" s="89"/>
      <c r="H321" s="273"/>
      <c r="I321" s="89"/>
      <c r="J321" s="156"/>
      <c r="K321" s="153"/>
      <c r="L3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1" s="275" t="str">
        <f>IF(ISNUMBER(Tabla1[[#This Row],[meq TROLOX/g muestra]]),Tabla1[[#This Row],[meq TROLOX/g muestra]]*100*1000,"")</f>
        <v/>
      </c>
      <c r="N321" s="274" t="str">
        <f>IF(ISNUMBER(Tabla1[[#This Row],[umol TROLOX/ 100g]]),Tabla1[[#This Row],[umol TROLOX/ 100g]]/250.29,"")</f>
        <v/>
      </c>
      <c r="O321" s="90"/>
      <c r="P321" s="90"/>
      <c r="Q321" s="90"/>
      <c r="R321" s="147"/>
      <c r="S321" s="148"/>
    </row>
    <row r="322" spans="1:19" x14ac:dyDescent="0.25">
      <c r="A322" s="85"/>
      <c r="B322" s="146"/>
      <c r="C322" s="146"/>
      <c r="D322" s="87"/>
      <c r="E322" s="88"/>
      <c r="F322" s="272" t="str">
        <f t="shared" si="4"/>
        <v/>
      </c>
      <c r="G322" s="89"/>
      <c r="H322" s="273"/>
      <c r="I322" s="89"/>
      <c r="J322" s="156"/>
      <c r="K322" s="153"/>
      <c r="L3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2" s="275" t="str">
        <f>IF(ISNUMBER(Tabla1[[#This Row],[meq TROLOX/g muestra]]),Tabla1[[#This Row],[meq TROLOX/g muestra]]*100*1000,"")</f>
        <v/>
      </c>
      <c r="N322" s="274" t="str">
        <f>IF(ISNUMBER(Tabla1[[#This Row],[umol TROLOX/ 100g]]),Tabla1[[#This Row],[umol TROLOX/ 100g]]/250.29,"")</f>
        <v/>
      </c>
      <c r="O322" s="90"/>
      <c r="P322" s="90"/>
      <c r="Q322" s="90"/>
      <c r="R322" s="147"/>
      <c r="S322" s="148"/>
    </row>
    <row r="323" spans="1:19" x14ac:dyDescent="0.25">
      <c r="A323" s="85"/>
      <c r="B323" s="146"/>
      <c r="C323" s="146"/>
      <c r="D323" s="87"/>
      <c r="E323" s="88"/>
      <c r="F323" s="272" t="str">
        <f t="shared" si="4"/>
        <v/>
      </c>
      <c r="G323" s="89"/>
      <c r="H323" s="273"/>
      <c r="I323" s="89"/>
      <c r="J323" s="156"/>
      <c r="K323" s="153"/>
      <c r="L3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3" s="275" t="str">
        <f>IF(ISNUMBER(Tabla1[[#This Row],[meq TROLOX/g muestra]]),Tabla1[[#This Row],[meq TROLOX/g muestra]]*100*1000,"")</f>
        <v/>
      </c>
      <c r="N323" s="274" t="str">
        <f>IF(ISNUMBER(Tabla1[[#This Row],[umol TROLOX/ 100g]]),Tabla1[[#This Row],[umol TROLOX/ 100g]]/250.29,"")</f>
        <v/>
      </c>
      <c r="O323" s="90"/>
      <c r="P323" s="90"/>
      <c r="Q323" s="90"/>
      <c r="R323" s="147"/>
      <c r="S323" s="148"/>
    </row>
    <row r="324" spans="1:19" x14ac:dyDescent="0.25">
      <c r="A324" s="85"/>
      <c r="B324" s="146"/>
      <c r="C324" s="146"/>
      <c r="D324" s="87"/>
      <c r="E324" s="88"/>
      <c r="F324" s="272" t="str">
        <f t="shared" si="4"/>
        <v/>
      </c>
      <c r="G324" s="89"/>
      <c r="H324" s="273"/>
      <c r="I324" s="89"/>
      <c r="J324" s="156"/>
      <c r="K324" s="153"/>
      <c r="L3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4" s="275" t="str">
        <f>IF(ISNUMBER(Tabla1[[#This Row],[meq TROLOX/g muestra]]),Tabla1[[#This Row],[meq TROLOX/g muestra]]*100*1000,"")</f>
        <v/>
      </c>
      <c r="N324" s="274" t="str">
        <f>IF(ISNUMBER(Tabla1[[#This Row],[umol TROLOX/ 100g]]),Tabla1[[#This Row],[umol TROLOX/ 100g]]/250.29,"")</f>
        <v/>
      </c>
      <c r="O324" s="90"/>
      <c r="P324" s="90"/>
      <c r="Q324" s="90"/>
      <c r="R324" s="147"/>
      <c r="S324" s="148"/>
    </row>
    <row r="325" spans="1:19" x14ac:dyDescent="0.25">
      <c r="A325" s="85"/>
      <c r="B325" s="146"/>
      <c r="C325" s="146"/>
      <c r="D325" s="87"/>
      <c r="E325" s="88"/>
      <c r="F325" s="272" t="str">
        <f t="shared" si="4"/>
        <v/>
      </c>
      <c r="G325" s="89"/>
      <c r="H325" s="273"/>
      <c r="I325" s="89"/>
      <c r="J325" s="156"/>
      <c r="K325" s="153"/>
      <c r="L3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5" s="275" t="str">
        <f>IF(ISNUMBER(Tabla1[[#This Row],[meq TROLOX/g muestra]]),Tabla1[[#This Row],[meq TROLOX/g muestra]]*100*1000,"")</f>
        <v/>
      </c>
      <c r="N325" s="274" t="str">
        <f>IF(ISNUMBER(Tabla1[[#This Row],[umol TROLOX/ 100g]]),Tabla1[[#This Row],[umol TROLOX/ 100g]]/250.29,"")</f>
        <v/>
      </c>
      <c r="O325" s="90"/>
      <c r="P325" s="90"/>
      <c r="Q325" s="90"/>
      <c r="R325" s="147"/>
      <c r="S325" s="148"/>
    </row>
    <row r="326" spans="1:19" x14ac:dyDescent="0.25">
      <c r="A326" s="85"/>
      <c r="B326" s="146"/>
      <c r="C326" s="146"/>
      <c r="D326" s="87"/>
      <c r="E326" s="88"/>
      <c r="F326" s="272" t="str">
        <f t="shared" si="4"/>
        <v/>
      </c>
      <c r="G326" s="89"/>
      <c r="H326" s="273"/>
      <c r="I326" s="89"/>
      <c r="J326" s="156"/>
      <c r="K326" s="153"/>
      <c r="L3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6" s="275" t="str">
        <f>IF(ISNUMBER(Tabla1[[#This Row],[meq TROLOX/g muestra]]),Tabla1[[#This Row],[meq TROLOX/g muestra]]*100*1000,"")</f>
        <v/>
      </c>
      <c r="N326" s="274" t="str">
        <f>IF(ISNUMBER(Tabla1[[#This Row],[umol TROLOX/ 100g]]),Tabla1[[#This Row],[umol TROLOX/ 100g]]/250.29,"")</f>
        <v/>
      </c>
      <c r="O326" s="90"/>
      <c r="P326" s="90"/>
      <c r="Q326" s="90"/>
      <c r="R326" s="147"/>
      <c r="S326" s="148"/>
    </row>
    <row r="327" spans="1:19" x14ac:dyDescent="0.25">
      <c r="A327" s="85"/>
      <c r="B327" s="146"/>
      <c r="C327" s="146"/>
      <c r="D327" s="87"/>
      <c r="E327" s="88"/>
      <c r="F327" s="272" t="str">
        <f t="shared" si="4"/>
        <v/>
      </c>
      <c r="G327" s="89"/>
      <c r="H327" s="273"/>
      <c r="I327" s="89"/>
      <c r="J327" s="156"/>
      <c r="K327" s="153"/>
      <c r="L3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7" s="275" t="str">
        <f>IF(ISNUMBER(Tabla1[[#This Row],[meq TROLOX/g muestra]]),Tabla1[[#This Row],[meq TROLOX/g muestra]]*100*1000,"")</f>
        <v/>
      </c>
      <c r="N327" s="274" t="str">
        <f>IF(ISNUMBER(Tabla1[[#This Row],[umol TROLOX/ 100g]]),Tabla1[[#This Row],[umol TROLOX/ 100g]]/250.29,"")</f>
        <v/>
      </c>
      <c r="O327" s="90"/>
      <c r="P327" s="90"/>
      <c r="Q327" s="90"/>
      <c r="R327" s="147"/>
      <c r="S327" s="148"/>
    </row>
    <row r="328" spans="1:19" x14ac:dyDescent="0.25">
      <c r="A328" s="85"/>
      <c r="B328" s="146"/>
      <c r="C328" s="146"/>
      <c r="D328" s="87"/>
      <c r="E328" s="88"/>
      <c r="F328" s="272" t="str">
        <f t="shared" si="4"/>
        <v/>
      </c>
      <c r="G328" s="89"/>
      <c r="H328" s="273"/>
      <c r="I328" s="89"/>
      <c r="J328" s="156"/>
      <c r="K328" s="153"/>
      <c r="L3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8" s="275" t="str">
        <f>IF(ISNUMBER(Tabla1[[#This Row],[meq TROLOX/g muestra]]),Tabla1[[#This Row],[meq TROLOX/g muestra]]*100*1000,"")</f>
        <v/>
      </c>
      <c r="N328" s="274" t="str">
        <f>IF(ISNUMBER(Tabla1[[#This Row],[umol TROLOX/ 100g]]),Tabla1[[#This Row],[umol TROLOX/ 100g]]/250.29,"")</f>
        <v/>
      </c>
      <c r="O328" s="90"/>
      <c r="P328" s="90"/>
      <c r="Q328" s="90"/>
      <c r="R328" s="147"/>
      <c r="S328" s="148"/>
    </row>
    <row r="329" spans="1:19" x14ac:dyDescent="0.25">
      <c r="A329" s="85"/>
      <c r="B329" s="146"/>
      <c r="C329" s="146"/>
      <c r="D329" s="87"/>
      <c r="E329" s="88"/>
      <c r="F329" s="272" t="str">
        <f t="shared" si="4"/>
        <v/>
      </c>
      <c r="G329" s="89"/>
      <c r="H329" s="273"/>
      <c r="I329" s="89"/>
      <c r="J329" s="156"/>
      <c r="K329" s="153"/>
      <c r="L3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29" s="275" t="str">
        <f>IF(ISNUMBER(Tabla1[[#This Row],[meq TROLOX/g muestra]]),Tabla1[[#This Row],[meq TROLOX/g muestra]]*100*1000,"")</f>
        <v/>
      </c>
      <c r="N329" s="274" t="str">
        <f>IF(ISNUMBER(Tabla1[[#This Row],[umol TROLOX/ 100g]]),Tabla1[[#This Row],[umol TROLOX/ 100g]]/250.29,"")</f>
        <v/>
      </c>
      <c r="O329" s="90"/>
      <c r="P329" s="90"/>
      <c r="Q329" s="90"/>
      <c r="R329" s="147"/>
      <c r="S329" s="148"/>
    </row>
    <row r="330" spans="1:19" x14ac:dyDescent="0.25">
      <c r="A330" s="85"/>
      <c r="B330" s="146"/>
      <c r="C330" s="146"/>
      <c r="D330" s="87"/>
      <c r="E330" s="88"/>
      <c r="F330" s="272" t="str">
        <f t="shared" si="4"/>
        <v/>
      </c>
      <c r="G330" s="89"/>
      <c r="H330" s="273"/>
      <c r="I330" s="89"/>
      <c r="J330" s="156"/>
      <c r="K330" s="153"/>
      <c r="L3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0" s="275" t="str">
        <f>IF(ISNUMBER(Tabla1[[#This Row],[meq TROLOX/g muestra]]),Tabla1[[#This Row],[meq TROLOX/g muestra]]*100*1000,"")</f>
        <v/>
      </c>
      <c r="N330" s="274" t="str">
        <f>IF(ISNUMBER(Tabla1[[#This Row],[umol TROLOX/ 100g]]),Tabla1[[#This Row],[umol TROLOX/ 100g]]/250.29,"")</f>
        <v/>
      </c>
      <c r="O330" s="90"/>
      <c r="P330" s="90"/>
      <c r="Q330" s="90"/>
      <c r="R330" s="147"/>
      <c r="S330" s="148"/>
    </row>
    <row r="331" spans="1:19" x14ac:dyDescent="0.25">
      <c r="A331" s="85"/>
      <c r="B331" s="146"/>
      <c r="C331" s="146"/>
      <c r="D331" s="87"/>
      <c r="E331" s="88"/>
      <c r="F331" s="272" t="str">
        <f t="shared" si="4"/>
        <v/>
      </c>
      <c r="G331" s="89"/>
      <c r="H331" s="273"/>
      <c r="I331" s="89"/>
      <c r="J331" s="156"/>
      <c r="K331" s="153"/>
      <c r="L3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1" s="275" t="str">
        <f>IF(ISNUMBER(Tabla1[[#This Row],[meq TROLOX/g muestra]]),Tabla1[[#This Row],[meq TROLOX/g muestra]]*100*1000,"")</f>
        <v/>
      </c>
      <c r="N331" s="274" t="str">
        <f>IF(ISNUMBER(Tabla1[[#This Row],[umol TROLOX/ 100g]]),Tabla1[[#This Row],[umol TROLOX/ 100g]]/250.29,"")</f>
        <v/>
      </c>
      <c r="O331" s="90"/>
      <c r="P331" s="90"/>
      <c r="Q331" s="90"/>
      <c r="R331" s="147"/>
      <c r="S331" s="148"/>
    </row>
    <row r="332" spans="1:19" x14ac:dyDescent="0.25">
      <c r="A332" s="85"/>
      <c r="B332" s="146"/>
      <c r="C332" s="146"/>
      <c r="D332" s="87"/>
      <c r="E332" s="88"/>
      <c r="F332" s="272" t="str">
        <f t="shared" si="4"/>
        <v/>
      </c>
      <c r="G332" s="89"/>
      <c r="H332" s="273"/>
      <c r="I332" s="89"/>
      <c r="J332" s="156"/>
      <c r="K332" s="153"/>
      <c r="L3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2" s="275" t="str">
        <f>IF(ISNUMBER(Tabla1[[#This Row],[meq TROLOX/g muestra]]),Tabla1[[#This Row],[meq TROLOX/g muestra]]*100*1000,"")</f>
        <v/>
      </c>
      <c r="N332" s="274" t="str">
        <f>IF(ISNUMBER(Tabla1[[#This Row],[umol TROLOX/ 100g]]),Tabla1[[#This Row],[umol TROLOX/ 100g]]/250.29,"")</f>
        <v/>
      </c>
      <c r="O332" s="90"/>
      <c r="P332" s="90"/>
      <c r="Q332" s="90"/>
      <c r="R332" s="147"/>
      <c r="S332" s="148"/>
    </row>
    <row r="333" spans="1:19" x14ac:dyDescent="0.25">
      <c r="A333" s="85"/>
      <c r="B333" s="146"/>
      <c r="C333" s="146"/>
      <c r="D333" s="87"/>
      <c r="E333" s="88"/>
      <c r="F333" s="272" t="str">
        <f t="shared" si="4"/>
        <v/>
      </c>
      <c r="G333" s="89"/>
      <c r="H333" s="273"/>
      <c r="I333" s="89"/>
      <c r="J333" s="156"/>
      <c r="K333" s="153"/>
      <c r="L3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3" s="275" t="str">
        <f>IF(ISNUMBER(Tabla1[[#This Row],[meq TROLOX/g muestra]]),Tabla1[[#This Row],[meq TROLOX/g muestra]]*100*1000,"")</f>
        <v/>
      </c>
      <c r="N333" s="274" t="str">
        <f>IF(ISNUMBER(Tabla1[[#This Row],[umol TROLOX/ 100g]]),Tabla1[[#This Row],[umol TROLOX/ 100g]]/250.29,"")</f>
        <v/>
      </c>
      <c r="O333" s="90"/>
      <c r="P333" s="90"/>
      <c r="Q333" s="90"/>
      <c r="R333" s="147"/>
      <c r="S333" s="148"/>
    </row>
    <row r="334" spans="1:19" x14ac:dyDescent="0.25">
      <c r="A334" s="85"/>
      <c r="B334" s="146"/>
      <c r="C334" s="146"/>
      <c r="D334" s="87"/>
      <c r="E334" s="88"/>
      <c r="F334" s="272" t="str">
        <f t="shared" si="4"/>
        <v/>
      </c>
      <c r="G334" s="89"/>
      <c r="H334" s="273"/>
      <c r="I334" s="89"/>
      <c r="J334" s="156"/>
      <c r="K334" s="153"/>
      <c r="L3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4" s="275" t="str">
        <f>IF(ISNUMBER(Tabla1[[#This Row],[meq TROLOX/g muestra]]),Tabla1[[#This Row],[meq TROLOX/g muestra]]*100*1000,"")</f>
        <v/>
      </c>
      <c r="N334" s="274" t="str">
        <f>IF(ISNUMBER(Tabla1[[#This Row],[umol TROLOX/ 100g]]),Tabla1[[#This Row],[umol TROLOX/ 100g]]/250.29,"")</f>
        <v/>
      </c>
      <c r="O334" s="90"/>
      <c r="P334" s="90"/>
      <c r="Q334" s="90"/>
      <c r="R334" s="147"/>
      <c r="S334" s="148"/>
    </row>
    <row r="335" spans="1:19" x14ac:dyDescent="0.25">
      <c r="A335" s="85"/>
      <c r="B335" s="146"/>
      <c r="C335" s="146"/>
      <c r="D335" s="87"/>
      <c r="E335" s="88"/>
      <c r="F335" s="272" t="str">
        <f t="shared" si="4"/>
        <v/>
      </c>
      <c r="G335" s="89"/>
      <c r="H335" s="273"/>
      <c r="I335" s="89"/>
      <c r="J335" s="156"/>
      <c r="K335" s="153"/>
      <c r="L3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5" s="275" t="str">
        <f>IF(ISNUMBER(Tabla1[[#This Row],[meq TROLOX/g muestra]]),Tabla1[[#This Row],[meq TROLOX/g muestra]]*100*1000,"")</f>
        <v/>
      </c>
      <c r="N335" s="274" t="str">
        <f>IF(ISNUMBER(Tabla1[[#This Row],[umol TROLOX/ 100g]]),Tabla1[[#This Row],[umol TROLOX/ 100g]]/250.29,"")</f>
        <v/>
      </c>
      <c r="O335" s="90"/>
      <c r="P335" s="90"/>
      <c r="Q335" s="90"/>
      <c r="R335" s="147"/>
      <c r="S335" s="148"/>
    </row>
    <row r="336" spans="1:19" x14ac:dyDescent="0.25">
      <c r="A336" s="85"/>
      <c r="B336" s="146"/>
      <c r="C336" s="146"/>
      <c r="D336" s="87"/>
      <c r="E336" s="88"/>
      <c r="F336" s="272" t="str">
        <f t="shared" si="4"/>
        <v/>
      </c>
      <c r="G336" s="89"/>
      <c r="H336" s="273"/>
      <c r="I336" s="89"/>
      <c r="J336" s="156"/>
      <c r="K336" s="153"/>
      <c r="L3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6" s="275" t="str">
        <f>IF(ISNUMBER(Tabla1[[#This Row],[meq TROLOX/g muestra]]),Tabla1[[#This Row],[meq TROLOX/g muestra]]*100*1000,"")</f>
        <v/>
      </c>
      <c r="N336" s="274" t="str">
        <f>IF(ISNUMBER(Tabla1[[#This Row],[umol TROLOX/ 100g]]),Tabla1[[#This Row],[umol TROLOX/ 100g]]/250.29,"")</f>
        <v/>
      </c>
      <c r="O336" s="90"/>
      <c r="P336" s="90"/>
      <c r="Q336" s="90"/>
      <c r="R336" s="147"/>
      <c r="S336" s="148"/>
    </row>
    <row r="337" spans="1:19" x14ac:dyDescent="0.25">
      <c r="A337" s="85"/>
      <c r="B337" s="146"/>
      <c r="C337" s="146"/>
      <c r="D337" s="87"/>
      <c r="E337" s="88"/>
      <c r="F337" s="272" t="str">
        <f t="shared" si="4"/>
        <v/>
      </c>
      <c r="G337" s="89"/>
      <c r="H337" s="273"/>
      <c r="I337" s="89"/>
      <c r="J337" s="156"/>
      <c r="K337" s="153"/>
      <c r="L3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7" s="275" t="str">
        <f>IF(ISNUMBER(Tabla1[[#This Row],[meq TROLOX/g muestra]]),Tabla1[[#This Row],[meq TROLOX/g muestra]]*100*1000,"")</f>
        <v/>
      </c>
      <c r="N337" s="274" t="str">
        <f>IF(ISNUMBER(Tabla1[[#This Row],[umol TROLOX/ 100g]]),Tabla1[[#This Row],[umol TROLOX/ 100g]]/250.29,"")</f>
        <v/>
      </c>
      <c r="O337" s="90"/>
      <c r="P337" s="90"/>
      <c r="Q337" s="90"/>
      <c r="R337" s="147"/>
      <c r="S337" s="148"/>
    </row>
    <row r="338" spans="1:19" x14ac:dyDescent="0.25">
      <c r="A338" s="85"/>
      <c r="B338" s="146"/>
      <c r="C338" s="146"/>
      <c r="D338" s="87"/>
      <c r="E338" s="88"/>
      <c r="F338" s="272" t="str">
        <f t="shared" si="4"/>
        <v/>
      </c>
      <c r="G338" s="89"/>
      <c r="H338" s="273"/>
      <c r="I338" s="89"/>
      <c r="J338" s="156"/>
      <c r="K338" s="153"/>
      <c r="L3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8" s="275" t="str">
        <f>IF(ISNUMBER(Tabla1[[#This Row],[meq TROLOX/g muestra]]),Tabla1[[#This Row],[meq TROLOX/g muestra]]*100*1000,"")</f>
        <v/>
      </c>
      <c r="N338" s="274" t="str">
        <f>IF(ISNUMBER(Tabla1[[#This Row],[umol TROLOX/ 100g]]),Tabla1[[#This Row],[umol TROLOX/ 100g]]/250.29,"")</f>
        <v/>
      </c>
      <c r="O338" s="90"/>
      <c r="P338" s="90"/>
      <c r="Q338" s="90"/>
      <c r="R338" s="147"/>
      <c r="S338" s="148"/>
    </row>
    <row r="339" spans="1:19" x14ac:dyDescent="0.25">
      <c r="A339" s="85"/>
      <c r="B339" s="146"/>
      <c r="C339" s="146"/>
      <c r="D339" s="87"/>
      <c r="E339" s="88"/>
      <c r="F339" s="272" t="str">
        <f t="shared" si="4"/>
        <v/>
      </c>
      <c r="G339" s="89"/>
      <c r="H339" s="273"/>
      <c r="I339" s="89"/>
      <c r="J339" s="156"/>
      <c r="K339" s="153"/>
      <c r="L3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39" s="275" t="str">
        <f>IF(ISNUMBER(Tabla1[[#This Row],[meq TROLOX/g muestra]]),Tabla1[[#This Row],[meq TROLOX/g muestra]]*100*1000,"")</f>
        <v/>
      </c>
      <c r="N339" s="274" t="str">
        <f>IF(ISNUMBER(Tabla1[[#This Row],[umol TROLOX/ 100g]]),Tabla1[[#This Row],[umol TROLOX/ 100g]]/250.29,"")</f>
        <v/>
      </c>
      <c r="O339" s="90"/>
      <c r="P339" s="90"/>
      <c r="Q339" s="90"/>
      <c r="R339" s="147"/>
      <c r="S339" s="148"/>
    </row>
    <row r="340" spans="1:19" x14ac:dyDescent="0.25">
      <c r="A340" s="85"/>
      <c r="B340" s="146"/>
      <c r="C340" s="146"/>
      <c r="D340" s="87"/>
      <c r="E340" s="88"/>
      <c r="F340" s="272" t="str">
        <f t="shared" si="4"/>
        <v/>
      </c>
      <c r="G340" s="89"/>
      <c r="H340" s="273"/>
      <c r="I340" s="89"/>
      <c r="J340" s="156"/>
      <c r="K340" s="153"/>
      <c r="L3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0" s="275" t="str">
        <f>IF(ISNUMBER(Tabla1[[#This Row],[meq TROLOX/g muestra]]),Tabla1[[#This Row],[meq TROLOX/g muestra]]*100*1000,"")</f>
        <v/>
      </c>
      <c r="N340" s="274" t="str">
        <f>IF(ISNUMBER(Tabla1[[#This Row],[umol TROLOX/ 100g]]),Tabla1[[#This Row],[umol TROLOX/ 100g]]/250.29,"")</f>
        <v/>
      </c>
      <c r="O340" s="90"/>
      <c r="P340" s="90"/>
      <c r="Q340" s="90"/>
      <c r="R340" s="147"/>
      <c r="S340" s="148"/>
    </row>
    <row r="341" spans="1:19" x14ac:dyDescent="0.25">
      <c r="A341" s="85"/>
      <c r="B341" s="146"/>
      <c r="C341" s="146"/>
      <c r="D341" s="87"/>
      <c r="E341" s="88"/>
      <c r="F341" s="272" t="str">
        <f t="shared" si="4"/>
        <v/>
      </c>
      <c r="G341" s="89"/>
      <c r="H341" s="273"/>
      <c r="I341" s="89"/>
      <c r="J341" s="156"/>
      <c r="K341" s="153"/>
      <c r="L3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1" s="275" t="str">
        <f>IF(ISNUMBER(Tabla1[[#This Row],[meq TROLOX/g muestra]]),Tabla1[[#This Row],[meq TROLOX/g muestra]]*100*1000,"")</f>
        <v/>
      </c>
      <c r="N341" s="274" t="str">
        <f>IF(ISNUMBER(Tabla1[[#This Row],[umol TROLOX/ 100g]]),Tabla1[[#This Row],[umol TROLOX/ 100g]]/250.29,"")</f>
        <v/>
      </c>
      <c r="O341" s="90"/>
      <c r="P341" s="90"/>
      <c r="Q341" s="90"/>
      <c r="R341" s="147"/>
      <c r="S341" s="148"/>
    </row>
    <row r="342" spans="1:19" x14ac:dyDescent="0.25">
      <c r="A342" s="85"/>
      <c r="B342" s="146"/>
      <c r="C342" s="146"/>
      <c r="D342" s="87"/>
      <c r="E342" s="88"/>
      <c r="F342" s="272" t="str">
        <f t="shared" ref="F342:F405" si="5">IF(OR(ISBLANK(E342),ISERROR($B$14),ISERROR($B$15))=FALSE,E342+(E342*$B$14+$B$15),"")</f>
        <v/>
      </c>
      <c r="G342" s="89"/>
      <c r="H342" s="273"/>
      <c r="I342" s="89"/>
      <c r="J342" s="156"/>
      <c r="K342" s="153"/>
      <c r="L3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2" s="275" t="str">
        <f>IF(ISNUMBER(Tabla1[[#This Row],[meq TROLOX/g muestra]]),Tabla1[[#This Row],[meq TROLOX/g muestra]]*100*1000,"")</f>
        <v/>
      </c>
      <c r="N342" s="274" t="str">
        <f>IF(ISNUMBER(Tabla1[[#This Row],[umol TROLOX/ 100g]]),Tabla1[[#This Row],[umol TROLOX/ 100g]]/250.29,"")</f>
        <v/>
      </c>
      <c r="O342" s="90"/>
      <c r="P342" s="90"/>
      <c r="Q342" s="90"/>
      <c r="R342" s="147"/>
      <c r="S342" s="148"/>
    </row>
    <row r="343" spans="1:19" x14ac:dyDescent="0.25">
      <c r="A343" s="85"/>
      <c r="B343" s="146"/>
      <c r="C343" s="146"/>
      <c r="D343" s="87"/>
      <c r="E343" s="88"/>
      <c r="F343" s="272" t="str">
        <f t="shared" si="5"/>
        <v/>
      </c>
      <c r="G343" s="89"/>
      <c r="H343" s="273"/>
      <c r="I343" s="89"/>
      <c r="J343" s="156"/>
      <c r="K343" s="153"/>
      <c r="L3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3" s="275" t="str">
        <f>IF(ISNUMBER(Tabla1[[#This Row],[meq TROLOX/g muestra]]),Tabla1[[#This Row],[meq TROLOX/g muestra]]*100*1000,"")</f>
        <v/>
      </c>
      <c r="N343" s="274" t="str">
        <f>IF(ISNUMBER(Tabla1[[#This Row],[umol TROLOX/ 100g]]),Tabla1[[#This Row],[umol TROLOX/ 100g]]/250.29,"")</f>
        <v/>
      </c>
      <c r="O343" s="90"/>
      <c r="P343" s="90"/>
      <c r="Q343" s="90"/>
      <c r="R343" s="147"/>
      <c r="S343" s="148"/>
    </row>
    <row r="344" spans="1:19" x14ac:dyDescent="0.25">
      <c r="A344" s="85"/>
      <c r="B344" s="146"/>
      <c r="C344" s="146"/>
      <c r="D344" s="87"/>
      <c r="E344" s="88"/>
      <c r="F344" s="272" t="str">
        <f t="shared" si="5"/>
        <v/>
      </c>
      <c r="G344" s="89"/>
      <c r="H344" s="273"/>
      <c r="I344" s="89"/>
      <c r="J344" s="156"/>
      <c r="K344" s="153"/>
      <c r="L3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4" s="275" t="str">
        <f>IF(ISNUMBER(Tabla1[[#This Row],[meq TROLOX/g muestra]]),Tabla1[[#This Row],[meq TROLOX/g muestra]]*100*1000,"")</f>
        <v/>
      </c>
      <c r="N344" s="274" t="str">
        <f>IF(ISNUMBER(Tabla1[[#This Row],[umol TROLOX/ 100g]]),Tabla1[[#This Row],[umol TROLOX/ 100g]]/250.29,"")</f>
        <v/>
      </c>
      <c r="O344" s="90"/>
      <c r="P344" s="90"/>
      <c r="Q344" s="90"/>
      <c r="R344" s="147"/>
      <c r="S344" s="148"/>
    </row>
    <row r="345" spans="1:19" x14ac:dyDescent="0.25">
      <c r="A345" s="85"/>
      <c r="B345" s="146"/>
      <c r="C345" s="146"/>
      <c r="D345" s="87"/>
      <c r="E345" s="88"/>
      <c r="F345" s="272" t="str">
        <f t="shared" si="5"/>
        <v/>
      </c>
      <c r="G345" s="89"/>
      <c r="H345" s="273"/>
      <c r="I345" s="89"/>
      <c r="J345" s="156"/>
      <c r="K345" s="153"/>
      <c r="L3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5" s="275" t="str">
        <f>IF(ISNUMBER(Tabla1[[#This Row],[meq TROLOX/g muestra]]),Tabla1[[#This Row],[meq TROLOX/g muestra]]*100*1000,"")</f>
        <v/>
      </c>
      <c r="N345" s="274" t="str">
        <f>IF(ISNUMBER(Tabla1[[#This Row],[umol TROLOX/ 100g]]),Tabla1[[#This Row],[umol TROLOX/ 100g]]/250.29,"")</f>
        <v/>
      </c>
      <c r="O345" s="90"/>
      <c r="P345" s="90"/>
      <c r="Q345" s="90"/>
      <c r="R345" s="147"/>
      <c r="S345" s="148"/>
    </row>
    <row r="346" spans="1:19" x14ac:dyDescent="0.25">
      <c r="A346" s="85"/>
      <c r="B346" s="146"/>
      <c r="C346" s="146"/>
      <c r="D346" s="87"/>
      <c r="E346" s="88"/>
      <c r="F346" s="272" t="str">
        <f t="shared" si="5"/>
        <v/>
      </c>
      <c r="G346" s="89"/>
      <c r="H346" s="273"/>
      <c r="I346" s="89"/>
      <c r="J346" s="156"/>
      <c r="K346" s="153"/>
      <c r="L3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6" s="275" t="str">
        <f>IF(ISNUMBER(Tabla1[[#This Row],[meq TROLOX/g muestra]]),Tabla1[[#This Row],[meq TROLOX/g muestra]]*100*1000,"")</f>
        <v/>
      </c>
      <c r="N346" s="274" t="str">
        <f>IF(ISNUMBER(Tabla1[[#This Row],[umol TROLOX/ 100g]]),Tabla1[[#This Row],[umol TROLOX/ 100g]]/250.29,"")</f>
        <v/>
      </c>
      <c r="O346" s="90"/>
      <c r="P346" s="90"/>
      <c r="Q346" s="90"/>
      <c r="R346" s="147"/>
      <c r="S346" s="148"/>
    </row>
    <row r="347" spans="1:19" x14ac:dyDescent="0.25">
      <c r="A347" s="85"/>
      <c r="B347" s="146"/>
      <c r="C347" s="146"/>
      <c r="D347" s="87"/>
      <c r="E347" s="88"/>
      <c r="F347" s="272" t="str">
        <f t="shared" si="5"/>
        <v/>
      </c>
      <c r="G347" s="89"/>
      <c r="H347" s="273"/>
      <c r="I347" s="89"/>
      <c r="J347" s="156"/>
      <c r="K347" s="153"/>
      <c r="L3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7" s="275" t="str">
        <f>IF(ISNUMBER(Tabla1[[#This Row],[meq TROLOX/g muestra]]),Tabla1[[#This Row],[meq TROLOX/g muestra]]*100*1000,"")</f>
        <v/>
      </c>
      <c r="N347" s="274" t="str">
        <f>IF(ISNUMBER(Tabla1[[#This Row],[umol TROLOX/ 100g]]),Tabla1[[#This Row],[umol TROLOX/ 100g]]/250.29,"")</f>
        <v/>
      </c>
      <c r="O347" s="90"/>
      <c r="P347" s="90"/>
      <c r="Q347" s="90"/>
      <c r="R347" s="147"/>
      <c r="S347" s="148"/>
    </row>
    <row r="348" spans="1:19" x14ac:dyDescent="0.25">
      <c r="A348" s="85"/>
      <c r="B348" s="146"/>
      <c r="C348" s="146"/>
      <c r="D348" s="87"/>
      <c r="E348" s="88"/>
      <c r="F348" s="272" t="str">
        <f t="shared" si="5"/>
        <v/>
      </c>
      <c r="G348" s="89"/>
      <c r="H348" s="273"/>
      <c r="I348" s="89"/>
      <c r="J348" s="156"/>
      <c r="K348" s="153"/>
      <c r="L3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8" s="275" t="str">
        <f>IF(ISNUMBER(Tabla1[[#This Row],[meq TROLOX/g muestra]]),Tabla1[[#This Row],[meq TROLOX/g muestra]]*100*1000,"")</f>
        <v/>
      </c>
      <c r="N348" s="274" t="str">
        <f>IF(ISNUMBER(Tabla1[[#This Row],[umol TROLOX/ 100g]]),Tabla1[[#This Row],[umol TROLOX/ 100g]]/250.29,"")</f>
        <v/>
      </c>
      <c r="O348" s="90"/>
      <c r="P348" s="90"/>
      <c r="Q348" s="90"/>
      <c r="R348" s="147"/>
      <c r="S348" s="148"/>
    </row>
    <row r="349" spans="1:19" x14ac:dyDescent="0.25">
      <c r="A349" s="85"/>
      <c r="B349" s="146"/>
      <c r="C349" s="146"/>
      <c r="D349" s="87"/>
      <c r="E349" s="88"/>
      <c r="F349" s="272" t="str">
        <f t="shared" si="5"/>
        <v/>
      </c>
      <c r="G349" s="89"/>
      <c r="H349" s="273"/>
      <c r="I349" s="89"/>
      <c r="J349" s="156"/>
      <c r="K349" s="153"/>
      <c r="L3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49" s="275" t="str">
        <f>IF(ISNUMBER(Tabla1[[#This Row],[meq TROLOX/g muestra]]),Tabla1[[#This Row],[meq TROLOX/g muestra]]*100*1000,"")</f>
        <v/>
      </c>
      <c r="N349" s="274" t="str">
        <f>IF(ISNUMBER(Tabla1[[#This Row],[umol TROLOX/ 100g]]),Tabla1[[#This Row],[umol TROLOX/ 100g]]/250.29,"")</f>
        <v/>
      </c>
      <c r="O349" s="90"/>
      <c r="P349" s="90"/>
      <c r="Q349" s="90"/>
      <c r="R349" s="147"/>
      <c r="S349" s="148"/>
    </row>
    <row r="350" spans="1:19" x14ac:dyDescent="0.25">
      <c r="A350" s="85"/>
      <c r="B350" s="146"/>
      <c r="C350" s="146"/>
      <c r="D350" s="87"/>
      <c r="E350" s="88"/>
      <c r="F350" s="272" t="str">
        <f t="shared" si="5"/>
        <v/>
      </c>
      <c r="G350" s="89"/>
      <c r="H350" s="273"/>
      <c r="I350" s="89"/>
      <c r="J350" s="156"/>
      <c r="K350" s="153"/>
      <c r="L3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0" s="275" t="str">
        <f>IF(ISNUMBER(Tabla1[[#This Row],[meq TROLOX/g muestra]]),Tabla1[[#This Row],[meq TROLOX/g muestra]]*100*1000,"")</f>
        <v/>
      </c>
      <c r="N350" s="274" t="str">
        <f>IF(ISNUMBER(Tabla1[[#This Row],[umol TROLOX/ 100g]]),Tabla1[[#This Row],[umol TROLOX/ 100g]]/250.29,"")</f>
        <v/>
      </c>
      <c r="O350" s="90"/>
      <c r="P350" s="90"/>
      <c r="Q350" s="90"/>
      <c r="R350" s="147"/>
      <c r="S350" s="148"/>
    </row>
    <row r="351" spans="1:19" x14ac:dyDescent="0.25">
      <c r="A351" s="85"/>
      <c r="B351" s="146"/>
      <c r="C351" s="146"/>
      <c r="D351" s="87"/>
      <c r="E351" s="88"/>
      <c r="F351" s="272" t="str">
        <f t="shared" si="5"/>
        <v/>
      </c>
      <c r="G351" s="89"/>
      <c r="H351" s="273"/>
      <c r="I351" s="89"/>
      <c r="J351" s="156"/>
      <c r="K351" s="153"/>
      <c r="L3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1" s="275" t="str">
        <f>IF(ISNUMBER(Tabla1[[#This Row],[meq TROLOX/g muestra]]),Tabla1[[#This Row],[meq TROLOX/g muestra]]*100*1000,"")</f>
        <v/>
      </c>
      <c r="N351" s="274" t="str">
        <f>IF(ISNUMBER(Tabla1[[#This Row],[umol TROLOX/ 100g]]),Tabla1[[#This Row],[umol TROLOX/ 100g]]/250.29,"")</f>
        <v/>
      </c>
      <c r="O351" s="90"/>
      <c r="P351" s="90"/>
      <c r="Q351" s="90"/>
      <c r="R351" s="147"/>
      <c r="S351" s="148"/>
    </row>
    <row r="352" spans="1:19" x14ac:dyDescent="0.25">
      <c r="A352" s="85"/>
      <c r="B352" s="146"/>
      <c r="C352" s="146"/>
      <c r="D352" s="87"/>
      <c r="E352" s="88"/>
      <c r="F352" s="272" t="str">
        <f t="shared" si="5"/>
        <v/>
      </c>
      <c r="G352" s="89"/>
      <c r="H352" s="273"/>
      <c r="I352" s="89"/>
      <c r="J352" s="156"/>
      <c r="K352" s="153"/>
      <c r="L3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2" s="275" t="str">
        <f>IF(ISNUMBER(Tabla1[[#This Row],[meq TROLOX/g muestra]]),Tabla1[[#This Row],[meq TROLOX/g muestra]]*100*1000,"")</f>
        <v/>
      </c>
      <c r="N352" s="274" t="str">
        <f>IF(ISNUMBER(Tabla1[[#This Row],[umol TROLOX/ 100g]]),Tabla1[[#This Row],[umol TROLOX/ 100g]]/250.29,"")</f>
        <v/>
      </c>
      <c r="O352" s="90"/>
      <c r="P352" s="90"/>
      <c r="Q352" s="90"/>
      <c r="R352" s="147"/>
      <c r="S352" s="148"/>
    </row>
    <row r="353" spans="1:19" x14ac:dyDescent="0.25">
      <c r="A353" s="85"/>
      <c r="B353" s="146"/>
      <c r="C353" s="146"/>
      <c r="D353" s="87"/>
      <c r="E353" s="88"/>
      <c r="F353" s="272" t="str">
        <f t="shared" si="5"/>
        <v/>
      </c>
      <c r="G353" s="89"/>
      <c r="H353" s="273"/>
      <c r="I353" s="89"/>
      <c r="J353" s="156"/>
      <c r="K353" s="153"/>
      <c r="L3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3" s="275" t="str">
        <f>IF(ISNUMBER(Tabla1[[#This Row],[meq TROLOX/g muestra]]),Tabla1[[#This Row],[meq TROLOX/g muestra]]*100*1000,"")</f>
        <v/>
      </c>
      <c r="N353" s="274" t="str">
        <f>IF(ISNUMBER(Tabla1[[#This Row],[umol TROLOX/ 100g]]),Tabla1[[#This Row],[umol TROLOX/ 100g]]/250.29,"")</f>
        <v/>
      </c>
      <c r="O353" s="90"/>
      <c r="P353" s="90"/>
      <c r="Q353" s="90"/>
      <c r="R353" s="147"/>
      <c r="S353" s="148"/>
    </row>
    <row r="354" spans="1:19" x14ac:dyDescent="0.25">
      <c r="A354" s="85"/>
      <c r="B354" s="146"/>
      <c r="C354" s="146"/>
      <c r="D354" s="87"/>
      <c r="E354" s="88"/>
      <c r="F354" s="272" t="str">
        <f t="shared" si="5"/>
        <v/>
      </c>
      <c r="G354" s="89"/>
      <c r="H354" s="273"/>
      <c r="I354" s="89"/>
      <c r="J354" s="156"/>
      <c r="K354" s="153"/>
      <c r="L3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4" s="275" t="str">
        <f>IF(ISNUMBER(Tabla1[[#This Row],[meq TROLOX/g muestra]]),Tabla1[[#This Row],[meq TROLOX/g muestra]]*100*1000,"")</f>
        <v/>
      </c>
      <c r="N354" s="274" t="str">
        <f>IF(ISNUMBER(Tabla1[[#This Row],[umol TROLOX/ 100g]]),Tabla1[[#This Row],[umol TROLOX/ 100g]]/250.29,"")</f>
        <v/>
      </c>
      <c r="O354" s="90"/>
      <c r="P354" s="90"/>
      <c r="Q354" s="90"/>
      <c r="R354" s="147"/>
      <c r="S354" s="148"/>
    </row>
    <row r="355" spans="1:19" x14ac:dyDescent="0.25">
      <c r="A355" s="85"/>
      <c r="B355" s="146"/>
      <c r="C355" s="146"/>
      <c r="D355" s="87"/>
      <c r="E355" s="88"/>
      <c r="F355" s="272" t="str">
        <f t="shared" si="5"/>
        <v/>
      </c>
      <c r="G355" s="89"/>
      <c r="H355" s="273"/>
      <c r="I355" s="89"/>
      <c r="J355" s="156"/>
      <c r="K355" s="153"/>
      <c r="L3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5" s="275" t="str">
        <f>IF(ISNUMBER(Tabla1[[#This Row],[meq TROLOX/g muestra]]),Tabla1[[#This Row],[meq TROLOX/g muestra]]*100*1000,"")</f>
        <v/>
      </c>
      <c r="N355" s="274" t="str">
        <f>IF(ISNUMBER(Tabla1[[#This Row],[umol TROLOX/ 100g]]),Tabla1[[#This Row],[umol TROLOX/ 100g]]/250.29,"")</f>
        <v/>
      </c>
      <c r="O355" s="90"/>
      <c r="P355" s="90"/>
      <c r="Q355" s="90"/>
      <c r="R355" s="147"/>
      <c r="S355" s="148"/>
    </row>
    <row r="356" spans="1:19" x14ac:dyDescent="0.25">
      <c r="A356" s="85"/>
      <c r="B356" s="146"/>
      <c r="C356" s="146"/>
      <c r="D356" s="87"/>
      <c r="E356" s="88"/>
      <c r="F356" s="272" t="str">
        <f t="shared" si="5"/>
        <v/>
      </c>
      <c r="G356" s="89"/>
      <c r="H356" s="273"/>
      <c r="I356" s="89"/>
      <c r="J356" s="156"/>
      <c r="K356" s="153"/>
      <c r="L3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6" s="275" t="str">
        <f>IF(ISNUMBER(Tabla1[[#This Row],[meq TROLOX/g muestra]]),Tabla1[[#This Row],[meq TROLOX/g muestra]]*100*1000,"")</f>
        <v/>
      </c>
      <c r="N356" s="274" t="str">
        <f>IF(ISNUMBER(Tabla1[[#This Row],[umol TROLOX/ 100g]]),Tabla1[[#This Row],[umol TROLOX/ 100g]]/250.29,"")</f>
        <v/>
      </c>
      <c r="O356" s="90"/>
      <c r="P356" s="90"/>
      <c r="Q356" s="90"/>
      <c r="R356" s="147"/>
      <c r="S356" s="148"/>
    </row>
    <row r="357" spans="1:19" x14ac:dyDescent="0.25">
      <c r="A357" s="85"/>
      <c r="B357" s="146"/>
      <c r="C357" s="146"/>
      <c r="D357" s="87"/>
      <c r="E357" s="88"/>
      <c r="F357" s="272" t="str">
        <f t="shared" si="5"/>
        <v/>
      </c>
      <c r="G357" s="89"/>
      <c r="H357" s="273"/>
      <c r="I357" s="89"/>
      <c r="J357" s="156"/>
      <c r="K357" s="153"/>
      <c r="L3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7" s="275" t="str">
        <f>IF(ISNUMBER(Tabla1[[#This Row],[meq TROLOX/g muestra]]),Tabla1[[#This Row],[meq TROLOX/g muestra]]*100*1000,"")</f>
        <v/>
      </c>
      <c r="N357" s="274" t="str">
        <f>IF(ISNUMBER(Tabla1[[#This Row],[umol TROLOX/ 100g]]),Tabla1[[#This Row],[umol TROLOX/ 100g]]/250.29,"")</f>
        <v/>
      </c>
      <c r="O357" s="90"/>
      <c r="P357" s="90"/>
      <c r="Q357" s="90"/>
      <c r="R357" s="147"/>
      <c r="S357" s="148"/>
    </row>
    <row r="358" spans="1:19" x14ac:dyDescent="0.25">
      <c r="A358" s="85"/>
      <c r="B358" s="146"/>
      <c r="C358" s="146"/>
      <c r="D358" s="87"/>
      <c r="E358" s="88"/>
      <c r="F358" s="272" t="str">
        <f t="shared" si="5"/>
        <v/>
      </c>
      <c r="G358" s="89"/>
      <c r="H358" s="273"/>
      <c r="I358" s="89"/>
      <c r="J358" s="156"/>
      <c r="K358" s="153"/>
      <c r="L3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8" s="275" t="str">
        <f>IF(ISNUMBER(Tabla1[[#This Row],[meq TROLOX/g muestra]]),Tabla1[[#This Row],[meq TROLOX/g muestra]]*100*1000,"")</f>
        <v/>
      </c>
      <c r="N358" s="274" t="str">
        <f>IF(ISNUMBER(Tabla1[[#This Row],[umol TROLOX/ 100g]]),Tabla1[[#This Row],[umol TROLOX/ 100g]]/250.29,"")</f>
        <v/>
      </c>
      <c r="O358" s="90"/>
      <c r="P358" s="90"/>
      <c r="Q358" s="90"/>
      <c r="R358" s="147"/>
      <c r="S358" s="148"/>
    </row>
    <row r="359" spans="1:19" x14ac:dyDescent="0.25">
      <c r="A359" s="85"/>
      <c r="B359" s="146"/>
      <c r="C359" s="146"/>
      <c r="D359" s="87"/>
      <c r="E359" s="88"/>
      <c r="F359" s="272" t="str">
        <f t="shared" si="5"/>
        <v/>
      </c>
      <c r="G359" s="89"/>
      <c r="H359" s="273"/>
      <c r="I359" s="89"/>
      <c r="J359" s="156"/>
      <c r="K359" s="153"/>
      <c r="L3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59" s="275" t="str">
        <f>IF(ISNUMBER(Tabla1[[#This Row],[meq TROLOX/g muestra]]),Tabla1[[#This Row],[meq TROLOX/g muestra]]*100*1000,"")</f>
        <v/>
      </c>
      <c r="N359" s="274" t="str">
        <f>IF(ISNUMBER(Tabla1[[#This Row],[umol TROLOX/ 100g]]),Tabla1[[#This Row],[umol TROLOX/ 100g]]/250.29,"")</f>
        <v/>
      </c>
      <c r="O359" s="90"/>
      <c r="P359" s="90"/>
      <c r="Q359" s="90"/>
      <c r="R359" s="147"/>
      <c r="S359" s="148"/>
    </row>
    <row r="360" spans="1:19" x14ac:dyDescent="0.25">
      <c r="A360" s="85"/>
      <c r="B360" s="146"/>
      <c r="C360" s="146"/>
      <c r="D360" s="87"/>
      <c r="E360" s="88"/>
      <c r="F360" s="272" t="str">
        <f t="shared" si="5"/>
        <v/>
      </c>
      <c r="G360" s="89"/>
      <c r="H360" s="273"/>
      <c r="I360" s="89"/>
      <c r="J360" s="156"/>
      <c r="K360" s="153"/>
      <c r="L3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0" s="275" t="str">
        <f>IF(ISNUMBER(Tabla1[[#This Row],[meq TROLOX/g muestra]]),Tabla1[[#This Row],[meq TROLOX/g muestra]]*100*1000,"")</f>
        <v/>
      </c>
      <c r="N360" s="274" t="str">
        <f>IF(ISNUMBER(Tabla1[[#This Row],[umol TROLOX/ 100g]]),Tabla1[[#This Row],[umol TROLOX/ 100g]]/250.29,"")</f>
        <v/>
      </c>
      <c r="O360" s="90"/>
      <c r="P360" s="90"/>
      <c r="Q360" s="90"/>
      <c r="R360" s="147"/>
      <c r="S360" s="148"/>
    </row>
    <row r="361" spans="1:19" x14ac:dyDescent="0.25">
      <c r="A361" s="85"/>
      <c r="B361" s="146"/>
      <c r="C361" s="146"/>
      <c r="D361" s="87"/>
      <c r="E361" s="88"/>
      <c r="F361" s="272" t="str">
        <f t="shared" si="5"/>
        <v/>
      </c>
      <c r="G361" s="89"/>
      <c r="H361" s="273"/>
      <c r="I361" s="89"/>
      <c r="J361" s="156"/>
      <c r="K361" s="153"/>
      <c r="L3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1" s="275" t="str">
        <f>IF(ISNUMBER(Tabla1[[#This Row],[meq TROLOX/g muestra]]),Tabla1[[#This Row],[meq TROLOX/g muestra]]*100*1000,"")</f>
        <v/>
      </c>
      <c r="N361" s="274" t="str">
        <f>IF(ISNUMBER(Tabla1[[#This Row],[umol TROLOX/ 100g]]),Tabla1[[#This Row],[umol TROLOX/ 100g]]/250.29,"")</f>
        <v/>
      </c>
      <c r="O361" s="90"/>
      <c r="P361" s="90"/>
      <c r="Q361" s="90"/>
      <c r="R361" s="147"/>
      <c r="S361" s="148"/>
    </row>
    <row r="362" spans="1:19" x14ac:dyDescent="0.25">
      <c r="A362" s="85"/>
      <c r="B362" s="146"/>
      <c r="C362" s="146"/>
      <c r="D362" s="87"/>
      <c r="E362" s="88"/>
      <c r="F362" s="272" t="str">
        <f t="shared" si="5"/>
        <v/>
      </c>
      <c r="G362" s="89"/>
      <c r="H362" s="273"/>
      <c r="I362" s="89"/>
      <c r="J362" s="156"/>
      <c r="K362" s="153"/>
      <c r="L3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2" s="275" t="str">
        <f>IF(ISNUMBER(Tabla1[[#This Row],[meq TROLOX/g muestra]]),Tabla1[[#This Row],[meq TROLOX/g muestra]]*100*1000,"")</f>
        <v/>
      </c>
      <c r="N362" s="274" t="str">
        <f>IF(ISNUMBER(Tabla1[[#This Row],[umol TROLOX/ 100g]]),Tabla1[[#This Row],[umol TROLOX/ 100g]]/250.29,"")</f>
        <v/>
      </c>
      <c r="O362" s="90"/>
      <c r="P362" s="90"/>
      <c r="Q362" s="90"/>
      <c r="R362" s="147"/>
      <c r="S362" s="148"/>
    </row>
    <row r="363" spans="1:19" x14ac:dyDescent="0.25">
      <c r="A363" s="85"/>
      <c r="B363" s="146"/>
      <c r="C363" s="146"/>
      <c r="D363" s="87"/>
      <c r="E363" s="88"/>
      <c r="F363" s="272" t="str">
        <f t="shared" si="5"/>
        <v/>
      </c>
      <c r="G363" s="89"/>
      <c r="H363" s="273"/>
      <c r="I363" s="89"/>
      <c r="J363" s="156"/>
      <c r="K363" s="153"/>
      <c r="L3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3" s="275" t="str">
        <f>IF(ISNUMBER(Tabla1[[#This Row],[meq TROLOX/g muestra]]),Tabla1[[#This Row],[meq TROLOX/g muestra]]*100*1000,"")</f>
        <v/>
      </c>
      <c r="N363" s="274" t="str">
        <f>IF(ISNUMBER(Tabla1[[#This Row],[umol TROLOX/ 100g]]),Tabla1[[#This Row],[umol TROLOX/ 100g]]/250.29,"")</f>
        <v/>
      </c>
      <c r="O363" s="90"/>
      <c r="P363" s="90"/>
      <c r="Q363" s="90"/>
      <c r="R363" s="147"/>
      <c r="S363" s="148"/>
    </row>
    <row r="364" spans="1:19" x14ac:dyDescent="0.25">
      <c r="A364" s="85"/>
      <c r="B364" s="146"/>
      <c r="C364" s="146"/>
      <c r="D364" s="87"/>
      <c r="E364" s="88"/>
      <c r="F364" s="272" t="str">
        <f t="shared" si="5"/>
        <v/>
      </c>
      <c r="G364" s="89"/>
      <c r="H364" s="273"/>
      <c r="I364" s="89"/>
      <c r="J364" s="156"/>
      <c r="K364" s="153"/>
      <c r="L3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4" s="275" t="str">
        <f>IF(ISNUMBER(Tabla1[[#This Row],[meq TROLOX/g muestra]]),Tabla1[[#This Row],[meq TROLOX/g muestra]]*100*1000,"")</f>
        <v/>
      </c>
      <c r="N364" s="274" t="str">
        <f>IF(ISNUMBER(Tabla1[[#This Row],[umol TROLOX/ 100g]]),Tabla1[[#This Row],[umol TROLOX/ 100g]]/250.29,"")</f>
        <v/>
      </c>
      <c r="O364" s="90"/>
      <c r="P364" s="90"/>
      <c r="Q364" s="90"/>
      <c r="R364" s="147"/>
      <c r="S364" s="148"/>
    </row>
    <row r="365" spans="1:19" x14ac:dyDescent="0.25">
      <c r="A365" s="85"/>
      <c r="B365" s="146"/>
      <c r="C365" s="146"/>
      <c r="D365" s="87"/>
      <c r="E365" s="88"/>
      <c r="F365" s="272" t="str">
        <f t="shared" si="5"/>
        <v/>
      </c>
      <c r="G365" s="89"/>
      <c r="H365" s="273"/>
      <c r="I365" s="89"/>
      <c r="J365" s="156"/>
      <c r="K365" s="153"/>
      <c r="L3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5" s="275" t="str">
        <f>IF(ISNUMBER(Tabla1[[#This Row],[meq TROLOX/g muestra]]),Tabla1[[#This Row],[meq TROLOX/g muestra]]*100*1000,"")</f>
        <v/>
      </c>
      <c r="N365" s="274" t="str">
        <f>IF(ISNUMBER(Tabla1[[#This Row],[umol TROLOX/ 100g]]),Tabla1[[#This Row],[umol TROLOX/ 100g]]/250.29,"")</f>
        <v/>
      </c>
      <c r="O365" s="90"/>
      <c r="P365" s="90"/>
      <c r="Q365" s="90"/>
      <c r="R365" s="147"/>
      <c r="S365" s="148"/>
    </row>
    <row r="366" spans="1:19" x14ac:dyDescent="0.25">
      <c r="A366" s="85"/>
      <c r="B366" s="146"/>
      <c r="C366" s="146"/>
      <c r="D366" s="87"/>
      <c r="E366" s="88"/>
      <c r="F366" s="272" t="str">
        <f t="shared" si="5"/>
        <v/>
      </c>
      <c r="G366" s="89"/>
      <c r="H366" s="273"/>
      <c r="I366" s="89"/>
      <c r="J366" s="156"/>
      <c r="K366" s="153"/>
      <c r="L3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6" s="275" t="str">
        <f>IF(ISNUMBER(Tabla1[[#This Row],[meq TROLOX/g muestra]]),Tabla1[[#This Row],[meq TROLOX/g muestra]]*100*1000,"")</f>
        <v/>
      </c>
      <c r="N366" s="274" t="str">
        <f>IF(ISNUMBER(Tabla1[[#This Row],[umol TROLOX/ 100g]]),Tabla1[[#This Row],[umol TROLOX/ 100g]]/250.29,"")</f>
        <v/>
      </c>
      <c r="O366" s="90"/>
      <c r="P366" s="90"/>
      <c r="Q366" s="90"/>
      <c r="R366" s="147"/>
      <c r="S366" s="148"/>
    </row>
    <row r="367" spans="1:19" x14ac:dyDescent="0.25">
      <c r="A367" s="85"/>
      <c r="B367" s="146"/>
      <c r="C367" s="146"/>
      <c r="D367" s="87"/>
      <c r="E367" s="88"/>
      <c r="F367" s="272" t="str">
        <f t="shared" si="5"/>
        <v/>
      </c>
      <c r="G367" s="89"/>
      <c r="H367" s="273"/>
      <c r="I367" s="89"/>
      <c r="J367" s="156"/>
      <c r="K367" s="153"/>
      <c r="L3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7" s="275" t="str">
        <f>IF(ISNUMBER(Tabla1[[#This Row],[meq TROLOX/g muestra]]),Tabla1[[#This Row],[meq TROLOX/g muestra]]*100*1000,"")</f>
        <v/>
      </c>
      <c r="N367" s="274" t="str">
        <f>IF(ISNUMBER(Tabla1[[#This Row],[umol TROLOX/ 100g]]),Tabla1[[#This Row],[umol TROLOX/ 100g]]/250.29,"")</f>
        <v/>
      </c>
      <c r="O367" s="90"/>
      <c r="P367" s="90"/>
      <c r="Q367" s="90"/>
      <c r="R367" s="147"/>
      <c r="S367" s="148"/>
    </row>
    <row r="368" spans="1:19" x14ac:dyDescent="0.25">
      <c r="A368" s="85"/>
      <c r="B368" s="146"/>
      <c r="C368" s="146"/>
      <c r="D368" s="87"/>
      <c r="E368" s="88"/>
      <c r="F368" s="272" t="str">
        <f t="shared" si="5"/>
        <v/>
      </c>
      <c r="G368" s="89"/>
      <c r="H368" s="273"/>
      <c r="I368" s="89"/>
      <c r="J368" s="156"/>
      <c r="K368" s="153"/>
      <c r="L3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8" s="275" t="str">
        <f>IF(ISNUMBER(Tabla1[[#This Row],[meq TROLOX/g muestra]]),Tabla1[[#This Row],[meq TROLOX/g muestra]]*100*1000,"")</f>
        <v/>
      </c>
      <c r="N368" s="274" t="str">
        <f>IF(ISNUMBER(Tabla1[[#This Row],[umol TROLOX/ 100g]]),Tabla1[[#This Row],[umol TROLOX/ 100g]]/250.29,"")</f>
        <v/>
      </c>
      <c r="O368" s="90"/>
      <c r="P368" s="90"/>
      <c r="Q368" s="90"/>
      <c r="R368" s="147"/>
      <c r="S368" s="148"/>
    </row>
    <row r="369" spans="1:19" x14ac:dyDescent="0.25">
      <c r="A369" s="85"/>
      <c r="B369" s="146"/>
      <c r="C369" s="146"/>
      <c r="D369" s="87"/>
      <c r="E369" s="88"/>
      <c r="F369" s="272" t="str">
        <f t="shared" si="5"/>
        <v/>
      </c>
      <c r="G369" s="89"/>
      <c r="H369" s="273"/>
      <c r="I369" s="89"/>
      <c r="J369" s="156"/>
      <c r="K369" s="153"/>
      <c r="L3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69" s="275" t="str">
        <f>IF(ISNUMBER(Tabla1[[#This Row],[meq TROLOX/g muestra]]),Tabla1[[#This Row],[meq TROLOX/g muestra]]*100*1000,"")</f>
        <v/>
      </c>
      <c r="N369" s="274" t="str">
        <f>IF(ISNUMBER(Tabla1[[#This Row],[umol TROLOX/ 100g]]),Tabla1[[#This Row],[umol TROLOX/ 100g]]/250.29,"")</f>
        <v/>
      </c>
      <c r="O369" s="90"/>
      <c r="P369" s="90"/>
      <c r="Q369" s="90"/>
      <c r="R369" s="147"/>
      <c r="S369" s="148"/>
    </row>
    <row r="370" spans="1:19" x14ac:dyDescent="0.25">
      <c r="A370" s="85"/>
      <c r="B370" s="146"/>
      <c r="C370" s="146"/>
      <c r="D370" s="87"/>
      <c r="E370" s="88"/>
      <c r="F370" s="272" t="str">
        <f t="shared" si="5"/>
        <v/>
      </c>
      <c r="G370" s="89"/>
      <c r="H370" s="273"/>
      <c r="I370" s="89"/>
      <c r="J370" s="156"/>
      <c r="K370" s="153"/>
      <c r="L3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0" s="275" t="str">
        <f>IF(ISNUMBER(Tabla1[[#This Row],[meq TROLOX/g muestra]]),Tabla1[[#This Row],[meq TROLOX/g muestra]]*100*1000,"")</f>
        <v/>
      </c>
      <c r="N370" s="274" t="str">
        <f>IF(ISNUMBER(Tabla1[[#This Row],[umol TROLOX/ 100g]]),Tabla1[[#This Row],[umol TROLOX/ 100g]]/250.29,"")</f>
        <v/>
      </c>
      <c r="O370" s="90"/>
      <c r="P370" s="90"/>
      <c r="Q370" s="90"/>
      <c r="R370" s="147"/>
      <c r="S370" s="148"/>
    </row>
    <row r="371" spans="1:19" x14ac:dyDescent="0.25">
      <c r="A371" s="85"/>
      <c r="B371" s="146"/>
      <c r="C371" s="146"/>
      <c r="D371" s="87"/>
      <c r="E371" s="88"/>
      <c r="F371" s="272" t="str">
        <f t="shared" si="5"/>
        <v/>
      </c>
      <c r="G371" s="89"/>
      <c r="H371" s="273"/>
      <c r="I371" s="89"/>
      <c r="J371" s="156"/>
      <c r="K371" s="153"/>
      <c r="L3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1" s="275" t="str">
        <f>IF(ISNUMBER(Tabla1[[#This Row],[meq TROLOX/g muestra]]),Tabla1[[#This Row],[meq TROLOX/g muestra]]*100*1000,"")</f>
        <v/>
      </c>
      <c r="N371" s="274" t="str">
        <f>IF(ISNUMBER(Tabla1[[#This Row],[umol TROLOX/ 100g]]),Tabla1[[#This Row],[umol TROLOX/ 100g]]/250.29,"")</f>
        <v/>
      </c>
      <c r="O371" s="90"/>
      <c r="P371" s="90"/>
      <c r="Q371" s="90"/>
      <c r="R371" s="147"/>
      <c r="S371" s="148"/>
    </row>
    <row r="372" spans="1:19" x14ac:dyDescent="0.25">
      <c r="A372" s="85"/>
      <c r="B372" s="146"/>
      <c r="C372" s="146"/>
      <c r="D372" s="87"/>
      <c r="E372" s="88"/>
      <c r="F372" s="272" t="str">
        <f t="shared" si="5"/>
        <v/>
      </c>
      <c r="G372" s="89"/>
      <c r="H372" s="273"/>
      <c r="I372" s="89"/>
      <c r="J372" s="156"/>
      <c r="K372" s="153"/>
      <c r="L3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2" s="275" t="str">
        <f>IF(ISNUMBER(Tabla1[[#This Row],[meq TROLOX/g muestra]]),Tabla1[[#This Row],[meq TROLOX/g muestra]]*100*1000,"")</f>
        <v/>
      </c>
      <c r="N372" s="274" t="str">
        <f>IF(ISNUMBER(Tabla1[[#This Row],[umol TROLOX/ 100g]]),Tabla1[[#This Row],[umol TROLOX/ 100g]]/250.29,"")</f>
        <v/>
      </c>
      <c r="O372" s="90"/>
      <c r="P372" s="90"/>
      <c r="Q372" s="90"/>
      <c r="R372" s="147"/>
      <c r="S372" s="148"/>
    </row>
    <row r="373" spans="1:19" x14ac:dyDescent="0.25">
      <c r="A373" s="85"/>
      <c r="B373" s="146"/>
      <c r="C373" s="146"/>
      <c r="D373" s="87"/>
      <c r="E373" s="88"/>
      <c r="F373" s="272" t="str">
        <f t="shared" si="5"/>
        <v/>
      </c>
      <c r="G373" s="89"/>
      <c r="H373" s="273"/>
      <c r="I373" s="89"/>
      <c r="J373" s="156"/>
      <c r="K373" s="153"/>
      <c r="L3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3" s="275" t="str">
        <f>IF(ISNUMBER(Tabla1[[#This Row],[meq TROLOX/g muestra]]),Tabla1[[#This Row],[meq TROLOX/g muestra]]*100*1000,"")</f>
        <v/>
      </c>
      <c r="N373" s="274" t="str">
        <f>IF(ISNUMBER(Tabla1[[#This Row],[umol TROLOX/ 100g]]),Tabla1[[#This Row],[umol TROLOX/ 100g]]/250.29,"")</f>
        <v/>
      </c>
      <c r="O373" s="90"/>
      <c r="P373" s="90"/>
      <c r="Q373" s="90"/>
      <c r="R373" s="147"/>
      <c r="S373" s="148"/>
    </row>
    <row r="374" spans="1:19" x14ac:dyDescent="0.25">
      <c r="A374" s="85"/>
      <c r="B374" s="146"/>
      <c r="C374" s="146"/>
      <c r="D374" s="87"/>
      <c r="E374" s="88"/>
      <c r="F374" s="272" t="str">
        <f t="shared" si="5"/>
        <v/>
      </c>
      <c r="G374" s="89"/>
      <c r="H374" s="273"/>
      <c r="I374" s="89"/>
      <c r="J374" s="156"/>
      <c r="K374" s="153"/>
      <c r="L3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4" s="275" t="str">
        <f>IF(ISNUMBER(Tabla1[[#This Row],[meq TROLOX/g muestra]]),Tabla1[[#This Row],[meq TROLOX/g muestra]]*100*1000,"")</f>
        <v/>
      </c>
      <c r="N374" s="274" t="str">
        <f>IF(ISNUMBER(Tabla1[[#This Row],[umol TROLOX/ 100g]]),Tabla1[[#This Row],[umol TROLOX/ 100g]]/250.29,"")</f>
        <v/>
      </c>
      <c r="O374" s="90"/>
      <c r="P374" s="90"/>
      <c r="Q374" s="90"/>
      <c r="R374" s="147"/>
      <c r="S374" s="148"/>
    </row>
    <row r="375" spans="1:19" x14ac:dyDescent="0.25">
      <c r="A375" s="85"/>
      <c r="B375" s="146"/>
      <c r="C375" s="146"/>
      <c r="D375" s="87"/>
      <c r="E375" s="88"/>
      <c r="F375" s="272" t="str">
        <f t="shared" si="5"/>
        <v/>
      </c>
      <c r="G375" s="89"/>
      <c r="H375" s="273"/>
      <c r="I375" s="89"/>
      <c r="J375" s="156"/>
      <c r="K375" s="153"/>
      <c r="L3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5" s="275" t="str">
        <f>IF(ISNUMBER(Tabla1[[#This Row],[meq TROLOX/g muestra]]),Tabla1[[#This Row],[meq TROLOX/g muestra]]*100*1000,"")</f>
        <v/>
      </c>
      <c r="N375" s="274" t="str">
        <f>IF(ISNUMBER(Tabla1[[#This Row],[umol TROLOX/ 100g]]),Tabla1[[#This Row],[umol TROLOX/ 100g]]/250.29,"")</f>
        <v/>
      </c>
      <c r="O375" s="90"/>
      <c r="P375" s="90"/>
      <c r="Q375" s="90"/>
      <c r="R375" s="147"/>
      <c r="S375" s="148"/>
    </row>
    <row r="376" spans="1:19" x14ac:dyDescent="0.25">
      <c r="A376" s="85"/>
      <c r="B376" s="146"/>
      <c r="C376" s="146"/>
      <c r="D376" s="87"/>
      <c r="E376" s="88"/>
      <c r="F376" s="272" t="str">
        <f t="shared" si="5"/>
        <v/>
      </c>
      <c r="G376" s="89"/>
      <c r="H376" s="273"/>
      <c r="I376" s="89"/>
      <c r="J376" s="156"/>
      <c r="K376" s="153"/>
      <c r="L3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6" s="275" t="str">
        <f>IF(ISNUMBER(Tabla1[[#This Row],[meq TROLOX/g muestra]]),Tabla1[[#This Row],[meq TROLOX/g muestra]]*100*1000,"")</f>
        <v/>
      </c>
      <c r="N376" s="274" t="str">
        <f>IF(ISNUMBER(Tabla1[[#This Row],[umol TROLOX/ 100g]]),Tabla1[[#This Row],[umol TROLOX/ 100g]]/250.29,"")</f>
        <v/>
      </c>
      <c r="O376" s="90"/>
      <c r="P376" s="90"/>
      <c r="Q376" s="90"/>
      <c r="R376" s="147"/>
      <c r="S376" s="148"/>
    </row>
    <row r="377" spans="1:19" x14ac:dyDescent="0.25">
      <c r="A377" s="85"/>
      <c r="B377" s="146"/>
      <c r="C377" s="146"/>
      <c r="D377" s="87"/>
      <c r="E377" s="88"/>
      <c r="F377" s="272" t="str">
        <f t="shared" si="5"/>
        <v/>
      </c>
      <c r="G377" s="89"/>
      <c r="H377" s="273"/>
      <c r="I377" s="89"/>
      <c r="J377" s="156"/>
      <c r="K377" s="153"/>
      <c r="L3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7" s="275" t="str">
        <f>IF(ISNUMBER(Tabla1[[#This Row],[meq TROLOX/g muestra]]),Tabla1[[#This Row],[meq TROLOX/g muestra]]*100*1000,"")</f>
        <v/>
      </c>
      <c r="N377" s="274" t="str">
        <f>IF(ISNUMBER(Tabla1[[#This Row],[umol TROLOX/ 100g]]),Tabla1[[#This Row],[umol TROLOX/ 100g]]/250.29,"")</f>
        <v/>
      </c>
      <c r="O377" s="90"/>
      <c r="P377" s="90"/>
      <c r="Q377" s="90"/>
      <c r="R377" s="147"/>
      <c r="S377" s="148"/>
    </row>
    <row r="378" spans="1:19" x14ac:dyDescent="0.25">
      <c r="A378" s="85"/>
      <c r="B378" s="146"/>
      <c r="C378" s="146"/>
      <c r="D378" s="87"/>
      <c r="E378" s="88"/>
      <c r="F378" s="272" t="str">
        <f t="shared" si="5"/>
        <v/>
      </c>
      <c r="G378" s="89"/>
      <c r="H378" s="273"/>
      <c r="I378" s="89"/>
      <c r="J378" s="156"/>
      <c r="K378" s="153"/>
      <c r="L3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8" s="275" t="str">
        <f>IF(ISNUMBER(Tabla1[[#This Row],[meq TROLOX/g muestra]]),Tabla1[[#This Row],[meq TROLOX/g muestra]]*100*1000,"")</f>
        <v/>
      </c>
      <c r="N378" s="274" t="str">
        <f>IF(ISNUMBER(Tabla1[[#This Row],[umol TROLOX/ 100g]]),Tabla1[[#This Row],[umol TROLOX/ 100g]]/250.29,"")</f>
        <v/>
      </c>
      <c r="O378" s="90"/>
      <c r="P378" s="90"/>
      <c r="Q378" s="90"/>
      <c r="R378" s="147"/>
      <c r="S378" s="148"/>
    </row>
    <row r="379" spans="1:19" x14ac:dyDescent="0.25">
      <c r="A379" s="85"/>
      <c r="B379" s="146"/>
      <c r="C379" s="146"/>
      <c r="D379" s="87"/>
      <c r="E379" s="88"/>
      <c r="F379" s="272" t="str">
        <f t="shared" si="5"/>
        <v/>
      </c>
      <c r="G379" s="89"/>
      <c r="H379" s="273"/>
      <c r="I379" s="89"/>
      <c r="J379" s="156"/>
      <c r="K379" s="153"/>
      <c r="L3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79" s="275" t="str">
        <f>IF(ISNUMBER(Tabla1[[#This Row],[meq TROLOX/g muestra]]),Tabla1[[#This Row],[meq TROLOX/g muestra]]*100*1000,"")</f>
        <v/>
      </c>
      <c r="N379" s="274" t="str">
        <f>IF(ISNUMBER(Tabla1[[#This Row],[umol TROLOX/ 100g]]),Tabla1[[#This Row],[umol TROLOX/ 100g]]/250.29,"")</f>
        <v/>
      </c>
      <c r="O379" s="90"/>
      <c r="P379" s="90"/>
      <c r="Q379" s="90"/>
      <c r="R379" s="147"/>
      <c r="S379" s="148"/>
    </row>
    <row r="380" spans="1:19" x14ac:dyDescent="0.25">
      <c r="A380" s="85"/>
      <c r="B380" s="146"/>
      <c r="C380" s="146"/>
      <c r="D380" s="87"/>
      <c r="E380" s="88"/>
      <c r="F380" s="272" t="str">
        <f t="shared" si="5"/>
        <v/>
      </c>
      <c r="G380" s="89"/>
      <c r="H380" s="273"/>
      <c r="I380" s="89"/>
      <c r="J380" s="156"/>
      <c r="K380" s="153"/>
      <c r="L3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0" s="275" t="str">
        <f>IF(ISNUMBER(Tabla1[[#This Row],[meq TROLOX/g muestra]]),Tabla1[[#This Row],[meq TROLOX/g muestra]]*100*1000,"")</f>
        <v/>
      </c>
      <c r="N380" s="274" t="str">
        <f>IF(ISNUMBER(Tabla1[[#This Row],[umol TROLOX/ 100g]]),Tabla1[[#This Row],[umol TROLOX/ 100g]]/250.29,"")</f>
        <v/>
      </c>
      <c r="O380" s="90"/>
      <c r="P380" s="90"/>
      <c r="Q380" s="90"/>
      <c r="R380" s="147"/>
      <c r="S380" s="148"/>
    </row>
    <row r="381" spans="1:19" x14ac:dyDescent="0.25">
      <c r="A381" s="85"/>
      <c r="B381" s="146"/>
      <c r="C381" s="146"/>
      <c r="D381" s="87"/>
      <c r="E381" s="88"/>
      <c r="F381" s="272" t="str">
        <f t="shared" si="5"/>
        <v/>
      </c>
      <c r="G381" s="89"/>
      <c r="H381" s="273"/>
      <c r="I381" s="89"/>
      <c r="J381" s="156"/>
      <c r="K381" s="153"/>
      <c r="L3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1" s="275" t="str">
        <f>IF(ISNUMBER(Tabla1[[#This Row],[meq TROLOX/g muestra]]),Tabla1[[#This Row],[meq TROLOX/g muestra]]*100*1000,"")</f>
        <v/>
      </c>
      <c r="N381" s="274" t="str">
        <f>IF(ISNUMBER(Tabla1[[#This Row],[umol TROLOX/ 100g]]),Tabla1[[#This Row],[umol TROLOX/ 100g]]/250.29,"")</f>
        <v/>
      </c>
      <c r="O381" s="90"/>
      <c r="P381" s="90"/>
      <c r="Q381" s="90"/>
      <c r="R381" s="147"/>
      <c r="S381" s="148"/>
    </row>
    <row r="382" spans="1:19" x14ac:dyDescent="0.25">
      <c r="A382" s="85"/>
      <c r="B382" s="146"/>
      <c r="C382" s="146"/>
      <c r="D382" s="87"/>
      <c r="E382" s="88"/>
      <c r="F382" s="272" t="str">
        <f t="shared" si="5"/>
        <v/>
      </c>
      <c r="G382" s="89"/>
      <c r="H382" s="273"/>
      <c r="I382" s="89"/>
      <c r="J382" s="156"/>
      <c r="K382" s="153"/>
      <c r="L3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2" s="275" t="str">
        <f>IF(ISNUMBER(Tabla1[[#This Row],[meq TROLOX/g muestra]]),Tabla1[[#This Row],[meq TROLOX/g muestra]]*100*1000,"")</f>
        <v/>
      </c>
      <c r="N382" s="274" t="str">
        <f>IF(ISNUMBER(Tabla1[[#This Row],[umol TROLOX/ 100g]]),Tabla1[[#This Row],[umol TROLOX/ 100g]]/250.29,"")</f>
        <v/>
      </c>
      <c r="O382" s="90"/>
      <c r="P382" s="90"/>
      <c r="Q382" s="90"/>
      <c r="R382" s="147"/>
      <c r="S382" s="148"/>
    </row>
    <row r="383" spans="1:19" x14ac:dyDescent="0.25">
      <c r="A383" s="85"/>
      <c r="B383" s="146"/>
      <c r="C383" s="146"/>
      <c r="D383" s="87"/>
      <c r="E383" s="88"/>
      <c r="F383" s="272" t="str">
        <f t="shared" si="5"/>
        <v/>
      </c>
      <c r="G383" s="89"/>
      <c r="H383" s="273"/>
      <c r="I383" s="89"/>
      <c r="J383" s="156"/>
      <c r="K383" s="153"/>
      <c r="L3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3" s="275" t="str">
        <f>IF(ISNUMBER(Tabla1[[#This Row],[meq TROLOX/g muestra]]),Tabla1[[#This Row],[meq TROLOX/g muestra]]*100*1000,"")</f>
        <v/>
      </c>
      <c r="N383" s="274" t="str">
        <f>IF(ISNUMBER(Tabla1[[#This Row],[umol TROLOX/ 100g]]),Tabla1[[#This Row],[umol TROLOX/ 100g]]/250.29,"")</f>
        <v/>
      </c>
      <c r="O383" s="90"/>
      <c r="P383" s="90"/>
      <c r="Q383" s="90"/>
      <c r="R383" s="147"/>
      <c r="S383" s="148"/>
    </row>
    <row r="384" spans="1:19" x14ac:dyDescent="0.25">
      <c r="A384" s="85"/>
      <c r="B384" s="146"/>
      <c r="C384" s="146"/>
      <c r="D384" s="87"/>
      <c r="E384" s="88"/>
      <c r="F384" s="272" t="str">
        <f t="shared" si="5"/>
        <v/>
      </c>
      <c r="G384" s="89"/>
      <c r="H384" s="273"/>
      <c r="I384" s="89"/>
      <c r="J384" s="156"/>
      <c r="K384" s="153"/>
      <c r="L3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4" s="275" t="str">
        <f>IF(ISNUMBER(Tabla1[[#This Row],[meq TROLOX/g muestra]]),Tabla1[[#This Row],[meq TROLOX/g muestra]]*100*1000,"")</f>
        <v/>
      </c>
      <c r="N384" s="274" t="str">
        <f>IF(ISNUMBER(Tabla1[[#This Row],[umol TROLOX/ 100g]]),Tabla1[[#This Row],[umol TROLOX/ 100g]]/250.29,"")</f>
        <v/>
      </c>
      <c r="O384" s="90"/>
      <c r="P384" s="90"/>
      <c r="Q384" s="90"/>
      <c r="R384" s="147"/>
      <c r="S384" s="148"/>
    </row>
    <row r="385" spans="1:19" x14ac:dyDescent="0.25">
      <c r="A385" s="85"/>
      <c r="B385" s="146"/>
      <c r="C385" s="146"/>
      <c r="D385" s="87"/>
      <c r="E385" s="88"/>
      <c r="F385" s="272" t="str">
        <f t="shared" si="5"/>
        <v/>
      </c>
      <c r="G385" s="89"/>
      <c r="H385" s="273"/>
      <c r="I385" s="89"/>
      <c r="J385" s="156"/>
      <c r="K385" s="153"/>
      <c r="L3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5" s="275" t="str">
        <f>IF(ISNUMBER(Tabla1[[#This Row],[meq TROLOX/g muestra]]),Tabla1[[#This Row],[meq TROLOX/g muestra]]*100*1000,"")</f>
        <v/>
      </c>
      <c r="N385" s="274" t="str">
        <f>IF(ISNUMBER(Tabla1[[#This Row],[umol TROLOX/ 100g]]),Tabla1[[#This Row],[umol TROLOX/ 100g]]/250.29,"")</f>
        <v/>
      </c>
      <c r="O385" s="90"/>
      <c r="P385" s="90"/>
      <c r="Q385" s="90"/>
      <c r="R385" s="147"/>
      <c r="S385" s="148"/>
    </row>
    <row r="386" spans="1:19" x14ac:dyDescent="0.25">
      <c r="A386" s="85"/>
      <c r="B386" s="146"/>
      <c r="C386" s="146"/>
      <c r="D386" s="87"/>
      <c r="E386" s="88"/>
      <c r="F386" s="272" t="str">
        <f t="shared" si="5"/>
        <v/>
      </c>
      <c r="G386" s="89"/>
      <c r="H386" s="273"/>
      <c r="I386" s="89"/>
      <c r="J386" s="156"/>
      <c r="K386" s="153"/>
      <c r="L3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6" s="275" t="str">
        <f>IF(ISNUMBER(Tabla1[[#This Row],[meq TROLOX/g muestra]]),Tabla1[[#This Row],[meq TROLOX/g muestra]]*100*1000,"")</f>
        <v/>
      </c>
      <c r="N386" s="274" t="str">
        <f>IF(ISNUMBER(Tabla1[[#This Row],[umol TROLOX/ 100g]]),Tabla1[[#This Row],[umol TROLOX/ 100g]]/250.29,"")</f>
        <v/>
      </c>
      <c r="O386" s="90"/>
      <c r="P386" s="90"/>
      <c r="Q386" s="90"/>
      <c r="R386" s="147"/>
      <c r="S386" s="148"/>
    </row>
    <row r="387" spans="1:19" x14ac:dyDescent="0.25">
      <c r="A387" s="85"/>
      <c r="B387" s="146"/>
      <c r="C387" s="146"/>
      <c r="D387" s="87"/>
      <c r="E387" s="88"/>
      <c r="F387" s="272" t="str">
        <f t="shared" si="5"/>
        <v/>
      </c>
      <c r="G387" s="89"/>
      <c r="H387" s="273"/>
      <c r="I387" s="89"/>
      <c r="J387" s="156"/>
      <c r="K387" s="153"/>
      <c r="L3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7" s="275" t="str">
        <f>IF(ISNUMBER(Tabla1[[#This Row],[meq TROLOX/g muestra]]),Tabla1[[#This Row],[meq TROLOX/g muestra]]*100*1000,"")</f>
        <v/>
      </c>
      <c r="N387" s="274" t="str">
        <f>IF(ISNUMBER(Tabla1[[#This Row],[umol TROLOX/ 100g]]),Tabla1[[#This Row],[umol TROLOX/ 100g]]/250.29,"")</f>
        <v/>
      </c>
      <c r="O387" s="90"/>
      <c r="P387" s="90"/>
      <c r="Q387" s="90"/>
      <c r="R387" s="147"/>
      <c r="S387" s="148"/>
    </row>
    <row r="388" spans="1:19" x14ac:dyDescent="0.25">
      <c r="A388" s="85"/>
      <c r="B388" s="146"/>
      <c r="C388" s="146"/>
      <c r="D388" s="87"/>
      <c r="E388" s="88"/>
      <c r="F388" s="272" t="str">
        <f t="shared" si="5"/>
        <v/>
      </c>
      <c r="G388" s="89"/>
      <c r="H388" s="273"/>
      <c r="I388" s="89"/>
      <c r="J388" s="156"/>
      <c r="K388" s="153"/>
      <c r="L3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8" s="275" t="str">
        <f>IF(ISNUMBER(Tabla1[[#This Row],[meq TROLOX/g muestra]]),Tabla1[[#This Row],[meq TROLOX/g muestra]]*100*1000,"")</f>
        <v/>
      </c>
      <c r="N388" s="274" t="str">
        <f>IF(ISNUMBER(Tabla1[[#This Row],[umol TROLOX/ 100g]]),Tabla1[[#This Row],[umol TROLOX/ 100g]]/250.29,"")</f>
        <v/>
      </c>
      <c r="O388" s="90"/>
      <c r="P388" s="90"/>
      <c r="Q388" s="90"/>
      <c r="R388" s="147"/>
      <c r="S388" s="148"/>
    </row>
    <row r="389" spans="1:19" x14ac:dyDescent="0.25">
      <c r="A389" s="85"/>
      <c r="B389" s="146"/>
      <c r="C389" s="146"/>
      <c r="D389" s="87"/>
      <c r="E389" s="88"/>
      <c r="F389" s="272" t="str">
        <f t="shared" si="5"/>
        <v/>
      </c>
      <c r="G389" s="89"/>
      <c r="H389" s="273"/>
      <c r="I389" s="89"/>
      <c r="J389" s="156"/>
      <c r="K389" s="153"/>
      <c r="L3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89" s="275" t="str">
        <f>IF(ISNUMBER(Tabla1[[#This Row],[meq TROLOX/g muestra]]),Tabla1[[#This Row],[meq TROLOX/g muestra]]*100*1000,"")</f>
        <v/>
      </c>
      <c r="N389" s="274" t="str">
        <f>IF(ISNUMBER(Tabla1[[#This Row],[umol TROLOX/ 100g]]),Tabla1[[#This Row],[umol TROLOX/ 100g]]/250.29,"")</f>
        <v/>
      </c>
      <c r="O389" s="90"/>
      <c r="P389" s="90"/>
      <c r="Q389" s="90"/>
      <c r="R389" s="147"/>
      <c r="S389" s="148"/>
    </row>
    <row r="390" spans="1:19" x14ac:dyDescent="0.25">
      <c r="A390" s="85"/>
      <c r="B390" s="146"/>
      <c r="C390" s="146"/>
      <c r="D390" s="87"/>
      <c r="E390" s="88"/>
      <c r="F390" s="272" t="str">
        <f t="shared" si="5"/>
        <v/>
      </c>
      <c r="G390" s="89"/>
      <c r="H390" s="273"/>
      <c r="I390" s="89"/>
      <c r="J390" s="156"/>
      <c r="K390" s="153"/>
      <c r="L3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0" s="275" t="str">
        <f>IF(ISNUMBER(Tabla1[[#This Row],[meq TROLOX/g muestra]]),Tabla1[[#This Row],[meq TROLOX/g muestra]]*100*1000,"")</f>
        <v/>
      </c>
      <c r="N390" s="274" t="str">
        <f>IF(ISNUMBER(Tabla1[[#This Row],[umol TROLOX/ 100g]]),Tabla1[[#This Row],[umol TROLOX/ 100g]]/250.29,"")</f>
        <v/>
      </c>
      <c r="O390" s="90"/>
      <c r="P390" s="90"/>
      <c r="Q390" s="90"/>
      <c r="R390" s="147"/>
      <c r="S390" s="148"/>
    </row>
    <row r="391" spans="1:19" x14ac:dyDescent="0.25">
      <c r="A391" s="85"/>
      <c r="B391" s="146"/>
      <c r="C391" s="146"/>
      <c r="D391" s="87"/>
      <c r="E391" s="88"/>
      <c r="F391" s="272" t="str">
        <f t="shared" si="5"/>
        <v/>
      </c>
      <c r="G391" s="89"/>
      <c r="H391" s="273"/>
      <c r="I391" s="89"/>
      <c r="J391" s="156"/>
      <c r="K391" s="153"/>
      <c r="L3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1" s="275" t="str">
        <f>IF(ISNUMBER(Tabla1[[#This Row],[meq TROLOX/g muestra]]),Tabla1[[#This Row],[meq TROLOX/g muestra]]*100*1000,"")</f>
        <v/>
      </c>
      <c r="N391" s="274" t="str">
        <f>IF(ISNUMBER(Tabla1[[#This Row],[umol TROLOX/ 100g]]),Tabla1[[#This Row],[umol TROLOX/ 100g]]/250.29,"")</f>
        <v/>
      </c>
      <c r="O391" s="90"/>
      <c r="P391" s="90"/>
      <c r="Q391" s="90"/>
      <c r="R391" s="147"/>
      <c r="S391" s="148"/>
    </row>
    <row r="392" spans="1:19" x14ac:dyDescent="0.25">
      <c r="A392" s="85"/>
      <c r="B392" s="146"/>
      <c r="C392" s="146"/>
      <c r="D392" s="87"/>
      <c r="E392" s="88"/>
      <c r="F392" s="272" t="str">
        <f t="shared" si="5"/>
        <v/>
      </c>
      <c r="G392" s="89"/>
      <c r="H392" s="273"/>
      <c r="I392" s="89"/>
      <c r="J392" s="156"/>
      <c r="K392" s="153"/>
      <c r="L3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2" s="275" t="str">
        <f>IF(ISNUMBER(Tabla1[[#This Row],[meq TROLOX/g muestra]]),Tabla1[[#This Row],[meq TROLOX/g muestra]]*100*1000,"")</f>
        <v/>
      </c>
      <c r="N392" s="274" t="str">
        <f>IF(ISNUMBER(Tabla1[[#This Row],[umol TROLOX/ 100g]]),Tabla1[[#This Row],[umol TROLOX/ 100g]]/250.29,"")</f>
        <v/>
      </c>
      <c r="O392" s="90"/>
      <c r="P392" s="90"/>
      <c r="Q392" s="90"/>
      <c r="R392" s="147"/>
      <c r="S392" s="148"/>
    </row>
    <row r="393" spans="1:19" x14ac:dyDescent="0.25">
      <c r="A393" s="85"/>
      <c r="B393" s="146"/>
      <c r="C393" s="146"/>
      <c r="D393" s="87"/>
      <c r="E393" s="88"/>
      <c r="F393" s="272" t="str">
        <f t="shared" si="5"/>
        <v/>
      </c>
      <c r="G393" s="89"/>
      <c r="H393" s="273"/>
      <c r="I393" s="89"/>
      <c r="J393" s="156"/>
      <c r="K393" s="153"/>
      <c r="L3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3" s="275" t="str">
        <f>IF(ISNUMBER(Tabla1[[#This Row],[meq TROLOX/g muestra]]),Tabla1[[#This Row],[meq TROLOX/g muestra]]*100*1000,"")</f>
        <v/>
      </c>
      <c r="N393" s="274" t="str">
        <f>IF(ISNUMBER(Tabla1[[#This Row],[umol TROLOX/ 100g]]),Tabla1[[#This Row],[umol TROLOX/ 100g]]/250.29,"")</f>
        <v/>
      </c>
      <c r="O393" s="90"/>
      <c r="P393" s="90"/>
      <c r="Q393" s="90"/>
      <c r="R393" s="147"/>
      <c r="S393" s="148"/>
    </row>
    <row r="394" spans="1:19" x14ac:dyDescent="0.25">
      <c r="A394" s="85"/>
      <c r="B394" s="146"/>
      <c r="C394" s="146"/>
      <c r="D394" s="87"/>
      <c r="E394" s="88"/>
      <c r="F394" s="272" t="str">
        <f t="shared" si="5"/>
        <v/>
      </c>
      <c r="G394" s="89"/>
      <c r="H394" s="273"/>
      <c r="I394" s="89"/>
      <c r="J394" s="156"/>
      <c r="K394" s="153"/>
      <c r="L3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4" s="275" t="str">
        <f>IF(ISNUMBER(Tabla1[[#This Row],[meq TROLOX/g muestra]]),Tabla1[[#This Row],[meq TROLOX/g muestra]]*100*1000,"")</f>
        <v/>
      </c>
      <c r="N394" s="274" t="str">
        <f>IF(ISNUMBER(Tabla1[[#This Row],[umol TROLOX/ 100g]]),Tabla1[[#This Row],[umol TROLOX/ 100g]]/250.29,"")</f>
        <v/>
      </c>
      <c r="O394" s="90"/>
      <c r="P394" s="90"/>
      <c r="Q394" s="90"/>
      <c r="R394" s="147"/>
      <c r="S394" s="148"/>
    </row>
    <row r="395" spans="1:19" x14ac:dyDescent="0.25">
      <c r="A395" s="85"/>
      <c r="B395" s="146"/>
      <c r="C395" s="146"/>
      <c r="D395" s="87"/>
      <c r="E395" s="88"/>
      <c r="F395" s="272" t="str">
        <f t="shared" si="5"/>
        <v/>
      </c>
      <c r="G395" s="89"/>
      <c r="H395" s="273"/>
      <c r="I395" s="89"/>
      <c r="J395" s="156"/>
      <c r="K395" s="153"/>
      <c r="L3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5" s="275" t="str">
        <f>IF(ISNUMBER(Tabla1[[#This Row],[meq TROLOX/g muestra]]),Tabla1[[#This Row],[meq TROLOX/g muestra]]*100*1000,"")</f>
        <v/>
      </c>
      <c r="N395" s="274" t="str">
        <f>IF(ISNUMBER(Tabla1[[#This Row],[umol TROLOX/ 100g]]),Tabla1[[#This Row],[umol TROLOX/ 100g]]/250.29,"")</f>
        <v/>
      </c>
      <c r="O395" s="90"/>
      <c r="P395" s="90"/>
      <c r="Q395" s="90"/>
      <c r="R395" s="147"/>
      <c r="S395" s="148"/>
    </row>
    <row r="396" spans="1:19" x14ac:dyDescent="0.25">
      <c r="A396" s="85"/>
      <c r="B396" s="146"/>
      <c r="C396" s="146"/>
      <c r="D396" s="87"/>
      <c r="E396" s="88"/>
      <c r="F396" s="272" t="str">
        <f t="shared" si="5"/>
        <v/>
      </c>
      <c r="G396" s="89"/>
      <c r="H396" s="273"/>
      <c r="I396" s="89"/>
      <c r="J396" s="156"/>
      <c r="K396" s="153"/>
      <c r="L3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6" s="275" t="str">
        <f>IF(ISNUMBER(Tabla1[[#This Row],[meq TROLOX/g muestra]]),Tabla1[[#This Row],[meq TROLOX/g muestra]]*100*1000,"")</f>
        <v/>
      </c>
      <c r="N396" s="274" t="str">
        <f>IF(ISNUMBER(Tabla1[[#This Row],[umol TROLOX/ 100g]]),Tabla1[[#This Row],[umol TROLOX/ 100g]]/250.29,"")</f>
        <v/>
      </c>
      <c r="O396" s="90"/>
      <c r="P396" s="90"/>
      <c r="Q396" s="90"/>
      <c r="R396" s="147"/>
      <c r="S396" s="148"/>
    </row>
    <row r="397" spans="1:19" x14ac:dyDescent="0.25">
      <c r="A397" s="85"/>
      <c r="B397" s="146"/>
      <c r="C397" s="146"/>
      <c r="D397" s="87"/>
      <c r="E397" s="88"/>
      <c r="F397" s="272" t="str">
        <f t="shared" si="5"/>
        <v/>
      </c>
      <c r="G397" s="89"/>
      <c r="H397" s="273"/>
      <c r="I397" s="89"/>
      <c r="J397" s="156"/>
      <c r="K397" s="153"/>
      <c r="L3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7" s="275" t="str">
        <f>IF(ISNUMBER(Tabla1[[#This Row],[meq TROLOX/g muestra]]),Tabla1[[#This Row],[meq TROLOX/g muestra]]*100*1000,"")</f>
        <v/>
      </c>
      <c r="N397" s="274" t="str">
        <f>IF(ISNUMBER(Tabla1[[#This Row],[umol TROLOX/ 100g]]),Tabla1[[#This Row],[umol TROLOX/ 100g]]/250.29,"")</f>
        <v/>
      </c>
      <c r="O397" s="90"/>
      <c r="P397" s="90"/>
      <c r="Q397" s="90"/>
      <c r="R397" s="147"/>
      <c r="S397" s="148"/>
    </row>
    <row r="398" spans="1:19" x14ac:dyDescent="0.25">
      <c r="A398" s="85"/>
      <c r="B398" s="146"/>
      <c r="C398" s="146"/>
      <c r="D398" s="87"/>
      <c r="E398" s="88"/>
      <c r="F398" s="272" t="str">
        <f t="shared" si="5"/>
        <v/>
      </c>
      <c r="G398" s="89"/>
      <c r="H398" s="273"/>
      <c r="I398" s="89"/>
      <c r="J398" s="156"/>
      <c r="K398" s="153"/>
      <c r="L3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8" s="275" t="str">
        <f>IF(ISNUMBER(Tabla1[[#This Row],[meq TROLOX/g muestra]]),Tabla1[[#This Row],[meq TROLOX/g muestra]]*100*1000,"")</f>
        <v/>
      </c>
      <c r="N398" s="274" t="str">
        <f>IF(ISNUMBER(Tabla1[[#This Row],[umol TROLOX/ 100g]]),Tabla1[[#This Row],[umol TROLOX/ 100g]]/250.29,"")</f>
        <v/>
      </c>
      <c r="O398" s="90"/>
      <c r="P398" s="90"/>
      <c r="Q398" s="90"/>
      <c r="R398" s="147"/>
      <c r="S398" s="148"/>
    </row>
    <row r="399" spans="1:19" x14ac:dyDescent="0.25">
      <c r="A399" s="85"/>
      <c r="B399" s="146"/>
      <c r="C399" s="146"/>
      <c r="D399" s="87"/>
      <c r="E399" s="88"/>
      <c r="F399" s="272" t="str">
        <f t="shared" si="5"/>
        <v/>
      </c>
      <c r="G399" s="89"/>
      <c r="H399" s="273"/>
      <c r="I399" s="89"/>
      <c r="J399" s="156"/>
      <c r="K399" s="153"/>
      <c r="L3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399" s="275" t="str">
        <f>IF(ISNUMBER(Tabla1[[#This Row],[meq TROLOX/g muestra]]),Tabla1[[#This Row],[meq TROLOX/g muestra]]*100*1000,"")</f>
        <v/>
      </c>
      <c r="N399" s="274" t="str">
        <f>IF(ISNUMBER(Tabla1[[#This Row],[umol TROLOX/ 100g]]),Tabla1[[#This Row],[umol TROLOX/ 100g]]/250.29,"")</f>
        <v/>
      </c>
      <c r="O399" s="90"/>
      <c r="P399" s="90"/>
      <c r="Q399" s="90"/>
      <c r="R399" s="147"/>
      <c r="S399" s="148"/>
    </row>
    <row r="400" spans="1:19" x14ac:dyDescent="0.25">
      <c r="A400" s="85"/>
      <c r="B400" s="146"/>
      <c r="C400" s="146"/>
      <c r="D400" s="87"/>
      <c r="E400" s="88"/>
      <c r="F400" s="272" t="str">
        <f t="shared" si="5"/>
        <v/>
      </c>
      <c r="G400" s="89"/>
      <c r="H400" s="273"/>
      <c r="I400" s="89"/>
      <c r="J400" s="156"/>
      <c r="K400" s="153"/>
      <c r="L4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0" s="275" t="str">
        <f>IF(ISNUMBER(Tabla1[[#This Row],[meq TROLOX/g muestra]]),Tabla1[[#This Row],[meq TROLOX/g muestra]]*100*1000,"")</f>
        <v/>
      </c>
      <c r="N400" s="274" t="str">
        <f>IF(ISNUMBER(Tabla1[[#This Row],[umol TROLOX/ 100g]]),Tabla1[[#This Row],[umol TROLOX/ 100g]]/250.29,"")</f>
        <v/>
      </c>
      <c r="O400" s="90"/>
      <c r="P400" s="90"/>
      <c r="Q400" s="90"/>
      <c r="R400" s="147"/>
      <c r="S400" s="148"/>
    </row>
    <row r="401" spans="1:19" x14ac:dyDescent="0.25">
      <c r="A401" s="85"/>
      <c r="B401" s="146"/>
      <c r="C401" s="146"/>
      <c r="D401" s="87"/>
      <c r="E401" s="88"/>
      <c r="F401" s="272" t="str">
        <f t="shared" si="5"/>
        <v/>
      </c>
      <c r="G401" s="89"/>
      <c r="H401" s="273"/>
      <c r="I401" s="89"/>
      <c r="J401" s="156"/>
      <c r="K401" s="153"/>
      <c r="L4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1" s="275" t="str">
        <f>IF(ISNUMBER(Tabla1[[#This Row],[meq TROLOX/g muestra]]),Tabla1[[#This Row],[meq TROLOX/g muestra]]*100*1000,"")</f>
        <v/>
      </c>
      <c r="N401" s="274" t="str">
        <f>IF(ISNUMBER(Tabla1[[#This Row],[umol TROLOX/ 100g]]),Tabla1[[#This Row],[umol TROLOX/ 100g]]/250.29,"")</f>
        <v/>
      </c>
      <c r="O401" s="90"/>
      <c r="P401" s="90"/>
      <c r="Q401" s="90"/>
      <c r="R401" s="147"/>
      <c r="S401" s="148"/>
    </row>
    <row r="402" spans="1:19" x14ac:dyDescent="0.25">
      <c r="A402" s="85"/>
      <c r="B402" s="146"/>
      <c r="C402" s="146"/>
      <c r="D402" s="87"/>
      <c r="E402" s="88"/>
      <c r="F402" s="272" t="str">
        <f t="shared" si="5"/>
        <v/>
      </c>
      <c r="G402" s="89"/>
      <c r="H402" s="273"/>
      <c r="I402" s="89"/>
      <c r="J402" s="156"/>
      <c r="K402" s="153"/>
      <c r="L4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2" s="275" t="str">
        <f>IF(ISNUMBER(Tabla1[[#This Row],[meq TROLOX/g muestra]]),Tabla1[[#This Row],[meq TROLOX/g muestra]]*100*1000,"")</f>
        <v/>
      </c>
      <c r="N402" s="274" t="str">
        <f>IF(ISNUMBER(Tabla1[[#This Row],[umol TROLOX/ 100g]]),Tabla1[[#This Row],[umol TROLOX/ 100g]]/250.29,"")</f>
        <v/>
      </c>
      <c r="O402" s="90"/>
      <c r="P402" s="90"/>
      <c r="Q402" s="90"/>
      <c r="R402" s="147"/>
      <c r="S402" s="148"/>
    </row>
    <row r="403" spans="1:19" x14ac:dyDescent="0.25">
      <c r="A403" s="85"/>
      <c r="B403" s="146"/>
      <c r="C403" s="146"/>
      <c r="D403" s="87"/>
      <c r="E403" s="88"/>
      <c r="F403" s="272" t="str">
        <f t="shared" si="5"/>
        <v/>
      </c>
      <c r="G403" s="89"/>
      <c r="H403" s="273"/>
      <c r="I403" s="89"/>
      <c r="J403" s="156"/>
      <c r="K403" s="153"/>
      <c r="L4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3" s="275" t="str">
        <f>IF(ISNUMBER(Tabla1[[#This Row],[meq TROLOX/g muestra]]),Tabla1[[#This Row],[meq TROLOX/g muestra]]*100*1000,"")</f>
        <v/>
      </c>
      <c r="N403" s="274" t="str">
        <f>IF(ISNUMBER(Tabla1[[#This Row],[umol TROLOX/ 100g]]),Tabla1[[#This Row],[umol TROLOX/ 100g]]/250.29,"")</f>
        <v/>
      </c>
      <c r="O403" s="90"/>
      <c r="P403" s="90"/>
      <c r="Q403" s="90"/>
      <c r="R403" s="147"/>
      <c r="S403" s="148"/>
    </row>
    <row r="404" spans="1:19" x14ac:dyDescent="0.25">
      <c r="A404" s="85"/>
      <c r="B404" s="146"/>
      <c r="C404" s="146"/>
      <c r="D404" s="87"/>
      <c r="E404" s="88"/>
      <c r="F404" s="272" t="str">
        <f t="shared" si="5"/>
        <v/>
      </c>
      <c r="G404" s="89"/>
      <c r="H404" s="273"/>
      <c r="I404" s="89"/>
      <c r="J404" s="156"/>
      <c r="K404" s="153"/>
      <c r="L4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4" s="275" t="str">
        <f>IF(ISNUMBER(Tabla1[[#This Row],[meq TROLOX/g muestra]]),Tabla1[[#This Row],[meq TROLOX/g muestra]]*100*1000,"")</f>
        <v/>
      </c>
      <c r="N404" s="274" t="str">
        <f>IF(ISNUMBER(Tabla1[[#This Row],[umol TROLOX/ 100g]]),Tabla1[[#This Row],[umol TROLOX/ 100g]]/250.29,"")</f>
        <v/>
      </c>
      <c r="O404" s="90"/>
      <c r="P404" s="90"/>
      <c r="Q404" s="90"/>
      <c r="R404" s="147"/>
      <c r="S404" s="148"/>
    </row>
    <row r="405" spans="1:19" x14ac:dyDescent="0.25">
      <c r="A405" s="85"/>
      <c r="B405" s="146"/>
      <c r="C405" s="146"/>
      <c r="D405" s="87"/>
      <c r="E405" s="88"/>
      <c r="F405" s="272" t="str">
        <f t="shared" si="5"/>
        <v/>
      </c>
      <c r="G405" s="89"/>
      <c r="H405" s="273"/>
      <c r="I405" s="89"/>
      <c r="J405" s="156"/>
      <c r="K405" s="153"/>
      <c r="L4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5" s="275" t="str">
        <f>IF(ISNUMBER(Tabla1[[#This Row],[meq TROLOX/g muestra]]),Tabla1[[#This Row],[meq TROLOX/g muestra]]*100*1000,"")</f>
        <v/>
      </c>
      <c r="N405" s="274" t="str">
        <f>IF(ISNUMBER(Tabla1[[#This Row],[umol TROLOX/ 100g]]),Tabla1[[#This Row],[umol TROLOX/ 100g]]/250.29,"")</f>
        <v/>
      </c>
      <c r="O405" s="90"/>
      <c r="P405" s="90"/>
      <c r="Q405" s="90"/>
      <c r="R405" s="147"/>
      <c r="S405" s="148"/>
    </row>
    <row r="406" spans="1:19" x14ac:dyDescent="0.25">
      <c r="A406" s="85"/>
      <c r="B406" s="146"/>
      <c r="C406" s="146"/>
      <c r="D406" s="87"/>
      <c r="E406" s="88"/>
      <c r="F406" s="272" t="str">
        <f t="shared" ref="F406:F469" si="6">IF(OR(ISBLANK(E406),ISERROR($B$14),ISERROR($B$15))=FALSE,E406+(E406*$B$14+$B$15),"")</f>
        <v/>
      </c>
      <c r="G406" s="89"/>
      <c r="H406" s="273"/>
      <c r="I406" s="89"/>
      <c r="J406" s="156"/>
      <c r="K406" s="153"/>
      <c r="L4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6" s="275" t="str">
        <f>IF(ISNUMBER(Tabla1[[#This Row],[meq TROLOX/g muestra]]),Tabla1[[#This Row],[meq TROLOX/g muestra]]*100*1000,"")</f>
        <v/>
      </c>
      <c r="N406" s="274" t="str">
        <f>IF(ISNUMBER(Tabla1[[#This Row],[umol TROLOX/ 100g]]),Tabla1[[#This Row],[umol TROLOX/ 100g]]/250.29,"")</f>
        <v/>
      </c>
      <c r="O406" s="90"/>
      <c r="P406" s="90"/>
      <c r="Q406" s="90"/>
      <c r="R406" s="147"/>
      <c r="S406" s="148"/>
    </row>
    <row r="407" spans="1:19" x14ac:dyDescent="0.25">
      <c r="A407" s="85"/>
      <c r="B407" s="146"/>
      <c r="C407" s="146"/>
      <c r="D407" s="87"/>
      <c r="E407" s="88"/>
      <c r="F407" s="272" t="str">
        <f t="shared" si="6"/>
        <v/>
      </c>
      <c r="G407" s="89"/>
      <c r="H407" s="273"/>
      <c r="I407" s="89"/>
      <c r="J407" s="156"/>
      <c r="K407" s="153"/>
      <c r="L4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7" s="275" t="str">
        <f>IF(ISNUMBER(Tabla1[[#This Row],[meq TROLOX/g muestra]]),Tabla1[[#This Row],[meq TROLOX/g muestra]]*100*1000,"")</f>
        <v/>
      </c>
      <c r="N407" s="274" t="str">
        <f>IF(ISNUMBER(Tabla1[[#This Row],[umol TROLOX/ 100g]]),Tabla1[[#This Row],[umol TROLOX/ 100g]]/250.29,"")</f>
        <v/>
      </c>
      <c r="O407" s="90"/>
      <c r="P407" s="90"/>
      <c r="Q407" s="90"/>
      <c r="R407" s="147"/>
      <c r="S407" s="148"/>
    </row>
    <row r="408" spans="1:19" x14ac:dyDescent="0.25">
      <c r="A408" s="85"/>
      <c r="B408" s="146"/>
      <c r="C408" s="146"/>
      <c r="D408" s="87"/>
      <c r="E408" s="88"/>
      <c r="F408" s="272" t="str">
        <f t="shared" si="6"/>
        <v/>
      </c>
      <c r="G408" s="89"/>
      <c r="H408" s="273"/>
      <c r="I408" s="89"/>
      <c r="J408" s="156"/>
      <c r="K408" s="153"/>
      <c r="L4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8" s="275" t="str">
        <f>IF(ISNUMBER(Tabla1[[#This Row],[meq TROLOX/g muestra]]),Tabla1[[#This Row],[meq TROLOX/g muestra]]*100*1000,"")</f>
        <v/>
      </c>
      <c r="N408" s="274" t="str">
        <f>IF(ISNUMBER(Tabla1[[#This Row],[umol TROLOX/ 100g]]),Tabla1[[#This Row],[umol TROLOX/ 100g]]/250.29,"")</f>
        <v/>
      </c>
      <c r="O408" s="90"/>
      <c r="P408" s="90"/>
      <c r="Q408" s="90"/>
      <c r="R408" s="147"/>
      <c r="S408" s="148"/>
    </row>
    <row r="409" spans="1:19" x14ac:dyDescent="0.25">
      <c r="A409" s="85"/>
      <c r="B409" s="146"/>
      <c r="C409" s="146"/>
      <c r="D409" s="87"/>
      <c r="E409" s="88"/>
      <c r="F409" s="272" t="str">
        <f t="shared" si="6"/>
        <v/>
      </c>
      <c r="G409" s="89"/>
      <c r="H409" s="273"/>
      <c r="I409" s="89"/>
      <c r="J409" s="156"/>
      <c r="K409" s="153"/>
      <c r="L4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09" s="275" t="str">
        <f>IF(ISNUMBER(Tabla1[[#This Row],[meq TROLOX/g muestra]]),Tabla1[[#This Row],[meq TROLOX/g muestra]]*100*1000,"")</f>
        <v/>
      </c>
      <c r="N409" s="274" t="str">
        <f>IF(ISNUMBER(Tabla1[[#This Row],[umol TROLOX/ 100g]]),Tabla1[[#This Row],[umol TROLOX/ 100g]]/250.29,"")</f>
        <v/>
      </c>
      <c r="O409" s="90"/>
      <c r="P409" s="90"/>
      <c r="Q409" s="90"/>
      <c r="R409" s="147"/>
      <c r="S409" s="148"/>
    </row>
    <row r="410" spans="1:19" x14ac:dyDescent="0.25">
      <c r="A410" s="85"/>
      <c r="B410" s="146"/>
      <c r="C410" s="146"/>
      <c r="D410" s="87"/>
      <c r="E410" s="88"/>
      <c r="F410" s="272" t="str">
        <f t="shared" si="6"/>
        <v/>
      </c>
      <c r="G410" s="89"/>
      <c r="H410" s="273"/>
      <c r="I410" s="89"/>
      <c r="J410" s="156"/>
      <c r="K410" s="153"/>
      <c r="L4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0" s="275" t="str">
        <f>IF(ISNUMBER(Tabla1[[#This Row],[meq TROLOX/g muestra]]),Tabla1[[#This Row],[meq TROLOX/g muestra]]*100*1000,"")</f>
        <v/>
      </c>
      <c r="N410" s="274" t="str">
        <f>IF(ISNUMBER(Tabla1[[#This Row],[umol TROLOX/ 100g]]),Tabla1[[#This Row],[umol TROLOX/ 100g]]/250.29,"")</f>
        <v/>
      </c>
      <c r="O410" s="90"/>
      <c r="P410" s="90"/>
      <c r="Q410" s="90"/>
      <c r="R410" s="147"/>
      <c r="S410" s="148"/>
    </row>
    <row r="411" spans="1:19" x14ac:dyDescent="0.25">
      <c r="A411" s="85"/>
      <c r="B411" s="146"/>
      <c r="C411" s="146"/>
      <c r="D411" s="87"/>
      <c r="E411" s="88"/>
      <c r="F411" s="272" t="str">
        <f t="shared" si="6"/>
        <v/>
      </c>
      <c r="G411" s="89"/>
      <c r="H411" s="273"/>
      <c r="I411" s="89"/>
      <c r="J411" s="156"/>
      <c r="K411" s="153"/>
      <c r="L4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1" s="275" t="str">
        <f>IF(ISNUMBER(Tabla1[[#This Row],[meq TROLOX/g muestra]]),Tabla1[[#This Row],[meq TROLOX/g muestra]]*100*1000,"")</f>
        <v/>
      </c>
      <c r="N411" s="274" t="str">
        <f>IF(ISNUMBER(Tabla1[[#This Row],[umol TROLOX/ 100g]]),Tabla1[[#This Row],[umol TROLOX/ 100g]]/250.29,"")</f>
        <v/>
      </c>
      <c r="O411" s="90"/>
      <c r="P411" s="90"/>
      <c r="Q411" s="90"/>
      <c r="R411" s="147"/>
      <c r="S411" s="148"/>
    </row>
    <row r="412" spans="1:19" x14ac:dyDescent="0.25">
      <c r="A412" s="85"/>
      <c r="B412" s="146"/>
      <c r="C412" s="146"/>
      <c r="D412" s="87"/>
      <c r="E412" s="88"/>
      <c r="F412" s="272" t="str">
        <f t="shared" si="6"/>
        <v/>
      </c>
      <c r="G412" s="89"/>
      <c r="H412" s="273"/>
      <c r="I412" s="89"/>
      <c r="J412" s="156"/>
      <c r="K412" s="153"/>
      <c r="L4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2" s="275" t="str">
        <f>IF(ISNUMBER(Tabla1[[#This Row],[meq TROLOX/g muestra]]),Tabla1[[#This Row],[meq TROLOX/g muestra]]*100*1000,"")</f>
        <v/>
      </c>
      <c r="N412" s="274" t="str">
        <f>IF(ISNUMBER(Tabla1[[#This Row],[umol TROLOX/ 100g]]),Tabla1[[#This Row],[umol TROLOX/ 100g]]/250.29,"")</f>
        <v/>
      </c>
      <c r="O412" s="90"/>
      <c r="P412" s="90"/>
      <c r="Q412" s="90"/>
      <c r="R412" s="147"/>
      <c r="S412" s="148"/>
    </row>
    <row r="413" spans="1:19" x14ac:dyDescent="0.25">
      <c r="A413" s="85"/>
      <c r="B413" s="146"/>
      <c r="C413" s="146"/>
      <c r="D413" s="87"/>
      <c r="E413" s="88"/>
      <c r="F413" s="272" t="str">
        <f t="shared" si="6"/>
        <v/>
      </c>
      <c r="G413" s="89"/>
      <c r="H413" s="273"/>
      <c r="I413" s="89"/>
      <c r="J413" s="156"/>
      <c r="K413" s="153"/>
      <c r="L4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3" s="275" t="str">
        <f>IF(ISNUMBER(Tabla1[[#This Row],[meq TROLOX/g muestra]]),Tabla1[[#This Row],[meq TROLOX/g muestra]]*100*1000,"")</f>
        <v/>
      </c>
      <c r="N413" s="274" t="str">
        <f>IF(ISNUMBER(Tabla1[[#This Row],[umol TROLOX/ 100g]]),Tabla1[[#This Row],[umol TROLOX/ 100g]]/250.29,"")</f>
        <v/>
      </c>
      <c r="O413" s="90"/>
      <c r="P413" s="90"/>
      <c r="Q413" s="90"/>
      <c r="R413" s="147"/>
      <c r="S413" s="148"/>
    </row>
    <row r="414" spans="1:19" x14ac:dyDescent="0.25">
      <c r="A414" s="85"/>
      <c r="B414" s="146"/>
      <c r="C414" s="146"/>
      <c r="D414" s="87"/>
      <c r="E414" s="88"/>
      <c r="F414" s="272" t="str">
        <f t="shared" si="6"/>
        <v/>
      </c>
      <c r="G414" s="89"/>
      <c r="H414" s="273"/>
      <c r="I414" s="89"/>
      <c r="J414" s="156"/>
      <c r="K414" s="153"/>
      <c r="L4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4" s="275" t="str">
        <f>IF(ISNUMBER(Tabla1[[#This Row],[meq TROLOX/g muestra]]),Tabla1[[#This Row],[meq TROLOX/g muestra]]*100*1000,"")</f>
        <v/>
      </c>
      <c r="N414" s="274" t="str">
        <f>IF(ISNUMBER(Tabla1[[#This Row],[umol TROLOX/ 100g]]),Tabla1[[#This Row],[umol TROLOX/ 100g]]/250.29,"")</f>
        <v/>
      </c>
      <c r="O414" s="90"/>
      <c r="P414" s="90"/>
      <c r="Q414" s="90"/>
      <c r="R414" s="147"/>
      <c r="S414" s="148"/>
    </row>
    <row r="415" spans="1:19" x14ac:dyDescent="0.25">
      <c r="A415" s="85"/>
      <c r="B415" s="146"/>
      <c r="C415" s="146"/>
      <c r="D415" s="87"/>
      <c r="E415" s="88"/>
      <c r="F415" s="272" t="str">
        <f t="shared" si="6"/>
        <v/>
      </c>
      <c r="G415" s="89"/>
      <c r="H415" s="273"/>
      <c r="I415" s="89"/>
      <c r="J415" s="156"/>
      <c r="K415" s="153"/>
      <c r="L4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5" s="275" t="str">
        <f>IF(ISNUMBER(Tabla1[[#This Row],[meq TROLOX/g muestra]]),Tabla1[[#This Row],[meq TROLOX/g muestra]]*100*1000,"")</f>
        <v/>
      </c>
      <c r="N415" s="274" t="str">
        <f>IF(ISNUMBER(Tabla1[[#This Row],[umol TROLOX/ 100g]]),Tabla1[[#This Row],[umol TROLOX/ 100g]]/250.29,"")</f>
        <v/>
      </c>
      <c r="O415" s="90"/>
      <c r="P415" s="90"/>
      <c r="Q415" s="90"/>
      <c r="R415" s="147"/>
      <c r="S415" s="148"/>
    </row>
    <row r="416" spans="1:19" x14ac:dyDescent="0.25">
      <c r="A416" s="85"/>
      <c r="B416" s="146"/>
      <c r="C416" s="146"/>
      <c r="D416" s="87"/>
      <c r="E416" s="88"/>
      <c r="F416" s="272" t="str">
        <f t="shared" si="6"/>
        <v/>
      </c>
      <c r="G416" s="89"/>
      <c r="H416" s="273"/>
      <c r="I416" s="89"/>
      <c r="J416" s="156"/>
      <c r="K416" s="153"/>
      <c r="L4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6" s="275" t="str">
        <f>IF(ISNUMBER(Tabla1[[#This Row],[meq TROLOX/g muestra]]),Tabla1[[#This Row],[meq TROLOX/g muestra]]*100*1000,"")</f>
        <v/>
      </c>
      <c r="N416" s="274" t="str">
        <f>IF(ISNUMBER(Tabla1[[#This Row],[umol TROLOX/ 100g]]),Tabla1[[#This Row],[umol TROLOX/ 100g]]/250.29,"")</f>
        <v/>
      </c>
      <c r="O416" s="90"/>
      <c r="P416" s="90"/>
      <c r="Q416" s="90"/>
      <c r="R416" s="147"/>
      <c r="S416" s="148"/>
    </row>
    <row r="417" spans="1:19" x14ac:dyDescent="0.25">
      <c r="A417" s="85"/>
      <c r="B417" s="146"/>
      <c r="C417" s="146"/>
      <c r="D417" s="87"/>
      <c r="E417" s="88"/>
      <c r="F417" s="272" t="str">
        <f t="shared" si="6"/>
        <v/>
      </c>
      <c r="G417" s="89"/>
      <c r="H417" s="273"/>
      <c r="I417" s="89"/>
      <c r="J417" s="156"/>
      <c r="K417" s="153"/>
      <c r="L4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7" s="275" t="str">
        <f>IF(ISNUMBER(Tabla1[[#This Row],[meq TROLOX/g muestra]]),Tabla1[[#This Row],[meq TROLOX/g muestra]]*100*1000,"")</f>
        <v/>
      </c>
      <c r="N417" s="274" t="str">
        <f>IF(ISNUMBER(Tabla1[[#This Row],[umol TROLOX/ 100g]]),Tabla1[[#This Row],[umol TROLOX/ 100g]]/250.29,"")</f>
        <v/>
      </c>
      <c r="O417" s="90"/>
      <c r="P417" s="90"/>
      <c r="Q417" s="90"/>
      <c r="R417" s="147"/>
      <c r="S417" s="148"/>
    </row>
    <row r="418" spans="1:19" x14ac:dyDescent="0.25">
      <c r="A418" s="85"/>
      <c r="B418" s="146"/>
      <c r="C418" s="146"/>
      <c r="D418" s="87"/>
      <c r="E418" s="88"/>
      <c r="F418" s="272" t="str">
        <f t="shared" si="6"/>
        <v/>
      </c>
      <c r="G418" s="89"/>
      <c r="H418" s="273"/>
      <c r="I418" s="89"/>
      <c r="J418" s="156"/>
      <c r="K418" s="153"/>
      <c r="L4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8" s="275" t="str">
        <f>IF(ISNUMBER(Tabla1[[#This Row],[meq TROLOX/g muestra]]),Tabla1[[#This Row],[meq TROLOX/g muestra]]*100*1000,"")</f>
        <v/>
      </c>
      <c r="N418" s="274" t="str">
        <f>IF(ISNUMBER(Tabla1[[#This Row],[umol TROLOX/ 100g]]),Tabla1[[#This Row],[umol TROLOX/ 100g]]/250.29,"")</f>
        <v/>
      </c>
      <c r="O418" s="90"/>
      <c r="P418" s="90"/>
      <c r="Q418" s="90"/>
      <c r="R418" s="147"/>
      <c r="S418" s="148"/>
    </row>
    <row r="419" spans="1:19" x14ac:dyDescent="0.25">
      <c r="A419" s="85"/>
      <c r="B419" s="146"/>
      <c r="C419" s="146"/>
      <c r="D419" s="87"/>
      <c r="E419" s="88"/>
      <c r="F419" s="272" t="str">
        <f t="shared" si="6"/>
        <v/>
      </c>
      <c r="G419" s="89"/>
      <c r="H419" s="273"/>
      <c r="I419" s="89"/>
      <c r="J419" s="156"/>
      <c r="K419" s="153"/>
      <c r="L4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19" s="275" t="str">
        <f>IF(ISNUMBER(Tabla1[[#This Row],[meq TROLOX/g muestra]]),Tabla1[[#This Row],[meq TROLOX/g muestra]]*100*1000,"")</f>
        <v/>
      </c>
      <c r="N419" s="274" t="str">
        <f>IF(ISNUMBER(Tabla1[[#This Row],[umol TROLOX/ 100g]]),Tabla1[[#This Row],[umol TROLOX/ 100g]]/250.29,"")</f>
        <v/>
      </c>
      <c r="O419" s="90"/>
      <c r="P419" s="90"/>
      <c r="Q419" s="90"/>
      <c r="R419" s="147"/>
      <c r="S419" s="148"/>
    </row>
    <row r="420" spans="1:19" x14ac:dyDescent="0.25">
      <c r="A420" s="85"/>
      <c r="B420" s="146"/>
      <c r="C420" s="146"/>
      <c r="D420" s="87"/>
      <c r="E420" s="88"/>
      <c r="F420" s="272" t="str">
        <f t="shared" si="6"/>
        <v/>
      </c>
      <c r="G420" s="89"/>
      <c r="H420" s="273"/>
      <c r="I420" s="89"/>
      <c r="J420" s="156"/>
      <c r="K420" s="153"/>
      <c r="L4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0" s="275" t="str">
        <f>IF(ISNUMBER(Tabla1[[#This Row],[meq TROLOX/g muestra]]),Tabla1[[#This Row],[meq TROLOX/g muestra]]*100*1000,"")</f>
        <v/>
      </c>
      <c r="N420" s="274" t="str">
        <f>IF(ISNUMBER(Tabla1[[#This Row],[umol TROLOX/ 100g]]),Tabla1[[#This Row],[umol TROLOX/ 100g]]/250.29,"")</f>
        <v/>
      </c>
      <c r="O420" s="90"/>
      <c r="P420" s="90"/>
      <c r="Q420" s="90"/>
      <c r="R420" s="147"/>
      <c r="S420" s="148"/>
    </row>
    <row r="421" spans="1:19" x14ac:dyDescent="0.25">
      <c r="A421" s="85"/>
      <c r="B421" s="146"/>
      <c r="C421" s="146"/>
      <c r="D421" s="87"/>
      <c r="E421" s="88"/>
      <c r="F421" s="272" t="str">
        <f t="shared" si="6"/>
        <v/>
      </c>
      <c r="G421" s="89"/>
      <c r="H421" s="273"/>
      <c r="I421" s="89"/>
      <c r="J421" s="156"/>
      <c r="K421" s="153"/>
      <c r="L4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1" s="275" t="str">
        <f>IF(ISNUMBER(Tabla1[[#This Row],[meq TROLOX/g muestra]]),Tabla1[[#This Row],[meq TROLOX/g muestra]]*100*1000,"")</f>
        <v/>
      </c>
      <c r="N421" s="274" t="str">
        <f>IF(ISNUMBER(Tabla1[[#This Row],[umol TROLOX/ 100g]]),Tabla1[[#This Row],[umol TROLOX/ 100g]]/250.29,"")</f>
        <v/>
      </c>
      <c r="O421" s="90"/>
      <c r="P421" s="90"/>
      <c r="Q421" s="90"/>
      <c r="R421" s="147"/>
      <c r="S421" s="148"/>
    </row>
    <row r="422" spans="1:19" x14ac:dyDescent="0.25">
      <c r="A422" s="85"/>
      <c r="B422" s="146"/>
      <c r="C422" s="146"/>
      <c r="D422" s="87"/>
      <c r="E422" s="88"/>
      <c r="F422" s="272" t="str">
        <f t="shared" si="6"/>
        <v/>
      </c>
      <c r="G422" s="89"/>
      <c r="H422" s="273"/>
      <c r="I422" s="89"/>
      <c r="J422" s="156"/>
      <c r="K422" s="153"/>
      <c r="L4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2" s="275" t="str">
        <f>IF(ISNUMBER(Tabla1[[#This Row],[meq TROLOX/g muestra]]),Tabla1[[#This Row],[meq TROLOX/g muestra]]*100*1000,"")</f>
        <v/>
      </c>
      <c r="N422" s="274" t="str">
        <f>IF(ISNUMBER(Tabla1[[#This Row],[umol TROLOX/ 100g]]),Tabla1[[#This Row],[umol TROLOX/ 100g]]/250.29,"")</f>
        <v/>
      </c>
      <c r="O422" s="90"/>
      <c r="P422" s="90"/>
      <c r="Q422" s="90"/>
      <c r="R422" s="147"/>
      <c r="S422" s="148"/>
    </row>
    <row r="423" spans="1:19" x14ac:dyDescent="0.25">
      <c r="A423" s="85"/>
      <c r="B423" s="146"/>
      <c r="C423" s="146"/>
      <c r="D423" s="87"/>
      <c r="E423" s="88"/>
      <c r="F423" s="272" t="str">
        <f t="shared" si="6"/>
        <v/>
      </c>
      <c r="G423" s="89"/>
      <c r="H423" s="273"/>
      <c r="I423" s="89"/>
      <c r="J423" s="156"/>
      <c r="K423" s="153"/>
      <c r="L4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3" s="275" t="str">
        <f>IF(ISNUMBER(Tabla1[[#This Row],[meq TROLOX/g muestra]]),Tabla1[[#This Row],[meq TROLOX/g muestra]]*100*1000,"")</f>
        <v/>
      </c>
      <c r="N423" s="274" t="str">
        <f>IF(ISNUMBER(Tabla1[[#This Row],[umol TROLOX/ 100g]]),Tabla1[[#This Row],[umol TROLOX/ 100g]]/250.29,"")</f>
        <v/>
      </c>
      <c r="O423" s="90"/>
      <c r="P423" s="90"/>
      <c r="Q423" s="90"/>
      <c r="R423" s="147"/>
      <c r="S423" s="148"/>
    </row>
    <row r="424" spans="1:19" x14ac:dyDescent="0.25">
      <c r="A424" s="85"/>
      <c r="B424" s="146"/>
      <c r="C424" s="146"/>
      <c r="D424" s="87"/>
      <c r="E424" s="88"/>
      <c r="F424" s="272" t="str">
        <f t="shared" si="6"/>
        <v/>
      </c>
      <c r="G424" s="89"/>
      <c r="H424" s="273"/>
      <c r="I424" s="89"/>
      <c r="J424" s="156"/>
      <c r="K424" s="153"/>
      <c r="L4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4" s="275" t="str">
        <f>IF(ISNUMBER(Tabla1[[#This Row],[meq TROLOX/g muestra]]),Tabla1[[#This Row],[meq TROLOX/g muestra]]*100*1000,"")</f>
        <v/>
      </c>
      <c r="N424" s="274" t="str">
        <f>IF(ISNUMBER(Tabla1[[#This Row],[umol TROLOX/ 100g]]),Tabla1[[#This Row],[umol TROLOX/ 100g]]/250.29,"")</f>
        <v/>
      </c>
      <c r="O424" s="90"/>
      <c r="P424" s="90"/>
      <c r="Q424" s="90"/>
      <c r="R424" s="147"/>
      <c r="S424" s="148"/>
    </row>
    <row r="425" spans="1:19" x14ac:dyDescent="0.25">
      <c r="A425" s="85"/>
      <c r="B425" s="146"/>
      <c r="C425" s="146"/>
      <c r="D425" s="87"/>
      <c r="E425" s="88"/>
      <c r="F425" s="272" t="str">
        <f t="shared" si="6"/>
        <v/>
      </c>
      <c r="G425" s="89"/>
      <c r="H425" s="273"/>
      <c r="I425" s="89"/>
      <c r="J425" s="156"/>
      <c r="K425" s="153"/>
      <c r="L4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5" s="275" t="str">
        <f>IF(ISNUMBER(Tabla1[[#This Row],[meq TROLOX/g muestra]]),Tabla1[[#This Row],[meq TROLOX/g muestra]]*100*1000,"")</f>
        <v/>
      </c>
      <c r="N425" s="274" t="str">
        <f>IF(ISNUMBER(Tabla1[[#This Row],[umol TROLOX/ 100g]]),Tabla1[[#This Row],[umol TROLOX/ 100g]]/250.29,"")</f>
        <v/>
      </c>
      <c r="O425" s="90"/>
      <c r="P425" s="90"/>
      <c r="Q425" s="90"/>
      <c r="R425" s="147"/>
      <c r="S425" s="148"/>
    </row>
    <row r="426" spans="1:19" x14ac:dyDescent="0.25">
      <c r="A426" s="85"/>
      <c r="B426" s="146"/>
      <c r="C426" s="146"/>
      <c r="D426" s="87"/>
      <c r="E426" s="88"/>
      <c r="F426" s="272" t="str">
        <f t="shared" si="6"/>
        <v/>
      </c>
      <c r="G426" s="89"/>
      <c r="H426" s="273"/>
      <c r="I426" s="89"/>
      <c r="J426" s="156"/>
      <c r="K426" s="153"/>
      <c r="L4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6" s="275" t="str">
        <f>IF(ISNUMBER(Tabla1[[#This Row],[meq TROLOX/g muestra]]),Tabla1[[#This Row],[meq TROLOX/g muestra]]*100*1000,"")</f>
        <v/>
      </c>
      <c r="N426" s="274" t="str">
        <f>IF(ISNUMBER(Tabla1[[#This Row],[umol TROLOX/ 100g]]),Tabla1[[#This Row],[umol TROLOX/ 100g]]/250.29,"")</f>
        <v/>
      </c>
      <c r="O426" s="90"/>
      <c r="P426" s="90"/>
      <c r="Q426" s="90"/>
      <c r="R426" s="147"/>
      <c r="S426" s="148"/>
    </row>
    <row r="427" spans="1:19" x14ac:dyDescent="0.25">
      <c r="A427" s="85"/>
      <c r="B427" s="146"/>
      <c r="C427" s="146"/>
      <c r="D427" s="87"/>
      <c r="E427" s="88"/>
      <c r="F427" s="272" t="str">
        <f t="shared" si="6"/>
        <v/>
      </c>
      <c r="G427" s="89"/>
      <c r="H427" s="273"/>
      <c r="I427" s="89"/>
      <c r="J427" s="156"/>
      <c r="K427" s="153"/>
      <c r="L4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7" s="275" t="str">
        <f>IF(ISNUMBER(Tabla1[[#This Row],[meq TROLOX/g muestra]]),Tabla1[[#This Row],[meq TROLOX/g muestra]]*100*1000,"")</f>
        <v/>
      </c>
      <c r="N427" s="274" t="str">
        <f>IF(ISNUMBER(Tabla1[[#This Row],[umol TROLOX/ 100g]]),Tabla1[[#This Row],[umol TROLOX/ 100g]]/250.29,"")</f>
        <v/>
      </c>
      <c r="O427" s="90"/>
      <c r="P427" s="90"/>
      <c r="Q427" s="90"/>
      <c r="R427" s="147"/>
      <c r="S427" s="148"/>
    </row>
    <row r="428" spans="1:19" x14ac:dyDescent="0.25">
      <c r="A428" s="85"/>
      <c r="B428" s="146"/>
      <c r="C428" s="146"/>
      <c r="D428" s="87"/>
      <c r="E428" s="88"/>
      <c r="F428" s="272" t="str">
        <f t="shared" si="6"/>
        <v/>
      </c>
      <c r="G428" s="89"/>
      <c r="H428" s="273"/>
      <c r="I428" s="89"/>
      <c r="J428" s="156"/>
      <c r="K428" s="153"/>
      <c r="L4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8" s="275" t="str">
        <f>IF(ISNUMBER(Tabla1[[#This Row],[meq TROLOX/g muestra]]),Tabla1[[#This Row],[meq TROLOX/g muestra]]*100*1000,"")</f>
        <v/>
      </c>
      <c r="N428" s="274" t="str">
        <f>IF(ISNUMBER(Tabla1[[#This Row],[umol TROLOX/ 100g]]),Tabla1[[#This Row],[umol TROLOX/ 100g]]/250.29,"")</f>
        <v/>
      </c>
      <c r="O428" s="90"/>
      <c r="P428" s="90"/>
      <c r="Q428" s="90"/>
      <c r="R428" s="147"/>
      <c r="S428" s="148"/>
    </row>
    <row r="429" spans="1:19" x14ac:dyDescent="0.25">
      <c r="A429" s="85"/>
      <c r="B429" s="146"/>
      <c r="C429" s="146"/>
      <c r="D429" s="87"/>
      <c r="E429" s="88"/>
      <c r="F429" s="272" t="str">
        <f t="shared" si="6"/>
        <v/>
      </c>
      <c r="G429" s="89"/>
      <c r="H429" s="273"/>
      <c r="I429" s="89"/>
      <c r="J429" s="156"/>
      <c r="K429" s="153"/>
      <c r="L4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29" s="275" t="str">
        <f>IF(ISNUMBER(Tabla1[[#This Row],[meq TROLOX/g muestra]]),Tabla1[[#This Row],[meq TROLOX/g muestra]]*100*1000,"")</f>
        <v/>
      </c>
      <c r="N429" s="274" t="str">
        <f>IF(ISNUMBER(Tabla1[[#This Row],[umol TROLOX/ 100g]]),Tabla1[[#This Row],[umol TROLOX/ 100g]]/250.29,"")</f>
        <v/>
      </c>
      <c r="O429" s="90"/>
      <c r="P429" s="90"/>
      <c r="Q429" s="90"/>
      <c r="R429" s="147"/>
      <c r="S429" s="148"/>
    </row>
    <row r="430" spans="1:19" x14ac:dyDescent="0.25">
      <c r="A430" s="85"/>
      <c r="B430" s="146"/>
      <c r="C430" s="146"/>
      <c r="D430" s="87"/>
      <c r="E430" s="88"/>
      <c r="F430" s="272" t="str">
        <f t="shared" si="6"/>
        <v/>
      </c>
      <c r="G430" s="89"/>
      <c r="H430" s="273"/>
      <c r="I430" s="89"/>
      <c r="J430" s="156"/>
      <c r="K430" s="153"/>
      <c r="L4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0" s="275" t="str">
        <f>IF(ISNUMBER(Tabla1[[#This Row],[meq TROLOX/g muestra]]),Tabla1[[#This Row],[meq TROLOX/g muestra]]*100*1000,"")</f>
        <v/>
      </c>
      <c r="N430" s="274" t="str">
        <f>IF(ISNUMBER(Tabla1[[#This Row],[umol TROLOX/ 100g]]),Tabla1[[#This Row],[umol TROLOX/ 100g]]/250.29,"")</f>
        <v/>
      </c>
      <c r="O430" s="90"/>
      <c r="P430" s="90"/>
      <c r="Q430" s="90"/>
      <c r="R430" s="147"/>
      <c r="S430" s="148"/>
    </row>
    <row r="431" spans="1:19" x14ac:dyDescent="0.25">
      <c r="A431" s="85"/>
      <c r="B431" s="146"/>
      <c r="C431" s="146"/>
      <c r="D431" s="87"/>
      <c r="E431" s="88"/>
      <c r="F431" s="272" t="str">
        <f t="shared" si="6"/>
        <v/>
      </c>
      <c r="G431" s="89"/>
      <c r="H431" s="273"/>
      <c r="I431" s="89"/>
      <c r="J431" s="156"/>
      <c r="K431" s="153"/>
      <c r="L4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1" s="275" t="str">
        <f>IF(ISNUMBER(Tabla1[[#This Row],[meq TROLOX/g muestra]]),Tabla1[[#This Row],[meq TROLOX/g muestra]]*100*1000,"")</f>
        <v/>
      </c>
      <c r="N431" s="274" t="str">
        <f>IF(ISNUMBER(Tabla1[[#This Row],[umol TROLOX/ 100g]]),Tabla1[[#This Row],[umol TROLOX/ 100g]]/250.29,"")</f>
        <v/>
      </c>
      <c r="O431" s="90"/>
      <c r="P431" s="90"/>
      <c r="Q431" s="90"/>
      <c r="R431" s="147"/>
      <c r="S431" s="148"/>
    </row>
    <row r="432" spans="1:19" x14ac:dyDescent="0.25">
      <c r="A432" s="85"/>
      <c r="B432" s="146"/>
      <c r="C432" s="146"/>
      <c r="D432" s="87"/>
      <c r="E432" s="88"/>
      <c r="F432" s="272" t="str">
        <f t="shared" si="6"/>
        <v/>
      </c>
      <c r="G432" s="89"/>
      <c r="H432" s="273"/>
      <c r="I432" s="89"/>
      <c r="J432" s="156"/>
      <c r="K432" s="153"/>
      <c r="L4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2" s="275" t="str">
        <f>IF(ISNUMBER(Tabla1[[#This Row],[meq TROLOX/g muestra]]),Tabla1[[#This Row],[meq TROLOX/g muestra]]*100*1000,"")</f>
        <v/>
      </c>
      <c r="N432" s="274" t="str">
        <f>IF(ISNUMBER(Tabla1[[#This Row],[umol TROLOX/ 100g]]),Tabla1[[#This Row],[umol TROLOX/ 100g]]/250.29,"")</f>
        <v/>
      </c>
      <c r="O432" s="90"/>
      <c r="P432" s="90"/>
      <c r="Q432" s="90"/>
      <c r="R432" s="147"/>
      <c r="S432" s="148"/>
    </row>
    <row r="433" spans="1:19" x14ac:dyDescent="0.25">
      <c r="A433" s="85"/>
      <c r="B433" s="146"/>
      <c r="C433" s="146"/>
      <c r="D433" s="87"/>
      <c r="E433" s="88"/>
      <c r="F433" s="272" t="str">
        <f t="shared" si="6"/>
        <v/>
      </c>
      <c r="G433" s="89"/>
      <c r="H433" s="273"/>
      <c r="I433" s="89"/>
      <c r="J433" s="156"/>
      <c r="K433" s="153"/>
      <c r="L4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3" s="275" t="str">
        <f>IF(ISNUMBER(Tabla1[[#This Row],[meq TROLOX/g muestra]]),Tabla1[[#This Row],[meq TROLOX/g muestra]]*100*1000,"")</f>
        <v/>
      </c>
      <c r="N433" s="274" t="str">
        <f>IF(ISNUMBER(Tabla1[[#This Row],[umol TROLOX/ 100g]]),Tabla1[[#This Row],[umol TROLOX/ 100g]]/250.29,"")</f>
        <v/>
      </c>
      <c r="O433" s="90"/>
      <c r="P433" s="90"/>
      <c r="Q433" s="90"/>
      <c r="R433" s="147"/>
      <c r="S433" s="148"/>
    </row>
    <row r="434" spans="1:19" x14ac:dyDescent="0.25">
      <c r="A434" s="85"/>
      <c r="B434" s="146"/>
      <c r="C434" s="146"/>
      <c r="D434" s="87"/>
      <c r="E434" s="88"/>
      <c r="F434" s="272" t="str">
        <f t="shared" si="6"/>
        <v/>
      </c>
      <c r="G434" s="89"/>
      <c r="H434" s="273"/>
      <c r="I434" s="89"/>
      <c r="J434" s="156"/>
      <c r="K434" s="153"/>
      <c r="L4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4" s="275" t="str">
        <f>IF(ISNUMBER(Tabla1[[#This Row],[meq TROLOX/g muestra]]),Tabla1[[#This Row],[meq TROLOX/g muestra]]*100*1000,"")</f>
        <v/>
      </c>
      <c r="N434" s="274" t="str">
        <f>IF(ISNUMBER(Tabla1[[#This Row],[umol TROLOX/ 100g]]),Tabla1[[#This Row],[umol TROLOX/ 100g]]/250.29,"")</f>
        <v/>
      </c>
      <c r="O434" s="90"/>
      <c r="P434" s="90"/>
      <c r="Q434" s="90"/>
      <c r="R434" s="147"/>
      <c r="S434" s="148"/>
    </row>
    <row r="435" spans="1:19" x14ac:dyDescent="0.25">
      <c r="A435" s="85"/>
      <c r="B435" s="146"/>
      <c r="C435" s="146"/>
      <c r="D435" s="87"/>
      <c r="E435" s="88"/>
      <c r="F435" s="272" t="str">
        <f t="shared" si="6"/>
        <v/>
      </c>
      <c r="G435" s="89"/>
      <c r="H435" s="273"/>
      <c r="I435" s="89"/>
      <c r="J435" s="156"/>
      <c r="K435" s="153"/>
      <c r="L4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5" s="275" t="str">
        <f>IF(ISNUMBER(Tabla1[[#This Row],[meq TROLOX/g muestra]]),Tabla1[[#This Row],[meq TROLOX/g muestra]]*100*1000,"")</f>
        <v/>
      </c>
      <c r="N435" s="274" t="str">
        <f>IF(ISNUMBER(Tabla1[[#This Row],[umol TROLOX/ 100g]]),Tabla1[[#This Row],[umol TROLOX/ 100g]]/250.29,"")</f>
        <v/>
      </c>
      <c r="O435" s="90"/>
      <c r="P435" s="90"/>
      <c r="Q435" s="90"/>
      <c r="R435" s="147"/>
      <c r="S435" s="148"/>
    </row>
    <row r="436" spans="1:19" x14ac:dyDescent="0.25">
      <c r="A436" s="85"/>
      <c r="B436" s="146"/>
      <c r="C436" s="146"/>
      <c r="D436" s="87"/>
      <c r="E436" s="88"/>
      <c r="F436" s="272" t="str">
        <f t="shared" si="6"/>
        <v/>
      </c>
      <c r="G436" s="89"/>
      <c r="H436" s="273"/>
      <c r="I436" s="89"/>
      <c r="J436" s="156"/>
      <c r="K436" s="153"/>
      <c r="L4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6" s="275" t="str">
        <f>IF(ISNUMBER(Tabla1[[#This Row],[meq TROLOX/g muestra]]),Tabla1[[#This Row],[meq TROLOX/g muestra]]*100*1000,"")</f>
        <v/>
      </c>
      <c r="N436" s="274" t="str">
        <f>IF(ISNUMBER(Tabla1[[#This Row],[umol TROLOX/ 100g]]),Tabla1[[#This Row],[umol TROLOX/ 100g]]/250.29,"")</f>
        <v/>
      </c>
      <c r="O436" s="90"/>
      <c r="P436" s="90"/>
      <c r="Q436" s="90"/>
      <c r="R436" s="147"/>
      <c r="S436" s="148"/>
    </row>
    <row r="437" spans="1:19" x14ac:dyDescent="0.25">
      <c r="A437" s="85"/>
      <c r="B437" s="146"/>
      <c r="C437" s="146"/>
      <c r="D437" s="87"/>
      <c r="E437" s="88"/>
      <c r="F437" s="272" t="str">
        <f t="shared" si="6"/>
        <v/>
      </c>
      <c r="G437" s="89"/>
      <c r="H437" s="273"/>
      <c r="I437" s="89"/>
      <c r="J437" s="156"/>
      <c r="K437" s="153"/>
      <c r="L4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7" s="275" t="str">
        <f>IF(ISNUMBER(Tabla1[[#This Row],[meq TROLOX/g muestra]]),Tabla1[[#This Row],[meq TROLOX/g muestra]]*100*1000,"")</f>
        <v/>
      </c>
      <c r="N437" s="274" t="str">
        <f>IF(ISNUMBER(Tabla1[[#This Row],[umol TROLOX/ 100g]]),Tabla1[[#This Row],[umol TROLOX/ 100g]]/250.29,"")</f>
        <v/>
      </c>
      <c r="O437" s="90"/>
      <c r="P437" s="90"/>
      <c r="Q437" s="90"/>
      <c r="R437" s="147"/>
      <c r="S437" s="148"/>
    </row>
    <row r="438" spans="1:19" x14ac:dyDescent="0.25">
      <c r="A438" s="85"/>
      <c r="B438" s="146"/>
      <c r="C438" s="146"/>
      <c r="D438" s="87"/>
      <c r="E438" s="88"/>
      <c r="F438" s="272" t="str">
        <f t="shared" si="6"/>
        <v/>
      </c>
      <c r="G438" s="89"/>
      <c r="H438" s="273"/>
      <c r="I438" s="89"/>
      <c r="J438" s="156"/>
      <c r="K438" s="153"/>
      <c r="L4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8" s="275" t="str">
        <f>IF(ISNUMBER(Tabla1[[#This Row],[meq TROLOX/g muestra]]),Tabla1[[#This Row],[meq TROLOX/g muestra]]*100*1000,"")</f>
        <v/>
      </c>
      <c r="N438" s="274" t="str">
        <f>IF(ISNUMBER(Tabla1[[#This Row],[umol TROLOX/ 100g]]),Tabla1[[#This Row],[umol TROLOX/ 100g]]/250.29,"")</f>
        <v/>
      </c>
      <c r="O438" s="90"/>
      <c r="P438" s="90"/>
      <c r="Q438" s="90"/>
      <c r="R438" s="147"/>
      <c r="S438" s="148"/>
    </row>
    <row r="439" spans="1:19" x14ac:dyDescent="0.25">
      <c r="A439" s="85"/>
      <c r="B439" s="146"/>
      <c r="C439" s="146"/>
      <c r="D439" s="87"/>
      <c r="E439" s="88"/>
      <c r="F439" s="272" t="str">
        <f t="shared" si="6"/>
        <v/>
      </c>
      <c r="G439" s="89"/>
      <c r="H439" s="273"/>
      <c r="I439" s="89"/>
      <c r="J439" s="156"/>
      <c r="K439" s="153"/>
      <c r="L4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39" s="275" t="str">
        <f>IF(ISNUMBER(Tabla1[[#This Row],[meq TROLOX/g muestra]]),Tabla1[[#This Row],[meq TROLOX/g muestra]]*100*1000,"")</f>
        <v/>
      </c>
      <c r="N439" s="274" t="str">
        <f>IF(ISNUMBER(Tabla1[[#This Row],[umol TROLOX/ 100g]]),Tabla1[[#This Row],[umol TROLOX/ 100g]]/250.29,"")</f>
        <v/>
      </c>
      <c r="O439" s="90"/>
      <c r="P439" s="90"/>
      <c r="Q439" s="90"/>
      <c r="R439" s="147"/>
      <c r="S439" s="148"/>
    </row>
    <row r="440" spans="1:19" x14ac:dyDescent="0.25">
      <c r="A440" s="85"/>
      <c r="B440" s="146"/>
      <c r="C440" s="146"/>
      <c r="D440" s="87"/>
      <c r="E440" s="88"/>
      <c r="F440" s="272" t="str">
        <f t="shared" si="6"/>
        <v/>
      </c>
      <c r="G440" s="89"/>
      <c r="H440" s="273"/>
      <c r="I440" s="89"/>
      <c r="J440" s="156"/>
      <c r="K440" s="153"/>
      <c r="L4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0" s="275" t="str">
        <f>IF(ISNUMBER(Tabla1[[#This Row],[meq TROLOX/g muestra]]),Tabla1[[#This Row],[meq TROLOX/g muestra]]*100*1000,"")</f>
        <v/>
      </c>
      <c r="N440" s="274" t="str">
        <f>IF(ISNUMBER(Tabla1[[#This Row],[umol TROLOX/ 100g]]),Tabla1[[#This Row],[umol TROLOX/ 100g]]/250.29,"")</f>
        <v/>
      </c>
      <c r="O440" s="90"/>
      <c r="P440" s="90"/>
      <c r="Q440" s="90"/>
      <c r="R440" s="147"/>
      <c r="S440" s="148"/>
    </row>
    <row r="441" spans="1:19" x14ac:dyDescent="0.25">
      <c r="A441" s="85"/>
      <c r="B441" s="146"/>
      <c r="C441" s="146"/>
      <c r="D441" s="87"/>
      <c r="E441" s="88"/>
      <c r="F441" s="272" t="str">
        <f t="shared" si="6"/>
        <v/>
      </c>
      <c r="G441" s="89"/>
      <c r="H441" s="273"/>
      <c r="I441" s="89"/>
      <c r="J441" s="156"/>
      <c r="K441" s="153"/>
      <c r="L4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1" s="275" t="str">
        <f>IF(ISNUMBER(Tabla1[[#This Row],[meq TROLOX/g muestra]]),Tabla1[[#This Row],[meq TROLOX/g muestra]]*100*1000,"")</f>
        <v/>
      </c>
      <c r="N441" s="274" t="str">
        <f>IF(ISNUMBER(Tabla1[[#This Row],[umol TROLOX/ 100g]]),Tabla1[[#This Row],[umol TROLOX/ 100g]]/250.29,"")</f>
        <v/>
      </c>
      <c r="O441" s="90"/>
      <c r="P441" s="90"/>
      <c r="Q441" s="90"/>
      <c r="R441" s="147"/>
      <c r="S441" s="148"/>
    </row>
    <row r="442" spans="1:19" x14ac:dyDescent="0.25">
      <c r="A442" s="85"/>
      <c r="B442" s="146"/>
      <c r="C442" s="146"/>
      <c r="D442" s="87"/>
      <c r="E442" s="88"/>
      <c r="F442" s="272" t="str">
        <f t="shared" si="6"/>
        <v/>
      </c>
      <c r="G442" s="89"/>
      <c r="H442" s="273"/>
      <c r="I442" s="89"/>
      <c r="J442" s="156"/>
      <c r="K442" s="153"/>
      <c r="L4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2" s="275" t="str">
        <f>IF(ISNUMBER(Tabla1[[#This Row],[meq TROLOX/g muestra]]),Tabla1[[#This Row],[meq TROLOX/g muestra]]*100*1000,"")</f>
        <v/>
      </c>
      <c r="N442" s="274" t="str">
        <f>IF(ISNUMBER(Tabla1[[#This Row],[umol TROLOX/ 100g]]),Tabla1[[#This Row],[umol TROLOX/ 100g]]/250.29,"")</f>
        <v/>
      </c>
      <c r="O442" s="90"/>
      <c r="P442" s="90"/>
      <c r="Q442" s="90"/>
      <c r="R442" s="147"/>
      <c r="S442" s="148"/>
    </row>
    <row r="443" spans="1:19" x14ac:dyDescent="0.25">
      <c r="A443" s="85"/>
      <c r="B443" s="146"/>
      <c r="C443" s="146"/>
      <c r="D443" s="87"/>
      <c r="E443" s="88"/>
      <c r="F443" s="272" t="str">
        <f t="shared" si="6"/>
        <v/>
      </c>
      <c r="G443" s="89"/>
      <c r="H443" s="273"/>
      <c r="I443" s="89"/>
      <c r="J443" s="156"/>
      <c r="K443" s="153"/>
      <c r="L4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3" s="275" t="str">
        <f>IF(ISNUMBER(Tabla1[[#This Row],[meq TROLOX/g muestra]]),Tabla1[[#This Row],[meq TROLOX/g muestra]]*100*1000,"")</f>
        <v/>
      </c>
      <c r="N443" s="274" t="str">
        <f>IF(ISNUMBER(Tabla1[[#This Row],[umol TROLOX/ 100g]]),Tabla1[[#This Row],[umol TROLOX/ 100g]]/250.29,"")</f>
        <v/>
      </c>
      <c r="O443" s="90"/>
      <c r="P443" s="90"/>
      <c r="Q443" s="90"/>
      <c r="R443" s="147"/>
      <c r="S443" s="148"/>
    </row>
    <row r="444" spans="1:19" x14ac:dyDescent="0.25">
      <c r="A444" s="85"/>
      <c r="B444" s="146"/>
      <c r="C444" s="146"/>
      <c r="D444" s="87"/>
      <c r="E444" s="88"/>
      <c r="F444" s="272" t="str">
        <f t="shared" si="6"/>
        <v/>
      </c>
      <c r="G444" s="89"/>
      <c r="H444" s="273"/>
      <c r="I444" s="89"/>
      <c r="J444" s="156"/>
      <c r="K444" s="153"/>
      <c r="L4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4" s="275" t="str">
        <f>IF(ISNUMBER(Tabla1[[#This Row],[meq TROLOX/g muestra]]),Tabla1[[#This Row],[meq TROLOX/g muestra]]*100*1000,"")</f>
        <v/>
      </c>
      <c r="N444" s="274" t="str">
        <f>IF(ISNUMBER(Tabla1[[#This Row],[umol TROLOX/ 100g]]),Tabla1[[#This Row],[umol TROLOX/ 100g]]/250.29,"")</f>
        <v/>
      </c>
      <c r="O444" s="90"/>
      <c r="P444" s="90"/>
      <c r="Q444" s="90"/>
      <c r="R444" s="147"/>
      <c r="S444" s="148"/>
    </row>
    <row r="445" spans="1:19" x14ac:dyDescent="0.25">
      <c r="A445" s="85"/>
      <c r="B445" s="146"/>
      <c r="C445" s="146"/>
      <c r="D445" s="87"/>
      <c r="E445" s="88"/>
      <c r="F445" s="272" t="str">
        <f t="shared" si="6"/>
        <v/>
      </c>
      <c r="G445" s="89"/>
      <c r="H445" s="273"/>
      <c r="I445" s="89"/>
      <c r="J445" s="156"/>
      <c r="K445" s="153"/>
      <c r="L4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5" s="275" t="str">
        <f>IF(ISNUMBER(Tabla1[[#This Row],[meq TROLOX/g muestra]]),Tabla1[[#This Row],[meq TROLOX/g muestra]]*100*1000,"")</f>
        <v/>
      </c>
      <c r="N445" s="274" t="str">
        <f>IF(ISNUMBER(Tabla1[[#This Row],[umol TROLOX/ 100g]]),Tabla1[[#This Row],[umol TROLOX/ 100g]]/250.29,"")</f>
        <v/>
      </c>
      <c r="O445" s="90"/>
      <c r="P445" s="90"/>
      <c r="Q445" s="90"/>
      <c r="R445" s="147"/>
      <c r="S445" s="148"/>
    </row>
    <row r="446" spans="1:19" x14ac:dyDescent="0.25">
      <c r="A446" s="85"/>
      <c r="B446" s="146"/>
      <c r="C446" s="146"/>
      <c r="D446" s="87"/>
      <c r="E446" s="88"/>
      <c r="F446" s="272" t="str">
        <f t="shared" si="6"/>
        <v/>
      </c>
      <c r="G446" s="89"/>
      <c r="H446" s="273"/>
      <c r="I446" s="89"/>
      <c r="J446" s="156"/>
      <c r="K446" s="153"/>
      <c r="L4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6" s="275" t="str">
        <f>IF(ISNUMBER(Tabla1[[#This Row],[meq TROLOX/g muestra]]),Tabla1[[#This Row],[meq TROLOX/g muestra]]*100*1000,"")</f>
        <v/>
      </c>
      <c r="N446" s="274" t="str">
        <f>IF(ISNUMBER(Tabla1[[#This Row],[umol TROLOX/ 100g]]),Tabla1[[#This Row],[umol TROLOX/ 100g]]/250.29,"")</f>
        <v/>
      </c>
      <c r="O446" s="90"/>
      <c r="P446" s="90"/>
      <c r="Q446" s="90"/>
      <c r="R446" s="147"/>
      <c r="S446" s="148"/>
    </row>
    <row r="447" spans="1:19" x14ac:dyDescent="0.25">
      <c r="A447" s="85"/>
      <c r="B447" s="146"/>
      <c r="C447" s="146"/>
      <c r="D447" s="87"/>
      <c r="E447" s="88"/>
      <c r="F447" s="272" t="str">
        <f t="shared" si="6"/>
        <v/>
      </c>
      <c r="G447" s="89"/>
      <c r="H447" s="273"/>
      <c r="I447" s="89"/>
      <c r="J447" s="156"/>
      <c r="K447" s="153"/>
      <c r="L4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7" s="275" t="str">
        <f>IF(ISNUMBER(Tabla1[[#This Row],[meq TROLOX/g muestra]]),Tabla1[[#This Row],[meq TROLOX/g muestra]]*100*1000,"")</f>
        <v/>
      </c>
      <c r="N447" s="274" t="str">
        <f>IF(ISNUMBER(Tabla1[[#This Row],[umol TROLOX/ 100g]]),Tabla1[[#This Row],[umol TROLOX/ 100g]]/250.29,"")</f>
        <v/>
      </c>
      <c r="O447" s="90"/>
      <c r="P447" s="90"/>
      <c r="Q447" s="90"/>
      <c r="R447" s="147"/>
      <c r="S447" s="148"/>
    </row>
    <row r="448" spans="1:19" x14ac:dyDescent="0.25">
      <c r="A448" s="85"/>
      <c r="B448" s="146"/>
      <c r="C448" s="146"/>
      <c r="D448" s="87"/>
      <c r="E448" s="88"/>
      <c r="F448" s="272" t="str">
        <f t="shared" si="6"/>
        <v/>
      </c>
      <c r="G448" s="89"/>
      <c r="H448" s="273"/>
      <c r="I448" s="89"/>
      <c r="J448" s="156"/>
      <c r="K448" s="153"/>
      <c r="L4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8" s="275" t="str">
        <f>IF(ISNUMBER(Tabla1[[#This Row],[meq TROLOX/g muestra]]),Tabla1[[#This Row],[meq TROLOX/g muestra]]*100*1000,"")</f>
        <v/>
      </c>
      <c r="N448" s="274" t="str">
        <f>IF(ISNUMBER(Tabla1[[#This Row],[umol TROLOX/ 100g]]),Tabla1[[#This Row],[umol TROLOX/ 100g]]/250.29,"")</f>
        <v/>
      </c>
      <c r="O448" s="90"/>
      <c r="P448" s="90"/>
      <c r="Q448" s="90"/>
      <c r="R448" s="147"/>
      <c r="S448" s="148"/>
    </row>
    <row r="449" spans="1:19" x14ac:dyDescent="0.25">
      <c r="A449" s="85"/>
      <c r="B449" s="146"/>
      <c r="C449" s="146"/>
      <c r="D449" s="87"/>
      <c r="E449" s="88"/>
      <c r="F449" s="272" t="str">
        <f t="shared" si="6"/>
        <v/>
      </c>
      <c r="G449" s="89"/>
      <c r="H449" s="273"/>
      <c r="I449" s="89"/>
      <c r="J449" s="156"/>
      <c r="K449" s="153"/>
      <c r="L4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49" s="275" t="str">
        <f>IF(ISNUMBER(Tabla1[[#This Row],[meq TROLOX/g muestra]]),Tabla1[[#This Row],[meq TROLOX/g muestra]]*100*1000,"")</f>
        <v/>
      </c>
      <c r="N449" s="274" t="str">
        <f>IF(ISNUMBER(Tabla1[[#This Row],[umol TROLOX/ 100g]]),Tabla1[[#This Row],[umol TROLOX/ 100g]]/250.29,"")</f>
        <v/>
      </c>
      <c r="O449" s="90"/>
      <c r="P449" s="90"/>
      <c r="Q449" s="90"/>
      <c r="R449" s="147"/>
      <c r="S449" s="148"/>
    </row>
    <row r="450" spans="1:19" x14ac:dyDescent="0.25">
      <c r="A450" s="85"/>
      <c r="B450" s="146"/>
      <c r="C450" s="146"/>
      <c r="D450" s="87"/>
      <c r="E450" s="88"/>
      <c r="F450" s="272" t="str">
        <f t="shared" si="6"/>
        <v/>
      </c>
      <c r="G450" s="89"/>
      <c r="H450" s="273"/>
      <c r="I450" s="89"/>
      <c r="J450" s="156"/>
      <c r="K450" s="153"/>
      <c r="L4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0" s="275" t="str">
        <f>IF(ISNUMBER(Tabla1[[#This Row],[meq TROLOX/g muestra]]),Tabla1[[#This Row],[meq TROLOX/g muestra]]*100*1000,"")</f>
        <v/>
      </c>
      <c r="N450" s="274" t="str">
        <f>IF(ISNUMBER(Tabla1[[#This Row],[umol TROLOX/ 100g]]),Tabla1[[#This Row],[umol TROLOX/ 100g]]/250.29,"")</f>
        <v/>
      </c>
      <c r="O450" s="90"/>
      <c r="P450" s="90"/>
      <c r="Q450" s="90"/>
      <c r="R450" s="147"/>
      <c r="S450" s="148"/>
    </row>
    <row r="451" spans="1:19" x14ac:dyDescent="0.25">
      <c r="A451" s="85"/>
      <c r="B451" s="146"/>
      <c r="C451" s="146"/>
      <c r="D451" s="87"/>
      <c r="E451" s="88"/>
      <c r="F451" s="272" t="str">
        <f t="shared" si="6"/>
        <v/>
      </c>
      <c r="G451" s="89"/>
      <c r="H451" s="273"/>
      <c r="I451" s="89"/>
      <c r="J451" s="156"/>
      <c r="K451" s="153"/>
      <c r="L4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1" s="275" t="str">
        <f>IF(ISNUMBER(Tabla1[[#This Row],[meq TROLOX/g muestra]]),Tabla1[[#This Row],[meq TROLOX/g muestra]]*100*1000,"")</f>
        <v/>
      </c>
      <c r="N451" s="274" t="str">
        <f>IF(ISNUMBER(Tabla1[[#This Row],[umol TROLOX/ 100g]]),Tabla1[[#This Row],[umol TROLOX/ 100g]]/250.29,"")</f>
        <v/>
      </c>
      <c r="O451" s="90"/>
      <c r="P451" s="90"/>
      <c r="Q451" s="90"/>
      <c r="R451" s="147"/>
      <c r="S451" s="148"/>
    </row>
    <row r="452" spans="1:19" x14ac:dyDescent="0.25">
      <c r="A452" s="85"/>
      <c r="B452" s="146"/>
      <c r="C452" s="146"/>
      <c r="D452" s="87"/>
      <c r="E452" s="88"/>
      <c r="F452" s="272" t="str">
        <f t="shared" si="6"/>
        <v/>
      </c>
      <c r="G452" s="89"/>
      <c r="H452" s="273"/>
      <c r="I452" s="89"/>
      <c r="J452" s="156"/>
      <c r="K452" s="153"/>
      <c r="L4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2" s="275" t="str">
        <f>IF(ISNUMBER(Tabla1[[#This Row],[meq TROLOX/g muestra]]),Tabla1[[#This Row],[meq TROLOX/g muestra]]*100*1000,"")</f>
        <v/>
      </c>
      <c r="N452" s="274" t="str">
        <f>IF(ISNUMBER(Tabla1[[#This Row],[umol TROLOX/ 100g]]),Tabla1[[#This Row],[umol TROLOX/ 100g]]/250.29,"")</f>
        <v/>
      </c>
      <c r="O452" s="90"/>
      <c r="P452" s="90"/>
      <c r="Q452" s="90"/>
      <c r="R452" s="147"/>
      <c r="S452" s="148"/>
    </row>
    <row r="453" spans="1:19" x14ac:dyDescent="0.25">
      <c r="A453" s="85"/>
      <c r="B453" s="146"/>
      <c r="C453" s="146"/>
      <c r="D453" s="87"/>
      <c r="E453" s="88"/>
      <c r="F453" s="272" t="str">
        <f t="shared" si="6"/>
        <v/>
      </c>
      <c r="G453" s="89"/>
      <c r="H453" s="273"/>
      <c r="I453" s="89"/>
      <c r="J453" s="156"/>
      <c r="K453" s="153"/>
      <c r="L4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3" s="275" t="str">
        <f>IF(ISNUMBER(Tabla1[[#This Row],[meq TROLOX/g muestra]]),Tabla1[[#This Row],[meq TROLOX/g muestra]]*100*1000,"")</f>
        <v/>
      </c>
      <c r="N453" s="274" t="str">
        <f>IF(ISNUMBER(Tabla1[[#This Row],[umol TROLOX/ 100g]]),Tabla1[[#This Row],[umol TROLOX/ 100g]]/250.29,"")</f>
        <v/>
      </c>
      <c r="O453" s="90"/>
      <c r="P453" s="90"/>
      <c r="Q453" s="90"/>
      <c r="R453" s="147"/>
      <c r="S453" s="148"/>
    </row>
    <row r="454" spans="1:19" x14ac:dyDescent="0.25">
      <c r="A454" s="85"/>
      <c r="B454" s="146"/>
      <c r="C454" s="146"/>
      <c r="D454" s="87"/>
      <c r="E454" s="88"/>
      <c r="F454" s="272" t="str">
        <f t="shared" si="6"/>
        <v/>
      </c>
      <c r="G454" s="89"/>
      <c r="H454" s="273"/>
      <c r="I454" s="89"/>
      <c r="J454" s="156"/>
      <c r="K454" s="153"/>
      <c r="L4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4" s="275" t="str">
        <f>IF(ISNUMBER(Tabla1[[#This Row],[meq TROLOX/g muestra]]),Tabla1[[#This Row],[meq TROLOX/g muestra]]*100*1000,"")</f>
        <v/>
      </c>
      <c r="N454" s="274" t="str">
        <f>IF(ISNUMBER(Tabla1[[#This Row],[umol TROLOX/ 100g]]),Tabla1[[#This Row],[umol TROLOX/ 100g]]/250.29,"")</f>
        <v/>
      </c>
      <c r="O454" s="90"/>
      <c r="P454" s="90"/>
      <c r="Q454" s="90"/>
      <c r="R454" s="147"/>
      <c r="S454" s="148"/>
    </row>
    <row r="455" spans="1:19" x14ac:dyDescent="0.25">
      <c r="A455" s="85"/>
      <c r="B455" s="146"/>
      <c r="C455" s="146"/>
      <c r="D455" s="87"/>
      <c r="E455" s="88"/>
      <c r="F455" s="272" t="str">
        <f t="shared" si="6"/>
        <v/>
      </c>
      <c r="G455" s="89"/>
      <c r="H455" s="273"/>
      <c r="I455" s="89"/>
      <c r="J455" s="156"/>
      <c r="K455" s="153"/>
      <c r="L4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5" s="275" t="str">
        <f>IF(ISNUMBER(Tabla1[[#This Row],[meq TROLOX/g muestra]]),Tabla1[[#This Row],[meq TROLOX/g muestra]]*100*1000,"")</f>
        <v/>
      </c>
      <c r="N455" s="274" t="str">
        <f>IF(ISNUMBER(Tabla1[[#This Row],[umol TROLOX/ 100g]]),Tabla1[[#This Row],[umol TROLOX/ 100g]]/250.29,"")</f>
        <v/>
      </c>
      <c r="O455" s="90"/>
      <c r="P455" s="90"/>
      <c r="Q455" s="90"/>
      <c r="R455" s="147"/>
      <c r="S455" s="148"/>
    </row>
    <row r="456" spans="1:19" x14ac:dyDescent="0.25">
      <c r="A456" s="85"/>
      <c r="B456" s="146"/>
      <c r="C456" s="146"/>
      <c r="D456" s="87"/>
      <c r="E456" s="88"/>
      <c r="F456" s="272" t="str">
        <f t="shared" si="6"/>
        <v/>
      </c>
      <c r="G456" s="89"/>
      <c r="H456" s="273"/>
      <c r="I456" s="89"/>
      <c r="J456" s="156"/>
      <c r="K456" s="153"/>
      <c r="L4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6" s="275" t="str">
        <f>IF(ISNUMBER(Tabla1[[#This Row],[meq TROLOX/g muestra]]),Tabla1[[#This Row],[meq TROLOX/g muestra]]*100*1000,"")</f>
        <v/>
      </c>
      <c r="N456" s="274" t="str">
        <f>IF(ISNUMBER(Tabla1[[#This Row],[umol TROLOX/ 100g]]),Tabla1[[#This Row],[umol TROLOX/ 100g]]/250.29,"")</f>
        <v/>
      </c>
      <c r="O456" s="90"/>
      <c r="P456" s="90"/>
      <c r="Q456" s="90"/>
      <c r="R456" s="147"/>
      <c r="S456" s="148"/>
    </row>
    <row r="457" spans="1:19" x14ac:dyDescent="0.25">
      <c r="A457" s="85"/>
      <c r="B457" s="146"/>
      <c r="C457" s="146"/>
      <c r="D457" s="87"/>
      <c r="E457" s="88"/>
      <c r="F457" s="272" t="str">
        <f t="shared" si="6"/>
        <v/>
      </c>
      <c r="G457" s="89"/>
      <c r="H457" s="273"/>
      <c r="I457" s="89"/>
      <c r="J457" s="156"/>
      <c r="K457" s="153"/>
      <c r="L4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7" s="275" t="str">
        <f>IF(ISNUMBER(Tabla1[[#This Row],[meq TROLOX/g muestra]]),Tabla1[[#This Row],[meq TROLOX/g muestra]]*100*1000,"")</f>
        <v/>
      </c>
      <c r="N457" s="274" t="str">
        <f>IF(ISNUMBER(Tabla1[[#This Row],[umol TROLOX/ 100g]]),Tabla1[[#This Row],[umol TROLOX/ 100g]]/250.29,"")</f>
        <v/>
      </c>
      <c r="O457" s="90"/>
      <c r="P457" s="90"/>
      <c r="Q457" s="90"/>
      <c r="R457" s="147"/>
      <c r="S457" s="148"/>
    </row>
    <row r="458" spans="1:19" x14ac:dyDescent="0.25">
      <c r="A458" s="85"/>
      <c r="B458" s="146"/>
      <c r="C458" s="146"/>
      <c r="D458" s="87"/>
      <c r="E458" s="88"/>
      <c r="F458" s="272" t="str">
        <f t="shared" si="6"/>
        <v/>
      </c>
      <c r="G458" s="89"/>
      <c r="H458" s="273"/>
      <c r="I458" s="89"/>
      <c r="J458" s="156"/>
      <c r="K458" s="153"/>
      <c r="L4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8" s="275" t="str">
        <f>IF(ISNUMBER(Tabla1[[#This Row],[meq TROLOX/g muestra]]),Tabla1[[#This Row],[meq TROLOX/g muestra]]*100*1000,"")</f>
        <v/>
      </c>
      <c r="N458" s="274" t="str">
        <f>IF(ISNUMBER(Tabla1[[#This Row],[umol TROLOX/ 100g]]),Tabla1[[#This Row],[umol TROLOX/ 100g]]/250.29,"")</f>
        <v/>
      </c>
      <c r="O458" s="90"/>
      <c r="P458" s="90"/>
      <c r="Q458" s="90"/>
      <c r="R458" s="147"/>
      <c r="S458" s="148"/>
    </row>
    <row r="459" spans="1:19" x14ac:dyDescent="0.25">
      <c r="A459" s="85"/>
      <c r="B459" s="146"/>
      <c r="C459" s="146"/>
      <c r="D459" s="87"/>
      <c r="E459" s="88"/>
      <c r="F459" s="272" t="str">
        <f t="shared" si="6"/>
        <v/>
      </c>
      <c r="G459" s="89"/>
      <c r="H459" s="273"/>
      <c r="I459" s="89"/>
      <c r="J459" s="156"/>
      <c r="K459" s="153"/>
      <c r="L4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59" s="275" t="str">
        <f>IF(ISNUMBER(Tabla1[[#This Row],[meq TROLOX/g muestra]]),Tabla1[[#This Row],[meq TROLOX/g muestra]]*100*1000,"")</f>
        <v/>
      </c>
      <c r="N459" s="274" t="str">
        <f>IF(ISNUMBER(Tabla1[[#This Row],[umol TROLOX/ 100g]]),Tabla1[[#This Row],[umol TROLOX/ 100g]]/250.29,"")</f>
        <v/>
      </c>
      <c r="O459" s="90"/>
      <c r="P459" s="90"/>
      <c r="Q459" s="90"/>
      <c r="R459" s="147"/>
      <c r="S459" s="148"/>
    </row>
    <row r="460" spans="1:19" x14ac:dyDescent="0.25">
      <c r="A460" s="85"/>
      <c r="B460" s="146"/>
      <c r="C460" s="146"/>
      <c r="D460" s="87"/>
      <c r="E460" s="88"/>
      <c r="F460" s="272" t="str">
        <f t="shared" si="6"/>
        <v/>
      </c>
      <c r="G460" s="89"/>
      <c r="H460" s="273"/>
      <c r="I460" s="89"/>
      <c r="J460" s="156"/>
      <c r="K460" s="153"/>
      <c r="L4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0" s="275" t="str">
        <f>IF(ISNUMBER(Tabla1[[#This Row],[meq TROLOX/g muestra]]),Tabla1[[#This Row],[meq TROLOX/g muestra]]*100*1000,"")</f>
        <v/>
      </c>
      <c r="N460" s="274" t="str">
        <f>IF(ISNUMBER(Tabla1[[#This Row],[umol TROLOX/ 100g]]),Tabla1[[#This Row],[umol TROLOX/ 100g]]/250.29,"")</f>
        <v/>
      </c>
      <c r="O460" s="90"/>
      <c r="P460" s="90"/>
      <c r="Q460" s="90"/>
      <c r="R460" s="147"/>
      <c r="S460" s="148"/>
    </row>
    <row r="461" spans="1:19" x14ac:dyDescent="0.25">
      <c r="A461" s="85"/>
      <c r="B461" s="146"/>
      <c r="C461" s="146"/>
      <c r="D461" s="87"/>
      <c r="E461" s="88"/>
      <c r="F461" s="272" t="str">
        <f t="shared" si="6"/>
        <v/>
      </c>
      <c r="G461" s="89"/>
      <c r="H461" s="273"/>
      <c r="I461" s="89"/>
      <c r="J461" s="156"/>
      <c r="K461" s="153"/>
      <c r="L4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1" s="275" t="str">
        <f>IF(ISNUMBER(Tabla1[[#This Row],[meq TROLOX/g muestra]]),Tabla1[[#This Row],[meq TROLOX/g muestra]]*100*1000,"")</f>
        <v/>
      </c>
      <c r="N461" s="274" t="str">
        <f>IF(ISNUMBER(Tabla1[[#This Row],[umol TROLOX/ 100g]]),Tabla1[[#This Row],[umol TROLOX/ 100g]]/250.29,"")</f>
        <v/>
      </c>
      <c r="O461" s="90"/>
      <c r="P461" s="90"/>
      <c r="Q461" s="90"/>
      <c r="R461" s="147"/>
      <c r="S461" s="148"/>
    </row>
    <row r="462" spans="1:19" x14ac:dyDescent="0.25">
      <c r="A462" s="85"/>
      <c r="B462" s="146"/>
      <c r="C462" s="146"/>
      <c r="D462" s="87"/>
      <c r="E462" s="88"/>
      <c r="F462" s="272" t="str">
        <f t="shared" si="6"/>
        <v/>
      </c>
      <c r="G462" s="89"/>
      <c r="H462" s="273"/>
      <c r="I462" s="89"/>
      <c r="J462" s="156"/>
      <c r="K462" s="153"/>
      <c r="L4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2" s="275" t="str">
        <f>IF(ISNUMBER(Tabla1[[#This Row],[meq TROLOX/g muestra]]),Tabla1[[#This Row],[meq TROLOX/g muestra]]*100*1000,"")</f>
        <v/>
      </c>
      <c r="N462" s="274" t="str">
        <f>IF(ISNUMBER(Tabla1[[#This Row],[umol TROLOX/ 100g]]),Tabla1[[#This Row],[umol TROLOX/ 100g]]/250.29,"")</f>
        <v/>
      </c>
      <c r="O462" s="90"/>
      <c r="P462" s="90"/>
      <c r="Q462" s="90"/>
      <c r="R462" s="147"/>
      <c r="S462" s="148"/>
    </row>
    <row r="463" spans="1:19" x14ac:dyDescent="0.25">
      <c r="A463" s="85"/>
      <c r="B463" s="146"/>
      <c r="C463" s="146"/>
      <c r="D463" s="87"/>
      <c r="E463" s="88"/>
      <c r="F463" s="272" t="str">
        <f t="shared" si="6"/>
        <v/>
      </c>
      <c r="G463" s="89"/>
      <c r="H463" s="273"/>
      <c r="I463" s="89"/>
      <c r="J463" s="156"/>
      <c r="K463" s="153"/>
      <c r="L4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3" s="275" t="str">
        <f>IF(ISNUMBER(Tabla1[[#This Row],[meq TROLOX/g muestra]]),Tabla1[[#This Row],[meq TROLOX/g muestra]]*100*1000,"")</f>
        <v/>
      </c>
      <c r="N463" s="274" t="str">
        <f>IF(ISNUMBER(Tabla1[[#This Row],[umol TROLOX/ 100g]]),Tabla1[[#This Row],[umol TROLOX/ 100g]]/250.29,"")</f>
        <v/>
      </c>
      <c r="O463" s="90"/>
      <c r="P463" s="90"/>
      <c r="Q463" s="90"/>
      <c r="R463" s="147"/>
      <c r="S463" s="148"/>
    </row>
    <row r="464" spans="1:19" x14ac:dyDescent="0.25">
      <c r="A464" s="85"/>
      <c r="B464" s="146"/>
      <c r="C464" s="146"/>
      <c r="D464" s="87"/>
      <c r="E464" s="88"/>
      <c r="F464" s="272" t="str">
        <f t="shared" si="6"/>
        <v/>
      </c>
      <c r="G464" s="89"/>
      <c r="H464" s="273"/>
      <c r="I464" s="89"/>
      <c r="J464" s="156"/>
      <c r="K464" s="153"/>
      <c r="L4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4" s="275" t="str">
        <f>IF(ISNUMBER(Tabla1[[#This Row],[meq TROLOX/g muestra]]),Tabla1[[#This Row],[meq TROLOX/g muestra]]*100*1000,"")</f>
        <v/>
      </c>
      <c r="N464" s="274" t="str">
        <f>IF(ISNUMBER(Tabla1[[#This Row],[umol TROLOX/ 100g]]),Tabla1[[#This Row],[umol TROLOX/ 100g]]/250.29,"")</f>
        <v/>
      </c>
      <c r="O464" s="90"/>
      <c r="P464" s="90"/>
      <c r="Q464" s="90"/>
      <c r="R464" s="147"/>
      <c r="S464" s="148"/>
    </row>
    <row r="465" spans="1:19" x14ac:dyDescent="0.25">
      <c r="A465" s="85"/>
      <c r="B465" s="146"/>
      <c r="C465" s="146"/>
      <c r="D465" s="87"/>
      <c r="E465" s="88"/>
      <c r="F465" s="272" t="str">
        <f t="shared" si="6"/>
        <v/>
      </c>
      <c r="G465" s="89"/>
      <c r="H465" s="273"/>
      <c r="I465" s="89"/>
      <c r="J465" s="156"/>
      <c r="K465" s="153"/>
      <c r="L4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5" s="275" t="str">
        <f>IF(ISNUMBER(Tabla1[[#This Row],[meq TROLOX/g muestra]]),Tabla1[[#This Row],[meq TROLOX/g muestra]]*100*1000,"")</f>
        <v/>
      </c>
      <c r="N465" s="274" t="str">
        <f>IF(ISNUMBER(Tabla1[[#This Row],[umol TROLOX/ 100g]]),Tabla1[[#This Row],[umol TROLOX/ 100g]]/250.29,"")</f>
        <v/>
      </c>
      <c r="O465" s="90"/>
      <c r="P465" s="90"/>
      <c r="Q465" s="90"/>
      <c r="R465" s="147"/>
      <c r="S465" s="148"/>
    </row>
    <row r="466" spans="1:19" x14ac:dyDescent="0.25">
      <c r="A466" s="85"/>
      <c r="B466" s="146"/>
      <c r="C466" s="146"/>
      <c r="D466" s="87"/>
      <c r="E466" s="88"/>
      <c r="F466" s="272" t="str">
        <f t="shared" si="6"/>
        <v/>
      </c>
      <c r="G466" s="89"/>
      <c r="H466" s="273"/>
      <c r="I466" s="89"/>
      <c r="J466" s="156"/>
      <c r="K466" s="153"/>
      <c r="L4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6" s="275" t="str">
        <f>IF(ISNUMBER(Tabla1[[#This Row],[meq TROLOX/g muestra]]),Tabla1[[#This Row],[meq TROLOX/g muestra]]*100*1000,"")</f>
        <v/>
      </c>
      <c r="N466" s="274" t="str">
        <f>IF(ISNUMBER(Tabla1[[#This Row],[umol TROLOX/ 100g]]),Tabla1[[#This Row],[umol TROLOX/ 100g]]/250.29,"")</f>
        <v/>
      </c>
      <c r="O466" s="90"/>
      <c r="P466" s="90"/>
      <c r="Q466" s="90"/>
      <c r="R466" s="147"/>
      <c r="S466" s="148"/>
    </row>
    <row r="467" spans="1:19" x14ac:dyDescent="0.25">
      <c r="A467" s="85"/>
      <c r="B467" s="146"/>
      <c r="C467" s="146"/>
      <c r="D467" s="87"/>
      <c r="E467" s="88"/>
      <c r="F467" s="272" t="str">
        <f t="shared" si="6"/>
        <v/>
      </c>
      <c r="G467" s="89"/>
      <c r="H467" s="273"/>
      <c r="I467" s="89"/>
      <c r="J467" s="156"/>
      <c r="K467" s="153"/>
      <c r="L4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7" s="275" t="str">
        <f>IF(ISNUMBER(Tabla1[[#This Row],[meq TROLOX/g muestra]]),Tabla1[[#This Row],[meq TROLOX/g muestra]]*100*1000,"")</f>
        <v/>
      </c>
      <c r="N467" s="274" t="str">
        <f>IF(ISNUMBER(Tabla1[[#This Row],[umol TROLOX/ 100g]]),Tabla1[[#This Row],[umol TROLOX/ 100g]]/250.29,"")</f>
        <v/>
      </c>
      <c r="O467" s="90"/>
      <c r="P467" s="90"/>
      <c r="Q467" s="90"/>
      <c r="R467" s="147"/>
      <c r="S467" s="148"/>
    </row>
    <row r="468" spans="1:19" x14ac:dyDescent="0.25">
      <c r="A468" s="85"/>
      <c r="B468" s="146"/>
      <c r="C468" s="146"/>
      <c r="D468" s="87"/>
      <c r="E468" s="88"/>
      <c r="F468" s="272" t="str">
        <f t="shared" si="6"/>
        <v/>
      </c>
      <c r="G468" s="89"/>
      <c r="H468" s="273"/>
      <c r="I468" s="89"/>
      <c r="J468" s="156"/>
      <c r="K468" s="153"/>
      <c r="L4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8" s="275" t="str">
        <f>IF(ISNUMBER(Tabla1[[#This Row],[meq TROLOX/g muestra]]),Tabla1[[#This Row],[meq TROLOX/g muestra]]*100*1000,"")</f>
        <v/>
      </c>
      <c r="N468" s="274" t="str">
        <f>IF(ISNUMBER(Tabla1[[#This Row],[umol TROLOX/ 100g]]),Tabla1[[#This Row],[umol TROLOX/ 100g]]/250.29,"")</f>
        <v/>
      </c>
      <c r="O468" s="90"/>
      <c r="P468" s="90"/>
      <c r="Q468" s="90"/>
      <c r="R468" s="147"/>
      <c r="S468" s="148"/>
    </row>
    <row r="469" spans="1:19" x14ac:dyDescent="0.25">
      <c r="A469" s="85"/>
      <c r="B469" s="146"/>
      <c r="C469" s="146"/>
      <c r="D469" s="87"/>
      <c r="E469" s="88"/>
      <c r="F469" s="272" t="str">
        <f t="shared" si="6"/>
        <v/>
      </c>
      <c r="G469" s="89"/>
      <c r="H469" s="273"/>
      <c r="I469" s="89"/>
      <c r="J469" s="156"/>
      <c r="K469" s="153"/>
      <c r="L4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69" s="275" t="str">
        <f>IF(ISNUMBER(Tabla1[[#This Row],[meq TROLOX/g muestra]]),Tabla1[[#This Row],[meq TROLOX/g muestra]]*100*1000,"")</f>
        <v/>
      </c>
      <c r="N469" s="274" t="str">
        <f>IF(ISNUMBER(Tabla1[[#This Row],[umol TROLOX/ 100g]]),Tabla1[[#This Row],[umol TROLOX/ 100g]]/250.29,"")</f>
        <v/>
      </c>
      <c r="O469" s="90"/>
      <c r="P469" s="90"/>
      <c r="Q469" s="90"/>
      <c r="R469" s="147"/>
      <c r="S469" s="148"/>
    </row>
    <row r="470" spans="1:19" x14ac:dyDescent="0.25">
      <c r="A470" s="85"/>
      <c r="B470" s="146"/>
      <c r="C470" s="146"/>
      <c r="D470" s="87"/>
      <c r="E470" s="88"/>
      <c r="F470" s="272" t="str">
        <f t="shared" ref="F470:F533" si="7">IF(OR(ISBLANK(E470),ISERROR($B$14),ISERROR($B$15))=FALSE,E470+(E470*$B$14+$B$15),"")</f>
        <v/>
      </c>
      <c r="G470" s="89"/>
      <c r="H470" s="273"/>
      <c r="I470" s="89"/>
      <c r="J470" s="156"/>
      <c r="K470" s="153"/>
      <c r="L4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0" s="275" t="str">
        <f>IF(ISNUMBER(Tabla1[[#This Row],[meq TROLOX/g muestra]]),Tabla1[[#This Row],[meq TROLOX/g muestra]]*100*1000,"")</f>
        <v/>
      </c>
      <c r="N470" s="274" t="str">
        <f>IF(ISNUMBER(Tabla1[[#This Row],[umol TROLOX/ 100g]]),Tabla1[[#This Row],[umol TROLOX/ 100g]]/250.29,"")</f>
        <v/>
      </c>
      <c r="O470" s="90"/>
      <c r="P470" s="90"/>
      <c r="Q470" s="90"/>
      <c r="R470" s="147"/>
      <c r="S470" s="148"/>
    </row>
    <row r="471" spans="1:19" x14ac:dyDescent="0.25">
      <c r="A471" s="85"/>
      <c r="B471" s="146"/>
      <c r="C471" s="146"/>
      <c r="D471" s="87"/>
      <c r="E471" s="88"/>
      <c r="F471" s="272" t="str">
        <f t="shared" si="7"/>
        <v/>
      </c>
      <c r="G471" s="89"/>
      <c r="H471" s="273"/>
      <c r="I471" s="89"/>
      <c r="J471" s="156"/>
      <c r="K471" s="153"/>
      <c r="L4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1" s="275" t="str">
        <f>IF(ISNUMBER(Tabla1[[#This Row],[meq TROLOX/g muestra]]),Tabla1[[#This Row],[meq TROLOX/g muestra]]*100*1000,"")</f>
        <v/>
      </c>
      <c r="N471" s="274" t="str">
        <f>IF(ISNUMBER(Tabla1[[#This Row],[umol TROLOX/ 100g]]),Tabla1[[#This Row],[umol TROLOX/ 100g]]/250.29,"")</f>
        <v/>
      </c>
      <c r="O471" s="90"/>
      <c r="P471" s="90"/>
      <c r="Q471" s="90"/>
      <c r="R471" s="147"/>
      <c r="S471" s="148"/>
    </row>
    <row r="472" spans="1:19" x14ac:dyDescent="0.25">
      <c r="A472" s="85"/>
      <c r="B472" s="146"/>
      <c r="C472" s="146"/>
      <c r="D472" s="87"/>
      <c r="E472" s="88"/>
      <c r="F472" s="272" t="str">
        <f t="shared" si="7"/>
        <v/>
      </c>
      <c r="G472" s="89"/>
      <c r="H472" s="273"/>
      <c r="I472" s="89"/>
      <c r="J472" s="156"/>
      <c r="K472" s="153"/>
      <c r="L4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2" s="275" t="str">
        <f>IF(ISNUMBER(Tabla1[[#This Row],[meq TROLOX/g muestra]]),Tabla1[[#This Row],[meq TROLOX/g muestra]]*100*1000,"")</f>
        <v/>
      </c>
      <c r="N472" s="274" t="str">
        <f>IF(ISNUMBER(Tabla1[[#This Row],[umol TROLOX/ 100g]]),Tabla1[[#This Row],[umol TROLOX/ 100g]]/250.29,"")</f>
        <v/>
      </c>
      <c r="O472" s="90"/>
      <c r="P472" s="90"/>
      <c r="Q472" s="90"/>
      <c r="R472" s="147"/>
      <c r="S472" s="148"/>
    </row>
    <row r="473" spans="1:19" x14ac:dyDescent="0.25">
      <c r="A473" s="85"/>
      <c r="B473" s="146"/>
      <c r="C473" s="146"/>
      <c r="D473" s="87"/>
      <c r="E473" s="88"/>
      <c r="F473" s="272" t="str">
        <f t="shared" si="7"/>
        <v/>
      </c>
      <c r="G473" s="89"/>
      <c r="H473" s="273"/>
      <c r="I473" s="89"/>
      <c r="J473" s="156"/>
      <c r="K473" s="153"/>
      <c r="L4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3" s="275" t="str">
        <f>IF(ISNUMBER(Tabla1[[#This Row],[meq TROLOX/g muestra]]),Tabla1[[#This Row],[meq TROLOX/g muestra]]*100*1000,"")</f>
        <v/>
      </c>
      <c r="N473" s="274" t="str">
        <f>IF(ISNUMBER(Tabla1[[#This Row],[umol TROLOX/ 100g]]),Tabla1[[#This Row],[umol TROLOX/ 100g]]/250.29,"")</f>
        <v/>
      </c>
      <c r="O473" s="90"/>
      <c r="P473" s="90"/>
      <c r="Q473" s="90"/>
      <c r="R473" s="147"/>
      <c r="S473" s="148"/>
    </row>
    <row r="474" spans="1:19" x14ac:dyDescent="0.25">
      <c r="A474" s="85"/>
      <c r="B474" s="146"/>
      <c r="C474" s="146"/>
      <c r="D474" s="87"/>
      <c r="E474" s="88"/>
      <c r="F474" s="272" t="str">
        <f t="shared" si="7"/>
        <v/>
      </c>
      <c r="G474" s="89"/>
      <c r="H474" s="273"/>
      <c r="I474" s="89"/>
      <c r="J474" s="156"/>
      <c r="K474" s="153"/>
      <c r="L4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4" s="275" t="str">
        <f>IF(ISNUMBER(Tabla1[[#This Row],[meq TROLOX/g muestra]]),Tabla1[[#This Row],[meq TROLOX/g muestra]]*100*1000,"")</f>
        <v/>
      </c>
      <c r="N474" s="274" t="str">
        <f>IF(ISNUMBER(Tabla1[[#This Row],[umol TROLOX/ 100g]]),Tabla1[[#This Row],[umol TROLOX/ 100g]]/250.29,"")</f>
        <v/>
      </c>
      <c r="O474" s="90"/>
      <c r="P474" s="90"/>
      <c r="Q474" s="90"/>
      <c r="R474" s="147"/>
      <c r="S474" s="148"/>
    </row>
    <row r="475" spans="1:19" x14ac:dyDescent="0.25">
      <c r="A475" s="85"/>
      <c r="B475" s="146"/>
      <c r="C475" s="146"/>
      <c r="D475" s="87"/>
      <c r="E475" s="88"/>
      <c r="F475" s="272" t="str">
        <f t="shared" si="7"/>
        <v/>
      </c>
      <c r="G475" s="89"/>
      <c r="H475" s="273"/>
      <c r="I475" s="89"/>
      <c r="J475" s="156"/>
      <c r="K475" s="153"/>
      <c r="L4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5" s="275" t="str">
        <f>IF(ISNUMBER(Tabla1[[#This Row],[meq TROLOX/g muestra]]),Tabla1[[#This Row],[meq TROLOX/g muestra]]*100*1000,"")</f>
        <v/>
      </c>
      <c r="N475" s="274" t="str">
        <f>IF(ISNUMBER(Tabla1[[#This Row],[umol TROLOX/ 100g]]),Tabla1[[#This Row],[umol TROLOX/ 100g]]/250.29,"")</f>
        <v/>
      </c>
      <c r="O475" s="90"/>
      <c r="P475" s="90"/>
      <c r="Q475" s="90"/>
      <c r="R475" s="147"/>
      <c r="S475" s="148"/>
    </row>
    <row r="476" spans="1:19" x14ac:dyDescent="0.25">
      <c r="A476" s="85"/>
      <c r="B476" s="146"/>
      <c r="C476" s="146"/>
      <c r="D476" s="87"/>
      <c r="E476" s="88"/>
      <c r="F476" s="272" t="str">
        <f t="shared" si="7"/>
        <v/>
      </c>
      <c r="G476" s="89"/>
      <c r="H476" s="273"/>
      <c r="I476" s="89"/>
      <c r="J476" s="156"/>
      <c r="K476" s="153"/>
      <c r="L4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6" s="275" t="str">
        <f>IF(ISNUMBER(Tabla1[[#This Row],[meq TROLOX/g muestra]]),Tabla1[[#This Row],[meq TROLOX/g muestra]]*100*1000,"")</f>
        <v/>
      </c>
      <c r="N476" s="274" t="str">
        <f>IF(ISNUMBER(Tabla1[[#This Row],[umol TROLOX/ 100g]]),Tabla1[[#This Row],[umol TROLOX/ 100g]]/250.29,"")</f>
        <v/>
      </c>
      <c r="O476" s="90"/>
      <c r="P476" s="90"/>
      <c r="Q476" s="90"/>
      <c r="R476" s="147"/>
      <c r="S476" s="148"/>
    </row>
    <row r="477" spans="1:19" x14ac:dyDescent="0.25">
      <c r="A477" s="85"/>
      <c r="B477" s="146"/>
      <c r="C477" s="146"/>
      <c r="D477" s="87"/>
      <c r="E477" s="88"/>
      <c r="F477" s="272" t="str">
        <f t="shared" si="7"/>
        <v/>
      </c>
      <c r="G477" s="89"/>
      <c r="H477" s="273"/>
      <c r="I477" s="89"/>
      <c r="J477" s="156"/>
      <c r="K477" s="153"/>
      <c r="L4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7" s="275" t="str">
        <f>IF(ISNUMBER(Tabla1[[#This Row],[meq TROLOX/g muestra]]),Tabla1[[#This Row],[meq TROLOX/g muestra]]*100*1000,"")</f>
        <v/>
      </c>
      <c r="N477" s="274" t="str">
        <f>IF(ISNUMBER(Tabla1[[#This Row],[umol TROLOX/ 100g]]),Tabla1[[#This Row],[umol TROLOX/ 100g]]/250.29,"")</f>
        <v/>
      </c>
      <c r="O477" s="90"/>
      <c r="P477" s="90"/>
      <c r="Q477" s="90"/>
      <c r="R477" s="147"/>
      <c r="S477" s="148"/>
    </row>
    <row r="478" spans="1:19" x14ac:dyDescent="0.25">
      <c r="A478" s="85"/>
      <c r="B478" s="146"/>
      <c r="C478" s="146"/>
      <c r="D478" s="87"/>
      <c r="E478" s="88"/>
      <c r="F478" s="272" t="str">
        <f t="shared" si="7"/>
        <v/>
      </c>
      <c r="G478" s="89"/>
      <c r="H478" s="273"/>
      <c r="I478" s="89"/>
      <c r="J478" s="156"/>
      <c r="K478" s="153"/>
      <c r="L4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8" s="275" t="str">
        <f>IF(ISNUMBER(Tabla1[[#This Row],[meq TROLOX/g muestra]]),Tabla1[[#This Row],[meq TROLOX/g muestra]]*100*1000,"")</f>
        <v/>
      </c>
      <c r="N478" s="274" t="str">
        <f>IF(ISNUMBER(Tabla1[[#This Row],[umol TROLOX/ 100g]]),Tabla1[[#This Row],[umol TROLOX/ 100g]]/250.29,"")</f>
        <v/>
      </c>
      <c r="O478" s="90"/>
      <c r="P478" s="90"/>
      <c r="Q478" s="90"/>
      <c r="R478" s="147"/>
      <c r="S478" s="148"/>
    </row>
    <row r="479" spans="1:19" x14ac:dyDescent="0.25">
      <c r="A479" s="85"/>
      <c r="B479" s="146"/>
      <c r="C479" s="146"/>
      <c r="D479" s="87"/>
      <c r="E479" s="88"/>
      <c r="F479" s="272" t="str">
        <f t="shared" si="7"/>
        <v/>
      </c>
      <c r="G479" s="89"/>
      <c r="H479" s="273"/>
      <c r="I479" s="89"/>
      <c r="J479" s="156"/>
      <c r="K479" s="153"/>
      <c r="L4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79" s="275" t="str">
        <f>IF(ISNUMBER(Tabla1[[#This Row],[meq TROLOX/g muestra]]),Tabla1[[#This Row],[meq TROLOX/g muestra]]*100*1000,"")</f>
        <v/>
      </c>
      <c r="N479" s="274" t="str">
        <f>IF(ISNUMBER(Tabla1[[#This Row],[umol TROLOX/ 100g]]),Tabla1[[#This Row],[umol TROLOX/ 100g]]/250.29,"")</f>
        <v/>
      </c>
      <c r="O479" s="90"/>
      <c r="P479" s="90"/>
      <c r="Q479" s="90"/>
      <c r="R479" s="147"/>
      <c r="S479" s="148"/>
    </row>
    <row r="480" spans="1:19" x14ac:dyDescent="0.25">
      <c r="A480" s="85"/>
      <c r="B480" s="146"/>
      <c r="C480" s="146"/>
      <c r="D480" s="87"/>
      <c r="E480" s="88"/>
      <c r="F480" s="272" t="str">
        <f t="shared" si="7"/>
        <v/>
      </c>
      <c r="G480" s="89"/>
      <c r="H480" s="273"/>
      <c r="I480" s="89"/>
      <c r="J480" s="156"/>
      <c r="K480" s="153"/>
      <c r="L4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0" s="275" t="str">
        <f>IF(ISNUMBER(Tabla1[[#This Row],[meq TROLOX/g muestra]]),Tabla1[[#This Row],[meq TROLOX/g muestra]]*100*1000,"")</f>
        <v/>
      </c>
      <c r="N480" s="274" t="str">
        <f>IF(ISNUMBER(Tabla1[[#This Row],[umol TROLOX/ 100g]]),Tabla1[[#This Row],[umol TROLOX/ 100g]]/250.29,"")</f>
        <v/>
      </c>
      <c r="O480" s="90"/>
      <c r="P480" s="90"/>
      <c r="Q480" s="90"/>
      <c r="R480" s="147"/>
      <c r="S480" s="148"/>
    </row>
    <row r="481" spans="1:19" x14ac:dyDescent="0.25">
      <c r="A481" s="85"/>
      <c r="B481" s="146"/>
      <c r="C481" s="146"/>
      <c r="D481" s="87"/>
      <c r="E481" s="88"/>
      <c r="F481" s="272" t="str">
        <f t="shared" si="7"/>
        <v/>
      </c>
      <c r="G481" s="89"/>
      <c r="H481" s="273"/>
      <c r="I481" s="89"/>
      <c r="J481" s="156"/>
      <c r="K481" s="153"/>
      <c r="L4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1" s="275" t="str">
        <f>IF(ISNUMBER(Tabla1[[#This Row],[meq TROLOX/g muestra]]),Tabla1[[#This Row],[meq TROLOX/g muestra]]*100*1000,"")</f>
        <v/>
      </c>
      <c r="N481" s="274" t="str">
        <f>IF(ISNUMBER(Tabla1[[#This Row],[umol TROLOX/ 100g]]),Tabla1[[#This Row],[umol TROLOX/ 100g]]/250.29,"")</f>
        <v/>
      </c>
      <c r="O481" s="90"/>
      <c r="P481" s="90"/>
      <c r="Q481" s="90"/>
      <c r="R481" s="147"/>
      <c r="S481" s="148"/>
    </row>
    <row r="482" spans="1:19" x14ac:dyDescent="0.25">
      <c r="A482" s="85"/>
      <c r="B482" s="146"/>
      <c r="C482" s="146"/>
      <c r="D482" s="87"/>
      <c r="E482" s="88"/>
      <c r="F482" s="272" t="str">
        <f t="shared" si="7"/>
        <v/>
      </c>
      <c r="G482" s="89"/>
      <c r="H482" s="273"/>
      <c r="I482" s="89"/>
      <c r="J482" s="156"/>
      <c r="K482" s="153"/>
      <c r="L4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2" s="275" t="str">
        <f>IF(ISNUMBER(Tabla1[[#This Row],[meq TROLOX/g muestra]]),Tabla1[[#This Row],[meq TROLOX/g muestra]]*100*1000,"")</f>
        <v/>
      </c>
      <c r="N482" s="274" t="str">
        <f>IF(ISNUMBER(Tabla1[[#This Row],[umol TROLOX/ 100g]]),Tabla1[[#This Row],[umol TROLOX/ 100g]]/250.29,"")</f>
        <v/>
      </c>
      <c r="O482" s="90"/>
      <c r="P482" s="90"/>
      <c r="Q482" s="90"/>
      <c r="R482" s="147"/>
      <c r="S482" s="148"/>
    </row>
    <row r="483" spans="1:19" x14ac:dyDescent="0.25">
      <c r="A483" s="85"/>
      <c r="B483" s="146"/>
      <c r="C483" s="146"/>
      <c r="D483" s="87"/>
      <c r="E483" s="88"/>
      <c r="F483" s="272" t="str">
        <f t="shared" si="7"/>
        <v/>
      </c>
      <c r="G483" s="89"/>
      <c r="H483" s="273"/>
      <c r="I483" s="89"/>
      <c r="J483" s="156"/>
      <c r="K483" s="153"/>
      <c r="L4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3" s="275" t="str">
        <f>IF(ISNUMBER(Tabla1[[#This Row],[meq TROLOX/g muestra]]),Tabla1[[#This Row],[meq TROLOX/g muestra]]*100*1000,"")</f>
        <v/>
      </c>
      <c r="N483" s="274" t="str">
        <f>IF(ISNUMBER(Tabla1[[#This Row],[umol TROLOX/ 100g]]),Tabla1[[#This Row],[umol TROLOX/ 100g]]/250.29,"")</f>
        <v/>
      </c>
      <c r="O483" s="90"/>
      <c r="P483" s="90"/>
      <c r="Q483" s="90"/>
      <c r="R483" s="147"/>
      <c r="S483" s="148"/>
    </row>
    <row r="484" spans="1:19" x14ac:dyDescent="0.25">
      <c r="A484" s="85"/>
      <c r="B484" s="146"/>
      <c r="C484" s="146"/>
      <c r="D484" s="87"/>
      <c r="E484" s="88"/>
      <c r="F484" s="272" t="str">
        <f t="shared" si="7"/>
        <v/>
      </c>
      <c r="G484" s="89"/>
      <c r="H484" s="273"/>
      <c r="I484" s="89"/>
      <c r="J484" s="156"/>
      <c r="K484" s="153"/>
      <c r="L4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4" s="275" t="str">
        <f>IF(ISNUMBER(Tabla1[[#This Row],[meq TROLOX/g muestra]]),Tabla1[[#This Row],[meq TROLOX/g muestra]]*100*1000,"")</f>
        <v/>
      </c>
      <c r="N484" s="274" t="str">
        <f>IF(ISNUMBER(Tabla1[[#This Row],[umol TROLOX/ 100g]]),Tabla1[[#This Row],[umol TROLOX/ 100g]]/250.29,"")</f>
        <v/>
      </c>
      <c r="O484" s="90"/>
      <c r="P484" s="90"/>
      <c r="Q484" s="90"/>
      <c r="R484" s="147"/>
      <c r="S484" s="148"/>
    </row>
    <row r="485" spans="1:19" x14ac:dyDescent="0.25">
      <c r="A485" s="85"/>
      <c r="B485" s="146"/>
      <c r="C485" s="146"/>
      <c r="D485" s="87"/>
      <c r="E485" s="88"/>
      <c r="F485" s="272" t="str">
        <f t="shared" si="7"/>
        <v/>
      </c>
      <c r="G485" s="89"/>
      <c r="H485" s="273"/>
      <c r="I485" s="89"/>
      <c r="J485" s="156"/>
      <c r="K485" s="153"/>
      <c r="L4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5" s="275" t="str">
        <f>IF(ISNUMBER(Tabla1[[#This Row],[meq TROLOX/g muestra]]),Tabla1[[#This Row],[meq TROLOX/g muestra]]*100*1000,"")</f>
        <v/>
      </c>
      <c r="N485" s="274" t="str">
        <f>IF(ISNUMBER(Tabla1[[#This Row],[umol TROLOX/ 100g]]),Tabla1[[#This Row],[umol TROLOX/ 100g]]/250.29,"")</f>
        <v/>
      </c>
      <c r="O485" s="90"/>
      <c r="P485" s="90"/>
      <c r="Q485" s="90"/>
      <c r="R485" s="147"/>
      <c r="S485" s="148"/>
    </row>
    <row r="486" spans="1:19" x14ac:dyDescent="0.25">
      <c r="A486" s="85"/>
      <c r="B486" s="146"/>
      <c r="C486" s="146"/>
      <c r="D486" s="87"/>
      <c r="E486" s="88"/>
      <c r="F486" s="272" t="str">
        <f t="shared" si="7"/>
        <v/>
      </c>
      <c r="G486" s="89"/>
      <c r="H486" s="273"/>
      <c r="I486" s="89"/>
      <c r="J486" s="156"/>
      <c r="K486" s="153"/>
      <c r="L4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6" s="275" t="str">
        <f>IF(ISNUMBER(Tabla1[[#This Row],[meq TROLOX/g muestra]]),Tabla1[[#This Row],[meq TROLOX/g muestra]]*100*1000,"")</f>
        <v/>
      </c>
      <c r="N486" s="274" t="str">
        <f>IF(ISNUMBER(Tabla1[[#This Row],[umol TROLOX/ 100g]]),Tabla1[[#This Row],[umol TROLOX/ 100g]]/250.29,"")</f>
        <v/>
      </c>
      <c r="O486" s="90"/>
      <c r="P486" s="90"/>
      <c r="Q486" s="90"/>
      <c r="R486" s="147"/>
      <c r="S486" s="148"/>
    </row>
    <row r="487" spans="1:19" x14ac:dyDescent="0.25">
      <c r="A487" s="85"/>
      <c r="B487" s="146"/>
      <c r="C487" s="146"/>
      <c r="D487" s="87"/>
      <c r="E487" s="88"/>
      <c r="F487" s="272" t="str">
        <f t="shared" si="7"/>
        <v/>
      </c>
      <c r="G487" s="89"/>
      <c r="H487" s="273"/>
      <c r="I487" s="89"/>
      <c r="J487" s="156"/>
      <c r="K487" s="153"/>
      <c r="L4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7" s="275" t="str">
        <f>IF(ISNUMBER(Tabla1[[#This Row],[meq TROLOX/g muestra]]),Tabla1[[#This Row],[meq TROLOX/g muestra]]*100*1000,"")</f>
        <v/>
      </c>
      <c r="N487" s="274" t="str">
        <f>IF(ISNUMBER(Tabla1[[#This Row],[umol TROLOX/ 100g]]),Tabla1[[#This Row],[umol TROLOX/ 100g]]/250.29,"")</f>
        <v/>
      </c>
      <c r="O487" s="90"/>
      <c r="P487" s="90"/>
      <c r="Q487" s="90"/>
      <c r="R487" s="147"/>
      <c r="S487" s="148"/>
    </row>
    <row r="488" spans="1:19" x14ac:dyDescent="0.25">
      <c r="A488" s="85"/>
      <c r="B488" s="146"/>
      <c r="C488" s="146"/>
      <c r="D488" s="87"/>
      <c r="E488" s="88"/>
      <c r="F488" s="272" t="str">
        <f t="shared" si="7"/>
        <v/>
      </c>
      <c r="G488" s="89"/>
      <c r="H488" s="273"/>
      <c r="I488" s="89"/>
      <c r="J488" s="156"/>
      <c r="K488" s="153"/>
      <c r="L4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8" s="275" t="str">
        <f>IF(ISNUMBER(Tabla1[[#This Row],[meq TROLOX/g muestra]]),Tabla1[[#This Row],[meq TROLOX/g muestra]]*100*1000,"")</f>
        <v/>
      </c>
      <c r="N488" s="274" t="str">
        <f>IF(ISNUMBER(Tabla1[[#This Row],[umol TROLOX/ 100g]]),Tabla1[[#This Row],[umol TROLOX/ 100g]]/250.29,"")</f>
        <v/>
      </c>
      <c r="O488" s="90"/>
      <c r="P488" s="90"/>
      <c r="Q488" s="90"/>
      <c r="R488" s="147"/>
      <c r="S488" s="148"/>
    </row>
    <row r="489" spans="1:19" x14ac:dyDescent="0.25">
      <c r="A489" s="85"/>
      <c r="B489" s="146"/>
      <c r="C489" s="146"/>
      <c r="D489" s="87"/>
      <c r="E489" s="88"/>
      <c r="F489" s="272" t="str">
        <f t="shared" si="7"/>
        <v/>
      </c>
      <c r="G489" s="89"/>
      <c r="H489" s="273"/>
      <c r="I489" s="89"/>
      <c r="J489" s="156"/>
      <c r="K489" s="153"/>
      <c r="L4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89" s="275" t="str">
        <f>IF(ISNUMBER(Tabla1[[#This Row],[meq TROLOX/g muestra]]),Tabla1[[#This Row],[meq TROLOX/g muestra]]*100*1000,"")</f>
        <v/>
      </c>
      <c r="N489" s="274" t="str">
        <f>IF(ISNUMBER(Tabla1[[#This Row],[umol TROLOX/ 100g]]),Tabla1[[#This Row],[umol TROLOX/ 100g]]/250.29,"")</f>
        <v/>
      </c>
      <c r="O489" s="90"/>
      <c r="P489" s="90"/>
      <c r="Q489" s="90"/>
      <c r="R489" s="147"/>
      <c r="S489" s="148"/>
    </row>
    <row r="490" spans="1:19" x14ac:dyDescent="0.25">
      <c r="A490" s="85"/>
      <c r="B490" s="146"/>
      <c r="C490" s="146"/>
      <c r="D490" s="87"/>
      <c r="E490" s="88"/>
      <c r="F490" s="272" t="str">
        <f t="shared" si="7"/>
        <v/>
      </c>
      <c r="G490" s="89"/>
      <c r="H490" s="273"/>
      <c r="I490" s="89"/>
      <c r="J490" s="156"/>
      <c r="K490" s="153"/>
      <c r="L4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0" s="275" t="str">
        <f>IF(ISNUMBER(Tabla1[[#This Row],[meq TROLOX/g muestra]]),Tabla1[[#This Row],[meq TROLOX/g muestra]]*100*1000,"")</f>
        <v/>
      </c>
      <c r="N490" s="274" t="str">
        <f>IF(ISNUMBER(Tabla1[[#This Row],[umol TROLOX/ 100g]]),Tabla1[[#This Row],[umol TROLOX/ 100g]]/250.29,"")</f>
        <v/>
      </c>
      <c r="O490" s="90"/>
      <c r="P490" s="90"/>
      <c r="Q490" s="90"/>
      <c r="R490" s="147"/>
      <c r="S490" s="148"/>
    </row>
    <row r="491" spans="1:19" x14ac:dyDescent="0.25">
      <c r="A491" s="85"/>
      <c r="B491" s="146"/>
      <c r="C491" s="146"/>
      <c r="D491" s="87"/>
      <c r="E491" s="88"/>
      <c r="F491" s="272" t="str">
        <f t="shared" si="7"/>
        <v/>
      </c>
      <c r="G491" s="89"/>
      <c r="H491" s="273"/>
      <c r="I491" s="89"/>
      <c r="J491" s="156"/>
      <c r="K491" s="153"/>
      <c r="L4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1" s="275" t="str">
        <f>IF(ISNUMBER(Tabla1[[#This Row],[meq TROLOX/g muestra]]),Tabla1[[#This Row],[meq TROLOX/g muestra]]*100*1000,"")</f>
        <v/>
      </c>
      <c r="N491" s="274" t="str">
        <f>IF(ISNUMBER(Tabla1[[#This Row],[umol TROLOX/ 100g]]),Tabla1[[#This Row],[umol TROLOX/ 100g]]/250.29,"")</f>
        <v/>
      </c>
      <c r="O491" s="90"/>
      <c r="P491" s="90"/>
      <c r="Q491" s="90"/>
      <c r="R491" s="147"/>
      <c r="S491" s="148"/>
    </row>
    <row r="492" spans="1:19" x14ac:dyDescent="0.25">
      <c r="A492" s="85"/>
      <c r="B492" s="146"/>
      <c r="C492" s="146"/>
      <c r="D492" s="87"/>
      <c r="E492" s="88"/>
      <c r="F492" s="272" t="str">
        <f t="shared" si="7"/>
        <v/>
      </c>
      <c r="G492" s="89"/>
      <c r="H492" s="273"/>
      <c r="I492" s="89"/>
      <c r="J492" s="156"/>
      <c r="K492" s="153"/>
      <c r="L4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2" s="275" t="str">
        <f>IF(ISNUMBER(Tabla1[[#This Row],[meq TROLOX/g muestra]]),Tabla1[[#This Row],[meq TROLOX/g muestra]]*100*1000,"")</f>
        <v/>
      </c>
      <c r="N492" s="274" t="str">
        <f>IF(ISNUMBER(Tabla1[[#This Row],[umol TROLOX/ 100g]]),Tabla1[[#This Row],[umol TROLOX/ 100g]]/250.29,"")</f>
        <v/>
      </c>
      <c r="O492" s="90"/>
      <c r="P492" s="90"/>
      <c r="Q492" s="90"/>
      <c r="R492" s="147"/>
      <c r="S492" s="148"/>
    </row>
    <row r="493" spans="1:19" x14ac:dyDescent="0.25">
      <c r="A493" s="85"/>
      <c r="B493" s="146"/>
      <c r="C493" s="146"/>
      <c r="D493" s="87"/>
      <c r="E493" s="88"/>
      <c r="F493" s="272" t="str">
        <f t="shared" si="7"/>
        <v/>
      </c>
      <c r="G493" s="89"/>
      <c r="H493" s="273"/>
      <c r="I493" s="89"/>
      <c r="J493" s="156"/>
      <c r="K493" s="153"/>
      <c r="L4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3" s="275" t="str">
        <f>IF(ISNUMBER(Tabla1[[#This Row],[meq TROLOX/g muestra]]),Tabla1[[#This Row],[meq TROLOX/g muestra]]*100*1000,"")</f>
        <v/>
      </c>
      <c r="N493" s="274" t="str">
        <f>IF(ISNUMBER(Tabla1[[#This Row],[umol TROLOX/ 100g]]),Tabla1[[#This Row],[umol TROLOX/ 100g]]/250.29,"")</f>
        <v/>
      </c>
      <c r="O493" s="90"/>
      <c r="P493" s="90"/>
      <c r="Q493" s="90"/>
      <c r="R493" s="147"/>
      <c r="S493" s="148"/>
    </row>
    <row r="494" spans="1:19" x14ac:dyDescent="0.25">
      <c r="A494" s="85"/>
      <c r="B494" s="146"/>
      <c r="C494" s="146"/>
      <c r="D494" s="87"/>
      <c r="E494" s="88"/>
      <c r="F494" s="272" t="str">
        <f t="shared" si="7"/>
        <v/>
      </c>
      <c r="G494" s="89"/>
      <c r="H494" s="273"/>
      <c r="I494" s="89"/>
      <c r="J494" s="156"/>
      <c r="K494" s="153"/>
      <c r="L4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4" s="275" t="str">
        <f>IF(ISNUMBER(Tabla1[[#This Row],[meq TROLOX/g muestra]]),Tabla1[[#This Row],[meq TROLOX/g muestra]]*100*1000,"")</f>
        <v/>
      </c>
      <c r="N494" s="274" t="str">
        <f>IF(ISNUMBER(Tabla1[[#This Row],[umol TROLOX/ 100g]]),Tabla1[[#This Row],[umol TROLOX/ 100g]]/250.29,"")</f>
        <v/>
      </c>
      <c r="O494" s="90"/>
      <c r="P494" s="90"/>
      <c r="Q494" s="90"/>
      <c r="R494" s="147"/>
      <c r="S494" s="148"/>
    </row>
    <row r="495" spans="1:19" x14ac:dyDescent="0.25">
      <c r="A495" s="85"/>
      <c r="B495" s="146"/>
      <c r="C495" s="146"/>
      <c r="D495" s="87"/>
      <c r="E495" s="88"/>
      <c r="F495" s="272" t="str">
        <f t="shared" si="7"/>
        <v/>
      </c>
      <c r="G495" s="89"/>
      <c r="H495" s="273"/>
      <c r="I495" s="89"/>
      <c r="J495" s="156"/>
      <c r="K495" s="153"/>
      <c r="L4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5" s="275" t="str">
        <f>IF(ISNUMBER(Tabla1[[#This Row],[meq TROLOX/g muestra]]),Tabla1[[#This Row],[meq TROLOX/g muestra]]*100*1000,"")</f>
        <v/>
      </c>
      <c r="N495" s="274" t="str">
        <f>IF(ISNUMBER(Tabla1[[#This Row],[umol TROLOX/ 100g]]),Tabla1[[#This Row],[umol TROLOX/ 100g]]/250.29,"")</f>
        <v/>
      </c>
      <c r="O495" s="90"/>
      <c r="P495" s="90"/>
      <c r="Q495" s="90"/>
      <c r="R495" s="147"/>
      <c r="S495" s="148"/>
    </row>
    <row r="496" spans="1:19" x14ac:dyDescent="0.25">
      <c r="A496" s="85"/>
      <c r="B496" s="146"/>
      <c r="C496" s="146"/>
      <c r="D496" s="87"/>
      <c r="E496" s="88"/>
      <c r="F496" s="272" t="str">
        <f t="shared" si="7"/>
        <v/>
      </c>
      <c r="G496" s="89"/>
      <c r="H496" s="273"/>
      <c r="I496" s="89"/>
      <c r="J496" s="156"/>
      <c r="K496" s="153"/>
      <c r="L4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6" s="275" t="str">
        <f>IF(ISNUMBER(Tabla1[[#This Row],[meq TROLOX/g muestra]]),Tabla1[[#This Row],[meq TROLOX/g muestra]]*100*1000,"")</f>
        <v/>
      </c>
      <c r="N496" s="274" t="str">
        <f>IF(ISNUMBER(Tabla1[[#This Row],[umol TROLOX/ 100g]]),Tabla1[[#This Row],[umol TROLOX/ 100g]]/250.29,"")</f>
        <v/>
      </c>
      <c r="O496" s="90"/>
      <c r="P496" s="90"/>
      <c r="Q496" s="90"/>
      <c r="R496" s="147"/>
      <c r="S496" s="148"/>
    </row>
    <row r="497" spans="1:19" x14ac:dyDescent="0.25">
      <c r="A497" s="85"/>
      <c r="B497" s="146"/>
      <c r="C497" s="146"/>
      <c r="D497" s="87"/>
      <c r="E497" s="88"/>
      <c r="F497" s="272" t="str">
        <f t="shared" si="7"/>
        <v/>
      </c>
      <c r="G497" s="89"/>
      <c r="H497" s="273"/>
      <c r="I497" s="89"/>
      <c r="J497" s="156"/>
      <c r="K497" s="153"/>
      <c r="L4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7" s="275" t="str">
        <f>IF(ISNUMBER(Tabla1[[#This Row],[meq TROLOX/g muestra]]),Tabla1[[#This Row],[meq TROLOX/g muestra]]*100*1000,"")</f>
        <v/>
      </c>
      <c r="N497" s="274" t="str">
        <f>IF(ISNUMBER(Tabla1[[#This Row],[umol TROLOX/ 100g]]),Tabla1[[#This Row],[umol TROLOX/ 100g]]/250.29,"")</f>
        <v/>
      </c>
      <c r="O497" s="90"/>
      <c r="P497" s="90"/>
      <c r="Q497" s="90"/>
      <c r="R497" s="147"/>
      <c r="S497" s="148"/>
    </row>
    <row r="498" spans="1:19" x14ac:dyDescent="0.25">
      <c r="A498" s="85"/>
      <c r="B498" s="146"/>
      <c r="C498" s="146"/>
      <c r="D498" s="87"/>
      <c r="E498" s="88"/>
      <c r="F498" s="272" t="str">
        <f t="shared" si="7"/>
        <v/>
      </c>
      <c r="G498" s="89"/>
      <c r="H498" s="273"/>
      <c r="I498" s="89"/>
      <c r="J498" s="156"/>
      <c r="K498" s="153"/>
      <c r="L4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8" s="275" t="str">
        <f>IF(ISNUMBER(Tabla1[[#This Row],[meq TROLOX/g muestra]]),Tabla1[[#This Row],[meq TROLOX/g muestra]]*100*1000,"")</f>
        <v/>
      </c>
      <c r="N498" s="274" t="str">
        <f>IF(ISNUMBER(Tabla1[[#This Row],[umol TROLOX/ 100g]]),Tabla1[[#This Row],[umol TROLOX/ 100g]]/250.29,"")</f>
        <v/>
      </c>
      <c r="O498" s="90"/>
      <c r="P498" s="90"/>
      <c r="Q498" s="90"/>
      <c r="R498" s="147"/>
      <c r="S498" s="148"/>
    </row>
    <row r="499" spans="1:19" x14ac:dyDescent="0.25">
      <c r="A499" s="85"/>
      <c r="B499" s="146"/>
      <c r="C499" s="146"/>
      <c r="D499" s="87"/>
      <c r="E499" s="88"/>
      <c r="F499" s="272" t="str">
        <f t="shared" si="7"/>
        <v/>
      </c>
      <c r="G499" s="89"/>
      <c r="H499" s="273"/>
      <c r="I499" s="89"/>
      <c r="J499" s="156"/>
      <c r="K499" s="153"/>
      <c r="L4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499" s="275" t="str">
        <f>IF(ISNUMBER(Tabla1[[#This Row],[meq TROLOX/g muestra]]),Tabla1[[#This Row],[meq TROLOX/g muestra]]*100*1000,"")</f>
        <v/>
      </c>
      <c r="N499" s="274" t="str">
        <f>IF(ISNUMBER(Tabla1[[#This Row],[umol TROLOX/ 100g]]),Tabla1[[#This Row],[umol TROLOX/ 100g]]/250.29,"")</f>
        <v/>
      </c>
      <c r="O499" s="90"/>
      <c r="P499" s="90"/>
      <c r="Q499" s="90"/>
      <c r="R499" s="147"/>
      <c r="S499" s="148"/>
    </row>
    <row r="500" spans="1:19" x14ac:dyDescent="0.25">
      <c r="A500" s="85"/>
      <c r="B500" s="146"/>
      <c r="C500" s="146"/>
      <c r="D500" s="87"/>
      <c r="E500" s="88"/>
      <c r="F500" s="272" t="str">
        <f t="shared" si="7"/>
        <v/>
      </c>
      <c r="G500" s="89"/>
      <c r="H500" s="273"/>
      <c r="I500" s="89"/>
      <c r="J500" s="156"/>
      <c r="K500" s="153"/>
      <c r="L5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0" s="275" t="str">
        <f>IF(ISNUMBER(Tabla1[[#This Row],[meq TROLOX/g muestra]]),Tabla1[[#This Row],[meq TROLOX/g muestra]]*100*1000,"")</f>
        <v/>
      </c>
      <c r="N500" s="274" t="str">
        <f>IF(ISNUMBER(Tabla1[[#This Row],[umol TROLOX/ 100g]]),Tabla1[[#This Row],[umol TROLOX/ 100g]]/250.29,"")</f>
        <v/>
      </c>
      <c r="O500" s="90"/>
      <c r="P500" s="90"/>
      <c r="Q500" s="90"/>
      <c r="R500" s="147"/>
      <c r="S500" s="148"/>
    </row>
    <row r="501" spans="1:19" x14ac:dyDescent="0.25">
      <c r="A501" s="85"/>
      <c r="B501" s="146"/>
      <c r="C501" s="146"/>
      <c r="D501" s="87"/>
      <c r="E501" s="88"/>
      <c r="F501" s="272" t="str">
        <f t="shared" si="7"/>
        <v/>
      </c>
      <c r="G501" s="89"/>
      <c r="H501" s="273"/>
      <c r="I501" s="89"/>
      <c r="J501" s="156"/>
      <c r="K501" s="153"/>
      <c r="L5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1" s="275" t="str">
        <f>IF(ISNUMBER(Tabla1[[#This Row],[meq TROLOX/g muestra]]),Tabla1[[#This Row],[meq TROLOX/g muestra]]*100*1000,"")</f>
        <v/>
      </c>
      <c r="N501" s="274" t="str">
        <f>IF(ISNUMBER(Tabla1[[#This Row],[umol TROLOX/ 100g]]),Tabla1[[#This Row],[umol TROLOX/ 100g]]/250.29,"")</f>
        <v/>
      </c>
      <c r="O501" s="90"/>
      <c r="P501" s="90"/>
      <c r="Q501" s="90"/>
      <c r="R501" s="147"/>
      <c r="S501" s="148"/>
    </row>
    <row r="502" spans="1:19" x14ac:dyDescent="0.25">
      <c r="A502" s="85"/>
      <c r="B502" s="146"/>
      <c r="C502" s="146"/>
      <c r="D502" s="87"/>
      <c r="E502" s="88"/>
      <c r="F502" s="272" t="str">
        <f t="shared" si="7"/>
        <v/>
      </c>
      <c r="G502" s="89"/>
      <c r="H502" s="273"/>
      <c r="I502" s="89"/>
      <c r="J502" s="156"/>
      <c r="K502" s="153"/>
      <c r="L5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2" s="275" t="str">
        <f>IF(ISNUMBER(Tabla1[[#This Row],[meq TROLOX/g muestra]]),Tabla1[[#This Row],[meq TROLOX/g muestra]]*100*1000,"")</f>
        <v/>
      </c>
      <c r="N502" s="274" t="str">
        <f>IF(ISNUMBER(Tabla1[[#This Row],[umol TROLOX/ 100g]]),Tabla1[[#This Row],[umol TROLOX/ 100g]]/250.29,"")</f>
        <v/>
      </c>
      <c r="O502" s="90"/>
      <c r="P502" s="90"/>
      <c r="Q502" s="90"/>
      <c r="R502" s="147"/>
      <c r="S502" s="148"/>
    </row>
    <row r="503" spans="1:19" x14ac:dyDescent="0.25">
      <c r="A503" s="85"/>
      <c r="B503" s="146"/>
      <c r="C503" s="146"/>
      <c r="D503" s="87"/>
      <c r="E503" s="88"/>
      <c r="F503" s="272" t="str">
        <f t="shared" si="7"/>
        <v/>
      </c>
      <c r="G503" s="89"/>
      <c r="H503" s="273"/>
      <c r="I503" s="89"/>
      <c r="J503" s="156"/>
      <c r="K503" s="153"/>
      <c r="L5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3" s="275" t="str">
        <f>IF(ISNUMBER(Tabla1[[#This Row],[meq TROLOX/g muestra]]),Tabla1[[#This Row],[meq TROLOX/g muestra]]*100*1000,"")</f>
        <v/>
      </c>
      <c r="N503" s="274" t="str">
        <f>IF(ISNUMBER(Tabla1[[#This Row],[umol TROLOX/ 100g]]),Tabla1[[#This Row],[umol TROLOX/ 100g]]/250.29,"")</f>
        <v/>
      </c>
      <c r="O503" s="90"/>
      <c r="P503" s="90"/>
      <c r="Q503" s="90"/>
      <c r="R503" s="147"/>
      <c r="S503" s="148"/>
    </row>
    <row r="504" spans="1:19" x14ac:dyDescent="0.25">
      <c r="A504" s="85"/>
      <c r="B504" s="146"/>
      <c r="C504" s="146"/>
      <c r="D504" s="87"/>
      <c r="E504" s="88"/>
      <c r="F504" s="272" t="str">
        <f t="shared" si="7"/>
        <v/>
      </c>
      <c r="G504" s="89"/>
      <c r="H504" s="273"/>
      <c r="I504" s="89"/>
      <c r="J504" s="156"/>
      <c r="K504" s="153"/>
      <c r="L5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4" s="275" t="str">
        <f>IF(ISNUMBER(Tabla1[[#This Row],[meq TROLOX/g muestra]]),Tabla1[[#This Row],[meq TROLOX/g muestra]]*100*1000,"")</f>
        <v/>
      </c>
      <c r="N504" s="274" t="str">
        <f>IF(ISNUMBER(Tabla1[[#This Row],[umol TROLOX/ 100g]]),Tabla1[[#This Row],[umol TROLOX/ 100g]]/250.29,"")</f>
        <v/>
      </c>
      <c r="O504" s="90"/>
      <c r="P504" s="90"/>
      <c r="Q504" s="90"/>
      <c r="R504" s="147"/>
      <c r="S504" s="148"/>
    </row>
    <row r="505" spans="1:19" x14ac:dyDescent="0.25">
      <c r="A505" s="85"/>
      <c r="B505" s="146"/>
      <c r="C505" s="146"/>
      <c r="D505" s="87"/>
      <c r="E505" s="88"/>
      <c r="F505" s="272" t="str">
        <f t="shared" si="7"/>
        <v/>
      </c>
      <c r="G505" s="89"/>
      <c r="H505" s="273"/>
      <c r="I505" s="89"/>
      <c r="J505" s="156"/>
      <c r="K505" s="153"/>
      <c r="L5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5" s="275" t="str">
        <f>IF(ISNUMBER(Tabla1[[#This Row],[meq TROLOX/g muestra]]),Tabla1[[#This Row],[meq TROLOX/g muestra]]*100*1000,"")</f>
        <v/>
      </c>
      <c r="N505" s="274" t="str">
        <f>IF(ISNUMBER(Tabla1[[#This Row],[umol TROLOX/ 100g]]),Tabla1[[#This Row],[umol TROLOX/ 100g]]/250.29,"")</f>
        <v/>
      </c>
      <c r="O505" s="90"/>
      <c r="P505" s="90"/>
      <c r="Q505" s="90"/>
      <c r="R505" s="147"/>
      <c r="S505" s="148"/>
    </row>
    <row r="506" spans="1:19" x14ac:dyDescent="0.25">
      <c r="A506" s="85"/>
      <c r="B506" s="146"/>
      <c r="C506" s="146"/>
      <c r="D506" s="87"/>
      <c r="E506" s="88"/>
      <c r="F506" s="272" t="str">
        <f t="shared" si="7"/>
        <v/>
      </c>
      <c r="G506" s="89"/>
      <c r="H506" s="273"/>
      <c r="I506" s="89"/>
      <c r="J506" s="156"/>
      <c r="K506" s="153"/>
      <c r="L5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6" s="275" t="str">
        <f>IF(ISNUMBER(Tabla1[[#This Row],[meq TROLOX/g muestra]]),Tabla1[[#This Row],[meq TROLOX/g muestra]]*100*1000,"")</f>
        <v/>
      </c>
      <c r="N506" s="274" t="str">
        <f>IF(ISNUMBER(Tabla1[[#This Row],[umol TROLOX/ 100g]]),Tabla1[[#This Row],[umol TROLOX/ 100g]]/250.29,"")</f>
        <v/>
      </c>
      <c r="O506" s="90"/>
      <c r="P506" s="90"/>
      <c r="Q506" s="90"/>
      <c r="R506" s="147"/>
      <c r="S506" s="148"/>
    </row>
    <row r="507" spans="1:19" x14ac:dyDescent="0.25">
      <c r="A507" s="85"/>
      <c r="B507" s="146"/>
      <c r="C507" s="146"/>
      <c r="D507" s="87"/>
      <c r="E507" s="88"/>
      <c r="F507" s="272" t="str">
        <f t="shared" si="7"/>
        <v/>
      </c>
      <c r="G507" s="89"/>
      <c r="H507" s="273"/>
      <c r="I507" s="89"/>
      <c r="J507" s="156"/>
      <c r="K507" s="153"/>
      <c r="L5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7" s="275" t="str">
        <f>IF(ISNUMBER(Tabla1[[#This Row],[meq TROLOX/g muestra]]),Tabla1[[#This Row],[meq TROLOX/g muestra]]*100*1000,"")</f>
        <v/>
      </c>
      <c r="N507" s="274" t="str">
        <f>IF(ISNUMBER(Tabla1[[#This Row],[umol TROLOX/ 100g]]),Tabla1[[#This Row],[umol TROLOX/ 100g]]/250.29,"")</f>
        <v/>
      </c>
      <c r="O507" s="90"/>
      <c r="P507" s="90"/>
      <c r="Q507" s="90"/>
      <c r="R507" s="147"/>
      <c r="S507" s="148"/>
    </row>
    <row r="508" spans="1:19" x14ac:dyDescent="0.25">
      <c r="A508" s="85"/>
      <c r="B508" s="146"/>
      <c r="C508" s="146"/>
      <c r="D508" s="87"/>
      <c r="E508" s="88"/>
      <c r="F508" s="272" t="str">
        <f t="shared" si="7"/>
        <v/>
      </c>
      <c r="G508" s="89"/>
      <c r="H508" s="273"/>
      <c r="I508" s="89"/>
      <c r="J508" s="156"/>
      <c r="K508" s="153"/>
      <c r="L5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8" s="275" t="str">
        <f>IF(ISNUMBER(Tabla1[[#This Row],[meq TROLOX/g muestra]]),Tabla1[[#This Row],[meq TROLOX/g muestra]]*100*1000,"")</f>
        <v/>
      </c>
      <c r="N508" s="274" t="str">
        <f>IF(ISNUMBER(Tabla1[[#This Row],[umol TROLOX/ 100g]]),Tabla1[[#This Row],[umol TROLOX/ 100g]]/250.29,"")</f>
        <v/>
      </c>
      <c r="O508" s="90"/>
      <c r="P508" s="90"/>
      <c r="Q508" s="90"/>
      <c r="R508" s="147"/>
      <c r="S508" s="148"/>
    </row>
    <row r="509" spans="1:19" x14ac:dyDescent="0.25">
      <c r="A509" s="85"/>
      <c r="B509" s="146"/>
      <c r="C509" s="146"/>
      <c r="D509" s="87"/>
      <c r="E509" s="88"/>
      <c r="F509" s="272" t="str">
        <f t="shared" si="7"/>
        <v/>
      </c>
      <c r="G509" s="89"/>
      <c r="H509" s="273"/>
      <c r="I509" s="89"/>
      <c r="J509" s="156"/>
      <c r="K509" s="153"/>
      <c r="L5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09" s="275" t="str">
        <f>IF(ISNUMBER(Tabla1[[#This Row],[meq TROLOX/g muestra]]),Tabla1[[#This Row],[meq TROLOX/g muestra]]*100*1000,"")</f>
        <v/>
      </c>
      <c r="N509" s="274" t="str">
        <f>IF(ISNUMBER(Tabla1[[#This Row],[umol TROLOX/ 100g]]),Tabla1[[#This Row],[umol TROLOX/ 100g]]/250.29,"")</f>
        <v/>
      </c>
      <c r="O509" s="90"/>
      <c r="P509" s="90"/>
      <c r="Q509" s="90"/>
      <c r="R509" s="147"/>
      <c r="S509" s="148"/>
    </row>
    <row r="510" spans="1:19" x14ac:dyDescent="0.25">
      <c r="A510" s="85"/>
      <c r="B510" s="146"/>
      <c r="C510" s="146"/>
      <c r="D510" s="87"/>
      <c r="E510" s="88"/>
      <c r="F510" s="272" t="str">
        <f t="shared" si="7"/>
        <v/>
      </c>
      <c r="G510" s="89"/>
      <c r="H510" s="273"/>
      <c r="I510" s="89"/>
      <c r="J510" s="156"/>
      <c r="K510" s="153"/>
      <c r="L5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0" s="275" t="str">
        <f>IF(ISNUMBER(Tabla1[[#This Row],[meq TROLOX/g muestra]]),Tabla1[[#This Row],[meq TROLOX/g muestra]]*100*1000,"")</f>
        <v/>
      </c>
      <c r="N510" s="274" t="str">
        <f>IF(ISNUMBER(Tabla1[[#This Row],[umol TROLOX/ 100g]]),Tabla1[[#This Row],[umol TROLOX/ 100g]]/250.29,"")</f>
        <v/>
      </c>
      <c r="O510" s="90"/>
      <c r="P510" s="90"/>
      <c r="Q510" s="90"/>
      <c r="R510" s="147"/>
      <c r="S510" s="148"/>
    </row>
    <row r="511" spans="1:19" x14ac:dyDescent="0.25">
      <c r="A511" s="85"/>
      <c r="B511" s="146"/>
      <c r="C511" s="146"/>
      <c r="D511" s="87"/>
      <c r="E511" s="88"/>
      <c r="F511" s="272" t="str">
        <f t="shared" si="7"/>
        <v/>
      </c>
      <c r="G511" s="89"/>
      <c r="H511" s="273"/>
      <c r="I511" s="89"/>
      <c r="J511" s="156"/>
      <c r="K511" s="153"/>
      <c r="L5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1" s="275" t="str">
        <f>IF(ISNUMBER(Tabla1[[#This Row],[meq TROLOX/g muestra]]),Tabla1[[#This Row],[meq TROLOX/g muestra]]*100*1000,"")</f>
        <v/>
      </c>
      <c r="N511" s="274" t="str">
        <f>IF(ISNUMBER(Tabla1[[#This Row],[umol TROLOX/ 100g]]),Tabla1[[#This Row],[umol TROLOX/ 100g]]/250.29,"")</f>
        <v/>
      </c>
      <c r="O511" s="90"/>
      <c r="P511" s="90"/>
      <c r="Q511" s="90"/>
      <c r="R511" s="147"/>
      <c r="S511" s="148"/>
    </row>
    <row r="512" spans="1:19" x14ac:dyDescent="0.25">
      <c r="A512" s="85"/>
      <c r="B512" s="146"/>
      <c r="C512" s="146"/>
      <c r="D512" s="87"/>
      <c r="E512" s="88"/>
      <c r="F512" s="272" t="str">
        <f t="shared" si="7"/>
        <v/>
      </c>
      <c r="G512" s="89"/>
      <c r="H512" s="273"/>
      <c r="I512" s="89"/>
      <c r="J512" s="156"/>
      <c r="K512" s="153"/>
      <c r="L5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2" s="275" t="str">
        <f>IF(ISNUMBER(Tabla1[[#This Row],[meq TROLOX/g muestra]]),Tabla1[[#This Row],[meq TROLOX/g muestra]]*100*1000,"")</f>
        <v/>
      </c>
      <c r="N512" s="274" t="str">
        <f>IF(ISNUMBER(Tabla1[[#This Row],[umol TROLOX/ 100g]]),Tabla1[[#This Row],[umol TROLOX/ 100g]]/250.29,"")</f>
        <v/>
      </c>
      <c r="O512" s="90"/>
      <c r="P512" s="90"/>
      <c r="Q512" s="90"/>
      <c r="R512" s="147"/>
      <c r="S512" s="148"/>
    </row>
    <row r="513" spans="1:19" x14ac:dyDescent="0.25">
      <c r="A513" s="85"/>
      <c r="B513" s="146"/>
      <c r="C513" s="146"/>
      <c r="D513" s="87"/>
      <c r="E513" s="88"/>
      <c r="F513" s="272" t="str">
        <f t="shared" si="7"/>
        <v/>
      </c>
      <c r="G513" s="89"/>
      <c r="H513" s="273"/>
      <c r="I513" s="89"/>
      <c r="J513" s="156"/>
      <c r="K513" s="153"/>
      <c r="L5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3" s="275" t="str">
        <f>IF(ISNUMBER(Tabla1[[#This Row],[meq TROLOX/g muestra]]),Tabla1[[#This Row],[meq TROLOX/g muestra]]*100*1000,"")</f>
        <v/>
      </c>
      <c r="N513" s="274" t="str">
        <f>IF(ISNUMBER(Tabla1[[#This Row],[umol TROLOX/ 100g]]),Tabla1[[#This Row],[umol TROLOX/ 100g]]/250.29,"")</f>
        <v/>
      </c>
      <c r="O513" s="90"/>
      <c r="P513" s="90"/>
      <c r="Q513" s="90"/>
      <c r="R513" s="147"/>
      <c r="S513" s="148"/>
    </row>
    <row r="514" spans="1:19" x14ac:dyDescent="0.25">
      <c r="A514" s="85"/>
      <c r="B514" s="146"/>
      <c r="C514" s="146"/>
      <c r="D514" s="87"/>
      <c r="E514" s="88"/>
      <c r="F514" s="272" t="str">
        <f t="shared" si="7"/>
        <v/>
      </c>
      <c r="G514" s="89"/>
      <c r="H514" s="273"/>
      <c r="I514" s="89"/>
      <c r="J514" s="156"/>
      <c r="K514" s="153"/>
      <c r="L5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4" s="275" t="str">
        <f>IF(ISNUMBER(Tabla1[[#This Row],[meq TROLOX/g muestra]]),Tabla1[[#This Row],[meq TROLOX/g muestra]]*100*1000,"")</f>
        <v/>
      </c>
      <c r="N514" s="274" t="str">
        <f>IF(ISNUMBER(Tabla1[[#This Row],[umol TROLOX/ 100g]]),Tabla1[[#This Row],[umol TROLOX/ 100g]]/250.29,"")</f>
        <v/>
      </c>
      <c r="O514" s="90"/>
      <c r="P514" s="90"/>
      <c r="Q514" s="90"/>
      <c r="R514" s="147"/>
      <c r="S514" s="148"/>
    </row>
    <row r="515" spans="1:19" x14ac:dyDescent="0.25">
      <c r="A515" s="85"/>
      <c r="B515" s="146"/>
      <c r="C515" s="146"/>
      <c r="D515" s="87"/>
      <c r="E515" s="88"/>
      <c r="F515" s="272" t="str">
        <f t="shared" si="7"/>
        <v/>
      </c>
      <c r="G515" s="89"/>
      <c r="H515" s="273"/>
      <c r="I515" s="89"/>
      <c r="J515" s="156"/>
      <c r="K515" s="153"/>
      <c r="L5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5" s="275" t="str">
        <f>IF(ISNUMBER(Tabla1[[#This Row],[meq TROLOX/g muestra]]),Tabla1[[#This Row],[meq TROLOX/g muestra]]*100*1000,"")</f>
        <v/>
      </c>
      <c r="N515" s="274" t="str">
        <f>IF(ISNUMBER(Tabla1[[#This Row],[umol TROLOX/ 100g]]),Tabla1[[#This Row],[umol TROLOX/ 100g]]/250.29,"")</f>
        <v/>
      </c>
      <c r="O515" s="90"/>
      <c r="P515" s="90"/>
      <c r="Q515" s="90"/>
      <c r="R515" s="147"/>
      <c r="S515" s="148"/>
    </row>
    <row r="516" spans="1:19" x14ac:dyDescent="0.25">
      <c r="A516" s="85"/>
      <c r="B516" s="146"/>
      <c r="C516" s="146"/>
      <c r="D516" s="87"/>
      <c r="E516" s="88"/>
      <c r="F516" s="272" t="str">
        <f t="shared" si="7"/>
        <v/>
      </c>
      <c r="G516" s="89"/>
      <c r="H516" s="273"/>
      <c r="I516" s="89"/>
      <c r="J516" s="156"/>
      <c r="K516" s="153"/>
      <c r="L5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6" s="275" t="str">
        <f>IF(ISNUMBER(Tabla1[[#This Row],[meq TROLOX/g muestra]]),Tabla1[[#This Row],[meq TROLOX/g muestra]]*100*1000,"")</f>
        <v/>
      </c>
      <c r="N516" s="274" t="str">
        <f>IF(ISNUMBER(Tabla1[[#This Row],[umol TROLOX/ 100g]]),Tabla1[[#This Row],[umol TROLOX/ 100g]]/250.29,"")</f>
        <v/>
      </c>
      <c r="O516" s="90"/>
      <c r="P516" s="90"/>
      <c r="Q516" s="90"/>
      <c r="R516" s="147"/>
      <c r="S516" s="148"/>
    </row>
    <row r="517" spans="1:19" x14ac:dyDescent="0.25">
      <c r="A517" s="85"/>
      <c r="B517" s="146"/>
      <c r="C517" s="146"/>
      <c r="D517" s="87"/>
      <c r="E517" s="88"/>
      <c r="F517" s="272" t="str">
        <f t="shared" si="7"/>
        <v/>
      </c>
      <c r="G517" s="89"/>
      <c r="H517" s="273"/>
      <c r="I517" s="89"/>
      <c r="J517" s="156"/>
      <c r="K517" s="153"/>
      <c r="L5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7" s="275" t="str">
        <f>IF(ISNUMBER(Tabla1[[#This Row],[meq TROLOX/g muestra]]),Tabla1[[#This Row],[meq TROLOX/g muestra]]*100*1000,"")</f>
        <v/>
      </c>
      <c r="N517" s="274" t="str">
        <f>IF(ISNUMBER(Tabla1[[#This Row],[umol TROLOX/ 100g]]),Tabla1[[#This Row],[umol TROLOX/ 100g]]/250.29,"")</f>
        <v/>
      </c>
      <c r="O517" s="90"/>
      <c r="P517" s="90"/>
      <c r="Q517" s="90"/>
      <c r="R517" s="147"/>
      <c r="S517" s="148"/>
    </row>
    <row r="518" spans="1:19" x14ac:dyDescent="0.25">
      <c r="A518" s="85"/>
      <c r="B518" s="146"/>
      <c r="C518" s="146"/>
      <c r="D518" s="87"/>
      <c r="E518" s="88"/>
      <c r="F518" s="272" t="str">
        <f t="shared" si="7"/>
        <v/>
      </c>
      <c r="G518" s="89"/>
      <c r="H518" s="273"/>
      <c r="I518" s="89"/>
      <c r="J518" s="156"/>
      <c r="K518" s="153"/>
      <c r="L5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8" s="275" t="str">
        <f>IF(ISNUMBER(Tabla1[[#This Row],[meq TROLOX/g muestra]]),Tabla1[[#This Row],[meq TROLOX/g muestra]]*100*1000,"")</f>
        <v/>
      </c>
      <c r="N518" s="274" t="str">
        <f>IF(ISNUMBER(Tabla1[[#This Row],[umol TROLOX/ 100g]]),Tabla1[[#This Row],[umol TROLOX/ 100g]]/250.29,"")</f>
        <v/>
      </c>
      <c r="O518" s="90"/>
      <c r="P518" s="90"/>
      <c r="Q518" s="90"/>
      <c r="R518" s="147"/>
      <c r="S518" s="148"/>
    </row>
    <row r="519" spans="1:19" x14ac:dyDescent="0.25">
      <c r="A519" s="85"/>
      <c r="B519" s="146"/>
      <c r="C519" s="146"/>
      <c r="D519" s="87"/>
      <c r="E519" s="88"/>
      <c r="F519" s="272" t="str">
        <f t="shared" si="7"/>
        <v/>
      </c>
      <c r="G519" s="89"/>
      <c r="H519" s="273"/>
      <c r="I519" s="89"/>
      <c r="J519" s="156"/>
      <c r="K519" s="153"/>
      <c r="L5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19" s="275" t="str">
        <f>IF(ISNUMBER(Tabla1[[#This Row],[meq TROLOX/g muestra]]),Tabla1[[#This Row],[meq TROLOX/g muestra]]*100*1000,"")</f>
        <v/>
      </c>
      <c r="N519" s="274" t="str">
        <f>IF(ISNUMBER(Tabla1[[#This Row],[umol TROLOX/ 100g]]),Tabla1[[#This Row],[umol TROLOX/ 100g]]/250.29,"")</f>
        <v/>
      </c>
      <c r="O519" s="90"/>
      <c r="P519" s="90"/>
      <c r="Q519" s="90"/>
      <c r="R519" s="147"/>
      <c r="S519" s="148"/>
    </row>
    <row r="520" spans="1:19" x14ac:dyDescent="0.25">
      <c r="A520" s="85"/>
      <c r="B520" s="146"/>
      <c r="C520" s="146"/>
      <c r="D520" s="87"/>
      <c r="E520" s="88"/>
      <c r="F520" s="272" t="str">
        <f t="shared" si="7"/>
        <v/>
      </c>
      <c r="G520" s="89"/>
      <c r="H520" s="273"/>
      <c r="I520" s="89"/>
      <c r="J520" s="156"/>
      <c r="K520" s="153"/>
      <c r="L5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0" s="275" t="str">
        <f>IF(ISNUMBER(Tabla1[[#This Row],[meq TROLOX/g muestra]]),Tabla1[[#This Row],[meq TROLOX/g muestra]]*100*1000,"")</f>
        <v/>
      </c>
      <c r="N520" s="274" t="str">
        <f>IF(ISNUMBER(Tabla1[[#This Row],[umol TROLOX/ 100g]]),Tabla1[[#This Row],[umol TROLOX/ 100g]]/250.29,"")</f>
        <v/>
      </c>
      <c r="O520" s="90"/>
      <c r="P520" s="90"/>
      <c r="Q520" s="90"/>
      <c r="R520" s="147"/>
      <c r="S520" s="148"/>
    </row>
    <row r="521" spans="1:19" x14ac:dyDescent="0.25">
      <c r="A521" s="85"/>
      <c r="B521" s="146"/>
      <c r="C521" s="146"/>
      <c r="D521" s="87"/>
      <c r="E521" s="88"/>
      <c r="F521" s="272" t="str">
        <f t="shared" si="7"/>
        <v/>
      </c>
      <c r="G521" s="89"/>
      <c r="H521" s="273"/>
      <c r="I521" s="89"/>
      <c r="J521" s="156"/>
      <c r="K521" s="153"/>
      <c r="L5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1" s="275" t="str">
        <f>IF(ISNUMBER(Tabla1[[#This Row],[meq TROLOX/g muestra]]),Tabla1[[#This Row],[meq TROLOX/g muestra]]*100*1000,"")</f>
        <v/>
      </c>
      <c r="N521" s="274" t="str">
        <f>IF(ISNUMBER(Tabla1[[#This Row],[umol TROLOX/ 100g]]),Tabla1[[#This Row],[umol TROLOX/ 100g]]/250.29,"")</f>
        <v/>
      </c>
      <c r="O521" s="90"/>
      <c r="P521" s="90"/>
      <c r="Q521" s="90"/>
      <c r="R521" s="147"/>
      <c r="S521" s="148"/>
    </row>
    <row r="522" spans="1:19" x14ac:dyDescent="0.25">
      <c r="A522" s="85"/>
      <c r="B522" s="146"/>
      <c r="C522" s="146"/>
      <c r="D522" s="87"/>
      <c r="E522" s="88"/>
      <c r="F522" s="272" t="str">
        <f t="shared" si="7"/>
        <v/>
      </c>
      <c r="G522" s="89"/>
      <c r="H522" s="273"/>
      <c r="I522" s="89"/>
      <c r="J522" s="156"/>
      <c r="K522" s="153"/>
      <c r="L5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2" s="275" t="str">
        <f>IF(ISNUMBER(Tabla1[[#This Row],[meq TROLOX/g muestra]]),Tabla1[[#This Row],[meq TROLOX/g muestra]]*100*1000,"")</f>
        <v/>
      </c>
      <c r="N522" s="274" t="str">
        <f>IF(ISNUMBER(Tabla1[[#This Row],[umol TROLOX/ 100g]]),Tabla1[[#This Row],[umol TROLOX/ 100g]]/250.29,"")</f>
        <v/>
      </c>
      <c r="O522" s="90"/>
      <c r="P522" s="90"/>
      <c r="Q522" s="90"/>
      <c r="R522" s="147"/>
      <c r="S522" s="148"/>
    </row>
    <row r="523" spans="1:19" x14ac:dyDescent="0.25">
      <c r="A523" s="85"/>
      <c r="B523" s="146"/>
      <c r="C523" s="146"/>
      <c r="D523" s="87"/>
      <c r="E523" s="88"/>
      <c r="F523" s="272" t="str">
        <f t="shared" si="7"/>
        <v/>
      </c>
      <c r="G523" s="89"/>
      <c r="H523" s="273"/>
      <c r="I523" s="89"/>
      <c r="J523" s="156"/>
      <c r="K523" s="153"/>
      <c r="L5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3" s="275" t="str">
        <f>IF(ISNUMBER(Tabla1[[#This Row],[meq TROLOX/g muestra]]),Tabla1[[#This Row],[meq TROLOX/g muestra]]*100*1000,"")</f>
        <v/>
      </c>
      <c r="N523" s="274" t="str">
        <f>IF(ISNUMBER(Tabla1[[#This Row],[umol TROLOX/ 100g]]),Tabla1[[#This Row],[umol TROLOX/ 100g]]/250.29,"")</f>
        <v/>
      </c>
      <c r="O523" s="90"/>
      <c r="P523" s="90"/>
      <c r="Q523" s="90"/>
      <c r="R523" s="147"/>
      <c r="S523" s="148"/>
    </row>
    <row r="524" spans="1:19" x14ac:dyDescent="0.25">
      <c r="A524" s="85"/>
      <c r="B524" s="146"/>
      <c r="C524" s="146"/>
      <c r="D524" s="87"/>
      <c r="E524" s="88"/>
      <c r="F524" s="272" t="str">
        <f t="shared" si="7"/>
        <v/>
      </c>
      <c r="G524" s="89"/>
      <c r="H524" s="273"/>
      <c r="I524" s="89"/>
      <c r="J524" s="156"/>
      <c r="K524" s="153"/>
      <c r="L5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4" s="275" t="str">
        <f>IF(ISNUMBER(Tabla1[[#This Row],[meq TROLOX/g muestra]]),Tabla1[[#This Row],[meq TROLOX/g muestra]]*100*1000,"")</f>
        <v/>
      </c>
      <c r="N524" s="274" t="str">
        <f>IF(ISNUMBER(Tabla1[[#This Row],[umol TROLOX/ 100g]]),Tabla1[[#This Row],[umol TROLOX/ 100g]]/250.29,"")</f>
        <v/>
      </c>
      <c r="O524" s="90"/>
      <c r="P524" s="90"/>
      <c r="Q524" s="90"/>
      <c r="R524" s="147"/>
      <c r="S524" s="148"/>
    </row>
    <row r="525" spans="1:19" x14ac:dyDescent="0.25">
      <c r="A525" s="85"/>
      <c r="B525" s="146"/>
      <c r="C525" s="146"/>
      <c r="D525" s="87"/>
      <c r="E525" s="88"/>
      <c r="F525" s="272" t="str">
        <f t="shared" si="7"/>
        <v/>
      </c>
      <c r="G525" s="89"/>
      <c r="H525" s="273"/>
      <c r="I525" s="89"/>
      <c r="J525" s="156"/>
      <c r="K525" s="153"/>
      <c r="L5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5" s="275" t="str">
        <f>IF(ISNUMBER(Tabla1[[#This Row],[meq TROLOX/g muestra]]),Tabla1[[#This Row],[meq TROLOX/g muestra]]*100*1000,"")</f>
        <v/>
      </c>
      <c r="N525" s="274" t="str">
        <f>IF(ISNUMBER(Tabla1[[#This Row],[umol TROLOX/ 100g]]),Tabla1[[#This Row],[umol TROLOX/ 100g]]/250.29,"")</f>
        <v/>
      </c>
      <c r="O525" s="90"/>
      <c r="P525" s="90"/>
      <c r="Q525" s="90"/>
      <c r="R525" s="147"/>
      <c r="S525" s="148"/>
    </row>
    <row r="526" spans="1:19" x14ac:dyDescent="0.25">
      <c r="A526" s="85"/>
      <c r="B526" s="146"/>
      <c r="C526" s="146"/>
      <c r="D526" s="87"/>
      <c r="E526" s="88"/>
      <c r="F526" s="272" t="str">
        <f t="shared" si="7"/>
        <v/>
      </c>
      <c r="G526" s="89"/>
      <c r="H526" s="273"/>
      <c r="I526" s="89"/>
      <c r="J526" s="156"/>
      <c r="K526" s="153"/>
      <c r="L5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6" s="275" t="str">
        <f>IF(ISNUMBER(Tabla1[[#This Row],[meq TROLOX/g muestra]]),Tabla1[[#This Row],[meq TROLOX/g muestra]]*100*1000,"")</f>
        <v/>
      </c>
      <c r="N526" s="274" t="str">
        <f>IF(ISNUMBER(Tabla1[[#This Row],[umol TROLOX/ 100g]]),Tabla1[[#This Row],[umol TROLOX/ 100g]]/250.29,"")</f>
        <v/>
      </c>
      <c r="O526" s="90"/>
      <c r="P526" s="90"/>
      <c r="Q526" s="90"/>
      <c r="R526" s="147"/>
      <c r="S526" s="148"/>
    </row>
    <row r="527" spans="1:19" x14ac:dyDescent="0.25">
      <c r="A527" s="85"/>
      <c r="B527" s="146"/>
      <c r="C527" s="146"/>
      <c r="D527" s="87"/>
      <c r="E527" s="88"/>
      <c r="F527" s="272" t="str">
        <f t="shared" si="7"/>
        <v/>
      </c>
      <c r="G527" s="89"/>
      <c r="H527" s="273"/>
      <c r="I527" s="89"/>
      <c r="J527" s="156"/>
      <c r="K527" s="153"/>
      <c r="L5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7" s="275" t="str">
        <f>IF(ISNUMBER(Tabla1[[#This Row],[meq TROLOX/g muestra]]),Tabla1[[#This Row],[meq TROLOX/g muestra]]*100*1000,"")</f>
        <v/>
      </c>
      <c r="N527" s="274" t="str">
        <f>IF(ISNUMBER(Tabla1[[#This Row],[umol TROLOX/ 100g]]),Tabla1[[#This Row],[umol TROLOX/ 100g]]/250.29,"")</f>
        <v/>
      </c>
      <c r="O527" s="90"/>
      <c r="P527" s="90"/>
      <c r="Q527" s="90"/>
      <c r="R527" s="147"/>
      <c r="S527" s="148"/>
    </row>
    <row r="528" spans="1:19" x14ac:dyDescent="0.25">
      <c r="A528" s="85"/>
      <c r="B528" s="146"/>
      <c r="C528" s="146"/>
      <c r="D528" s="87"/>
      <c r="E528" s="88"/>
      <c r="F528" s="272" t="str">
        <f t="shared" si="7"/>
        <v/>
      </c>
      <c r="G528" s="89"/>
      <c r="H528" s="273"/>
      <c r="I528" s="89"/>
      <c r="J528" s="156"/>
      <c r="K528" s="153"/>
      <c r="L5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8" s="275" t="str">
        <f>IF(ISNUMBER(Tabla1[[#This Row],[meq TROLOX/g muestra]]),Tabla1[[#This Row],[meq TROLOX/g muestra]]*100*1000,"")</f>
        <v/>
      </c>
      <c r="N528" s="274" t="str">
        <f>IF(ISNUMBER(Tabla1[[#This Row],[umol TROLOX/ 100g]]),Tabla1[[#This Row],[umol TROLOX/ 100g]]/250.29,"")</f>
        <v/>
      </c>
      <c r="O528" s="90"/>
      <c r="P528" s="90"/>
      <c r="Q528" s="90"/>
      <c r="R528" s="147"/>
      <c r="S528" s="148"/>
    </row>
    <row r="529" spans="1:19" x14ac:dyDescent="0.25">
      <c r="A529" s="85"/>
      <c r="B529" s="146"/>
      <c r="C529" s="146"/>
      <c r="D529" s="87"/>
      <c r="E529" s="88"/>
      <c r="F529" s="272" t="str">
        <f t="shared" si="7"/>
        <v/>
      </c>
      <c r="G529" s="89"/>
      <c r="H529" s="273"/>
      <c r="I529" s="89"/>
      <c r="J529" s="156"/>
      <c r="K529" s="153"/>
      <c r="L5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29" s="275" t="str">
        <f>IF(ISNUMBER(Tabla1[[#This Row],[meq TROLOX/g muestra]]),Tabla1[[#This Row],[meq TROLOX/g muestra]]*100*1000,"")</f>
        <v/>
      </c>
      <c r="N529" s="274" t="str">
        <f>IF(ISNUMBER(Tabla1[[#This Row],[umol TROLOX/ 100g]]),Tabla1[[#This Row],[umol TROLOX/ 100g]]/250.29,"")</f>
        <v/>
      </c>
      <c r="O529" s="90"/>
      <c r="P529" s="90"/>
      <c r="Q529" s="90"/>
      <c r="R529" s="147"/>
      <c r="S529" s="148"/>
    </row>
    <row r="530" spans="1:19" x14ac:dyDescent="0.25">
      <c r="A530" s="85"/>
      <c r="B530" s="146"/>
      <c r="C530" s="146"/>
      <c r="D530" s="87"/>
      <c r="E530" s="88"/>
      <c r="F530" s="272" t="str">
        <f t="shared" si="7"/>
        <v/>
      </c>
      <c r="G530" s="89"/>
      <c r="H530" s="273"/>
      <c r="I530" s="89"/>
      <c r="J530" s="156"/>
      <c r="K530" s="153"/>
      <c r="L5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0" s="275" t="str">
        <f>IF(ISNUMBER(Tabla1[[#This Row],[meq TROLOX/g muestra]]),Tabla1[[#This Row],[meq TROLOX/g muestra]]*100*1000,"")</f>
        <v/>
      </c>
      <c r="N530" s="274" t="str">
        <f>IF(ISNUMBER(Tabla1[[#This Row],[umol TROLOX/ 100g]]),Tabla1[[#This Row],[umol TROLOX/ 100g]]/250.29,"")</f>
        <v/>
      </c>
      <c r="O530" s="90"/>
      <c r="P530" s="90"/>
      <c r="Q530" s="90"/>
      <c r="R530" s="147"/>
      <c r="S530" s="148"/>
    </row>
    <row r="531" spans="1:19" x14ac:dyDescent="0.25">
      <c r="A531" s="85"/>
      <c r="B531" s="146"/>
      <c r="C531" s="146"/>
      <c r="D531" s="87"/>
      <c r="E531" s="88"/>
      <c r="F531" s="272" t="str">
        <f t="shared" si="7"/>
        <v/>
      </c>
      <c r="G531" s="89"/>
      <c r="H531" s="273"/>
      <c r="I531" s="89"/>
      <c r="J531" s="156"/>
      <c r="K531" s="153"/>
      <c r="L5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1" s="275" t="str">
        <f>IF(ISNUMBER(Tabla1[[#This Row],[meq TROLOX/g muestra]]),Tabla1[[#This Row],[meq TROLOX/g muestra]]*100*1000,"")</f>
        <v/>
      </c>
      <c r="N531" s="274" t="str">
        <f>IF(ISNUMBER(Tabla1[[#This Row],[umol TROLOX/ 100g]]),Tabla1[[#This Row],[umol TROLOX/ 100g]]/250.29,"")</f>
        <v/>
      </c>
      <c r="O531" s="90"/>
      <c r="P531" s="90"/>
      <c r="Q531" s="90"/>
      <c r="R531" s="147"/>
      <c r="S531" s="148"/>
    </row>
    <row r="532" spans="1:19" x14ac:dyDescent="0.25">
      <c r="A532" s="85"/>
      <c r="B532" s="146"/>
      <c r="C532" s="146"/>
      <c r="D532" s="87"/>
      <c r="E532" s="88"/>
      <c r="F532" s="272" t="str">
        <f t="shared" si="7"/>
        <v/>
      </c>
      <c r="G532" s="89"/>
      <c r="H532" s="273"/>
      <c r="I532" s="89"/>
      <c r="J532" s="156"/>
      <c r="K532" s="153"/>
      <c r="L5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2" s="275" t="str">
        <f>IF(ISNUMBER(Tabla1[[#This Row],[meq TROLOX/g muestra]]),Tabla1[[#This Row],[meq TROLOX/g muestra]]*100*1000,"")</f>
        <v/>
      </c>
      <c r="N532" s="274" t="str">
        <f>IF(ISNUMBER(Tabla1[[#This Row],[umol TROLOX/ 100g]]),Tabla1[[#This Row],[umol TROLOX/ 100g]]/250.29,"")</f>
        <v/>
      </c>
      <c r="O532" s="90"/>
      <c r="P532" s="90"/>
      <c r="Q532" s="90"/>
      <c r="R532" s="147"/>
      <c r="S532" s="148"/>
    </row>
    <row r="533" spans="1:19" x14ac:dyDescent="0.25">
      <c r="A533" s="85"/>
      <c r="B533" s="146"/>
      <c r="C533" s="146"/>
      <c r="D533" s="87"/>
      <c r="E533" s="88"/>
      <c r="F533" s="272" t="str">
        <f t="shared" si="7"/>
        <v/>
      </c>
      <c r="G533" s="89"/>
      <c r="H533" s="273"/>
      <c r="I533" s="89"/>
      <c r="J533" s="156"/>
      <c r="K533" s="153"/>
      <c r="L5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3" s="275" t="str">
        <f>IF(ISNUMBER(Tabla1[[#This Row],[meq TROLOX/g muestra]]),Tabla1[[#This Row],[meq TROLOX/g muestra]]*100*1000,"")</f>
        <v/>
      </c>
      <c r="N533" s="274" t="str">
        <f>IF(ISNUMBER(Tabla1[[#This Row],[umol TROLOX/ 100g]]),Tabla1[[#This Row],[umol TROLOX/ 100g]]/250.29,"")</f>
        <v/>
      </c>
      <c r="O533" s="90"/>
      <c r="P533" s="90"/>
      <c r="Q533" s="90"/>
      <c r="R533" s="147"/>
      <c r="S533" s="148"/>
    </row>
    <row r="534" spans="1:19" x14ac:dyDescent="0.25">
      <c r="A534" s="85"/>
      <c r="B534" s="146"/>
      <c r="C534" s="146"/>
      <c r="D534" s="87"/>
      <c r="E534" s="88"/>
      <c r="F534" s="272" t="str">
        <f t="shared" ref="F534:F597" si="8">IF(OR(ISBLANK(E534),ISERROR($B$14),ISERROR($B$15))=FALSE,E534+(E534*$B$14+$B$15),"")</f>
        <v/>
      </c>
      <c r="G534" s="89"/>
      <c r="H534" s="273"/>
      <c r="I534" s="89"/>
      <c r="J534" s="156"/>
      <c r="K534" s="153"/>
      <c r="L5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4" s="275" t="str">
        <f>IF(ISNUMBER(Tabla1[[#This Row],[meq TROLOX/g muestra]]),Tabla1[[#This Row],[meq TROLOX/g muestra]]*100*1000,"")</f>
        <v/>
      </c>
      <c r="N534" s="274" t="str">
        <f>IF(ISNUMBER(Tabla1[[#This Row],[umol TROLOX/ 100g]]),Tabla1[[#This Row],[umol TROLOX/ 100g]]/250.29,"")</f>
        <v/>
      </c>
      <c r="O534" s="90"/>
      <c r="P534" s="90"/>
      <c r="Q534" s="90"/>
      <c r="R534" s="147"/>
      <c r="S534" s="148"/>
    </row>
    <row r="535" spans="1:19" x14ac:dyDescent="0.25">
      <c r="A535" s="85"/>
      <c r="B535" s="146"/>
      <c r="C535" s="146"/>
      <c r="D535" s="87"/>
      <c r="E535" s="88"/>
      <c r="F535" s="272" t="str">
        <f t="shared" si="8"/>
        <v/>
      </c>
      <c r="G535" s="89"/>
      <c r="H535" s="273"/>
      <c r="I535" s="89"/>
      <c r="J535" s="156"/>
      <c r="K535" s="153"/>
      <c r="L5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5" s="275" t="str">
        <f>IF(ISNUMBER(Tabla1[[#This Row],[meq TROLOX/g muestra]]),Tabla1[[#This Row],[meq TROLOX/g muestra]]*100*1000,"")</f>
        <v/>
      </c>
      <c r="N535" s="274" t="str">
        <f>IF(ISNUMBER(Tabla1[[#This Row],[umol TROLOX/ 100g]]),Tabla1[[#This Row],[umol TROLOX/ 100g]]/250.29,"")</f>
        <v/>
      </c>
      <c r="O535" s="90"/>
      <c r="P535" s="90"/>
      <c r="Q535" s="90"/>
      <c r="R535" s="147"/>
      <c r="S535" s="148"/>
    </row>
    <row r="536" spans="1:19" x14ac:dyDescent="0.25">
      <c r="A536" s="85"/>
      <c r="B536" s="146"/>
      <c r="C536" s="146"/>
      <c r="D536" s="87"/>
      <c r="E536" s="88"/>
      <c r="F536" s="272" t="str">
        <f t="shared" si="8"/>
        <v/>
      </c>
      <c r="G536" s="89"/>
      <c r="H536" s="273"/>
      <c r="I536" s="89"/>
      <c r="J536" s="156"/>
      <c r="K536" s="153"/>
      <c r="L5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6" s="275" t="str">
        <f>IF(ISNUMBER(Tabla1[[#This Row],[meq TROLOX/g muestra]]),Tabla1[[#This Row],[meq TROLOX/g muestra]]*100*1000,"")</f>
        <v/>
      </c>
      <c r="N536" s="274" t="str">
        <f>IF(ISNUMBER(Tabla1[[#This Row],[umol TROLOX/ 100g]]),Tabla1[[#This Row],[umol TROLOX/ 100g]]/250.29,"")</f>
        <v/>
      </c>
      <c r="O536" s="90"/>
      <c r="P536" s="90"/>
      <c r="Q536" s="90"/>
      <c r="R536" s="147"/>
      <c r="S536" s="148"/>
    </row>
    <row r="537" spans="1:19" x14ac:dyDescent="0.25">
      <c r="A537" s="85"/>
      <c r="B537" s="146"/>
      <c r="C537" s="146"/>
      <c r="D537" s="87"/>
      <c r="E537" s="88"/>
      <c r="F537" s="272" t="str">
        <f t="shared" si="8"/>
        <v/>
      </c>
      <c r="G537" s="89"/>
      <c r="H537" s="273"/>
      <c r="I537" s="89"/>
      <c r="J537" s="156"/>
      <c r="K537" s="153"/>
      <c r="L5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7" s="275" t="str">
        <f>IF(ISNUMBER(Tabla1[[#This Row],[meq TROLOX/g muestra]]),Tabla1[[#This Row],[meq TROLOX/g muestra]]*100*1000,"")</f>
        <v/>
      </c>
      <c r="N537" s="274" t="str">
        <f>IF(ISNUMBER(Tabla1[[#This Row],[umol TROLOX/ 100g]]),Tabla1[[#This Row],[umol TROLOX/ 100g]]/250.29,"")</f>
        <v/>
      </c>
      <c r="O537" s="90"/>
      <c r="P537" s="90"/>
      <c r="Q537" s="90"/>
      <c r="R537" s="147"/>
      <c r="S537" s="148"/>
    </row>
    <row r="538" spans="1:19" x14ac:dyDescent="0.25">
      <c r="A538" s="85"/>
      <c r="B538" s="146"/>
      <c r="C538" s="146"/>
      <c r="D538" s="87"/>
      <c r="E538" s="88"/>
      <c r="F538" s="272" t="str">
        <f t="shared" si="8"/>
        <v/>
      </c>
      <c r="G538" s="89"/>
      <c r="H538" s="273"/>
      <c r="I538" s="89"/>
      <c r="J538" s="156"/>
      <c r="K538" s="153"/>
      <c r="L5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8" s="275" t="str">
        <f>IF(ISNUMBER(Tabla1[[#This Row],[meq TROLOX/g muestra]]),Tabla1[[#This Row],[meq TROLOX/g muestra]]*100*1000,"")</f>
        <v/>
      </c>
      <c r="N538" s="274" t="str">
        <f>IF(ISNUMBER(Tabla1[[#This Row],[umol TROLOX/ 100g]]),Tabla1[[#This Row],[umol TROLOX/ 100g]]/250.29,"")</f>
        <v/>
      </c>
      <c r="O538" s="90"/>
      <c r="P538" s="90"/>
      <c r="Q538" s="90"/>
      <c r="R538" s="147"/>
      <c r="S538" s="148"/>
    </row>
    <row r="539" spans="1:19" x14ac:dyDescent="0.25">
      <c r="A539" s="85"/>
      <c r="B539" s="146"/>
      <c r="C539" s="146"/>
      <c r="D539" s="87"/>
      <c r="E539" s="88"/>
      <c r="F539" s="272" t="str">
        <f t="shared" si="8"/>
        <v/>
      </c>
      <c r="G539" s="89"/>
      <c r="H539" s="273"/>
      <c r="I539" s="89"/>
      <c r="J539" s="156"/>
      <c r="K539" s="153"/>
      <c r="L5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39" s="275" t="str">
        <f>IF(ISNUMBER(Tabla1[[#This Row],[meq TROLOX/g muestra]]),Tabla1[[#This Row],[meq TROLOX/g muestra]]*100*1000,"")</f>
        <v/>
      </c>
      <c r="N539" s="274" t="str">
        <f>IF(ISNUMBER(Tabla1[[#This Row],[umol TROLOX/ 100g]]),Tabla1[[#This Row],[umol TROLOX/ 100g]]/250.29,"")</f>
        <v/>
      </c>
      <c r="O539" s="90"/>
      <c r="P539" s="90"/>
      <c r="Q539" s="90"/>
      <c r="R539" s="147"/>
      <c r="S539" s="148"/>
    </row>
    <row r="540" spans="1:19" x14ac:dyDescent="0.25">
      <c r="A540" s="85"/>
      <c r="B540" s="146"/>
      <c r="C540" s="146"/>
      <c r="D540" s="87"/>
      <c r="E540" s="88"/>
      <c r="F540" s="272" t="str">
        <f t="shared" si="8"/>
        <v/>
      </c>
      <c r="G540" s="89"/>
      <c r="H540" s="273"/>
      <c r="I540" s="89"/>
      <c r="J540" s="156"/>
      <c r="K540" s="153"/>
      <c r="L5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0" s="275" t="str">
        <f>IF(ISNUMBER(Tabla1[[#This Row],[meq TROLOX/g muestra]]),Tabla1[[#This Row],[meq TROLOX/g muestra]]*100*1000,"")</f>
        <v/>
      </c>
      <c r="N540" s="274" t="str">
        <f>IF(ISNUMBER(Tabla1[[#This Row],[umol TROLOX/ 100g]]),Tabla1[[#This Row],[umol TROLOX/ 100g]]/250.29,"")</f>
        <v/>
      </c>
      <c r="O540" s="90"/>
      <c r="P540" s="90"/>
      <c r="Q540" s="90"/>
      <c r="R540" s="147"/>
      <c r="S540" s="148"/>
    </row>
    <row r="541" spans="1:19" x14ac:dyDescent="0.25">
      <c r="A541" s="85"/>
      <c r="B541" s="146"/>
      <c r="C541" s="146"/>
      <c r="D541" s="87"/>
      <c r="E541" s="88"/>
      <c r="F541" s="272" t="str">
        <f t="shared" si="8"/>
        <v/>
      </c>
      <c r="G541" s="89"/>
      <c r="H541" s="273"/>
      <c r="I541" s="89"/>
      <c r="J541" s="156"/>
      <c r="K541" s="153"/>
      <c r="L5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1" s="275" t="str">
        <f>IF(ISNUMBER(Tabla1[[#This Row],[meq TROLOX/g muestra]]),Tabla1[[#This Row],[meq TROLOX/g muestra]]*100*1000,"")</f>
        <v/>
      </c>
      <c r="N541" s="274" t="str">
        <f>IF(ISNUMBER(Tabla1[[#This Row],[umol TROLOX/ 100g]]),Tabla1[[#This Row],[umol TROLOX/ 100g]]/250.29,"")</f>
        <v/>
      </c>
      <c r="O541" s="90"/>
      <c r="P541" s="90"/>
      <c r="Q541" s="90"/>
      <c r="R541" s="147"/>
      <c r="S541" s="148"/>
    </row>
    <row r="542" spans="1:19" x14ac:dyDescent="0.25">
      <c r="A542" s="85"/>
      <c r="B542" s="146"/>
      <c r="C542" s="146"/>
      <c r="D542" s="87"/>
      <c r="E542" s="88"/>
      <c r="F542" s="272" t="str">
        <f t="shared" si="8"/>
        <v/>
      </c>
      <c r="G542" s="89"/>
      <c r="H542" s="273"/>
      <c r="I542" s="89"/>
      <c r="J542" s="156"/>
      <c r="K542" s="153"/>
      <c r="L5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2" s="275" t="str">
        <f>IF(ISNUMBER(Tabla1[[#This Row],[meq TROLOX/g muestra]]),Tabla1[[#This Row],[meq TROLOX/g muestra]]*100*1000,"")</f>
        <v/>
      </c>
      <c r="N542" s="274" t="str">
        <f>IF(ISNUMBER(Tabla1[[#This Row],[umol TROLOX/ 100g]]),Tabla1[[#This Row],[umol TROLOX/ 100g]]/250.29,"")</f>
        <v/>
      </c>
      <c r="O542" s="90"/>
      <c r="P542" s="90"/>
      <c r="Q542" s="90"/>
      <c r="R542" s="147"/>
      <c r="S542" s="148"/>
    </row>
    <row r="543" spans="1:19" x14ac:dyDescent="0.25">
      <c r="A543" s="85"/>
      <c r="B543" s="146"/>
      <c r="C543" s="146"/>
      <c r="D543" s="87"/>
      <c r="E543" s="88"/>
      <c r="F543" s="272" t="str">
        <f t="shared" si="8"/>
        <v/>
      </c>
      <c r="G543" s="89"/>
      <c r="H543" s="273"/>
      <c r="I543" s="89"/>
      <c r="J543" s="156"/>
      <c r="K543" s="153"/>
      <c r="L5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3" s="275" t="str">
        <f>IF(ISNUMBER(Tabla1[[#This Row],[meq TROLOX/g muestra]]),Tabla1[[#This Row],[meq TROLOX/g muestra]]*100*1000,"")</f>
        <v/>
      </c>
      <c r="N543" s="274" t="str">
        <f>IF(ISNUMBER(Tabla1[[#This Row],[umol TROLOX/ 100g]]),Tabla1[[#This Row],[umol TROLOX/ 100g]]/250.29,"")</f>
        <v/>
      </c>
      <c r="O543" s="90"/>
      <c r="P543" s="90"/>
      <c r="Q543" s="90"/>
      <c r="R543" s="147"/>
      <c r="S543" s="148"/>
    </row>
    <row r="544" spans="1:19" x14ac:dyDescent="0.25">
      <c r="A544" s="85"/>
      <c r="B544" s="146"/>
      <c r="C544" s="146"/>
      <c r="D544" s="87"/>
      <c r="E544" s="88"/>
      <c r="F544" s="272" t="str">
        <f t="shared" si="8"/>
        <v/>
      </c>
      <c r="G544" s="89"/>
      <c r="H544" s="273"/>
      <c r="I544" s="89"/>
      <c r="J544" s="156"/>
      <c r="K544" s="153"/>
      <c r="L5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4" s="275" t="str">
        <f>IF(ISNUMBER(Tabla1[[#This Row],[meq TROLOX/g muestra]]),Tabla1[[#This Row],[meq TROLOX/g muestra]]*100*1000,"")</f>
        <v/>
      </c>
      <c r="N544" s="274" t="str">
        <f>IF(ISNUMBER(Tabla1[[#This Row],[umol TROLOX/ 100g]]),Tabla1[[#This Row],[umol TROLOX/ 100g]]/250.29,"")</f>
        <v/>
      </c>
      <c r="O544" s="90"/>
      <c r="P544" s="90"/>
      <c r="Q544" s="90"/>
      <c r="R544" s="147"/>
      <c r="S544" s="148"/>
    </row>
    <row r="545" spans="1:19" x14ac:dyDescent="0.25">
      <c r="A545" s="85"/>
      <c r="B545" s="146"/>
      <c r="C545" s="146"/>
      <c r="D545" s="87"/>
      <c r="E545" s="88"/>
      <c r="F545" s="272" t="str">
        <f t="shared" si="8"/>
        <v/>
      </c>
      <c r="G545" s="89"/>
      <c r="H545" s="273"/>
      <c r="I545" s="89"/>
      <c r="J545" s="156"/>
      <c r="K545" s="153"/>
      <c r="L5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5" s="275" t="str">
        <f>IF(ISNUMBER(Tabla1[[#This Row],[meq TROLOX/g muestra]]),Tabla1[[#This Row],[meq TROLOX/g muestra]]*100*1000,"")</f>
        <v/>
      </c>
      <c r="N545" s="274" t="str">
        <f>IF(ISNUMBER(Tabla1[[#This Row],[umol TROLOX/ 100g]]),Tabla1[[#This Row],[umol TROLOX/ 100g]]/250.29,"")</f>
        <v/>
      </c>
      <c r="O545" s="90"/>
      <c r="P545" s="90"/>
      <c r="Q545" s="90"/>
      <c r="R545" s="147"/>
      <c r="S545" s="148"/>
    </row>
    <row r="546" spans="1:19" x14ac:dyDescent="0.25">
      <c r="A546" s="85"/>
      <c r="B546" s="146"/>
      <c r="C546" s="146"/>
      <c r="D546" s="87"/>
      <c r="E546" s="88"/>
      <c r="F546" s="272" t="str">
        <f t="shared" si="8"/>
        <v/>
      </c>
      <c r="G546" s="89"/>
      <c r="H546" s="273"/>
      <c r="I546" s="89"/>
      <c r="J546" s="156"/>
      <c r="K546" s="153"/>
      <c r="L5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6" s="275" t="str">
        <f>IF(ISNUMBER(Tabla1[[#This Row],[meq TROLOX/g muestra]]),Tabla1[[#This Row],[meq TROLOX/g muestra]]*100*1000,"")</f>
        <v/>
      </c>
      <c r="N546" s="274" t="str">
        <f>IF(ISNUMBER(Tabla1[[#This Row],[umol TROLOX/ 100g]]),Tabla1[[#This Row],[umol TROLOX/ 100g]]/250.29,"")</f>
        <v/>
      </c>
      <c r="O546" s="90"/>
      <c r="P546" s="90"/>
      <c r="Q546" s="90"/>
      <c r="R546" s="147"/>
      <c r="S546" s="148"/>
    </row>
    <row r="547" spans="1:19" x14ac:dyDescent="0.25">
      <c r="A547" s="85"/>
      <c r="B547" s="146"/>
      <c r="C547" s="146"/>
      <c r="D547" s="87"/>
      <c r="E547" s="88"/>
      <c r="F547" s="272" t="str">
        <f t="shared" si="8"/>
        <v/>
      </c>
      <c r="G547" s="89"/>
      <c r="H547" s="273"/>
      <c r="I547" s="89"/>
      <c r="J547" s="156"/>
      <c r="K547" s="153"/>
      <c r="L5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7" s="275" t="str">
        <f>IF(ISNUMBER(Tabla1[[#This Row],[meq TROLOX/g muestra]]),Tabla1[[#This Row],[meq TROLOX/g muestra]]*100*1000,"")</f>
        <v/>
      </c>
      <c r="N547" s="274" t="str">
        <f>IF(ISNUMBER(Tabla1[[#This Row],[umol TROLOX/ 100g]]),Tabla1[[#This Row],[umol TROLOX/ 100g]]/250.29,"")</f>
        <v/>
      </c>
      <c r="O547" s="90"/>
      <c r="P547" s="90"/>
      <c r="Q547" s="90"/>
      <c r="R547" s="147"/>
      <c r="S547" s="148"/>
    </row>
    <row r="548" spans="1:19" x14ac:dyDescent="0.25">
      <c r="A548" s="85"/>
      <c r="B548" s="146"/>
      <c r="C548" s="146"/>
      <c r="D548" s="87"/>
      <c r="E548" s="88"/>
      <c r="F548" s="272" t="str">
        <f t="shared" si="8"/>
        <v/>
      </c>
      <c r="G548" s="89"/>
      <c r="H548" s="273"/>
      <c r="I548" s="89"/>
      <c r="J548" s="156"/>
      <c r="K548" s="153"/>
      <c r="L5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8" s="275" t="str">
        <f>IF(ISNUMBER(Tabla1[[#This Row],[meq TROLOX/g muestra]]),Tabla1[[#This Row],[meq TROLOX/g muestra]]*100*1000,"")</f>
        <v/>
      </c>
      <c r="N548" s="274" t="str">
        <f>IF(ISNUMBER(Tabla1[[#This Row],[umol TROLOX/ 100g]]),Tabla1[[#This Row],[umol TROLOX/ 100g]]/250.29,"")</f>
        <v/>
      </c>
      <c r="O548" s="90"/>
      <c r="P548" s="90"/>
      <c r="Q548" s="90"/>
      <c r="R548" s="147"/>
      <c r="S548" s="148"/>
    </row>
    <row r="549" spans="1:19" x14ac:dyDescent="0.25">
      <c r="A549" s="85"/>
      <c r="B549" s="146"/>
      <c r="C549" s="146"/>
      <c r="D549" s="87"/>
      <c r="E549" s="88"/>
      <c r="F549" s="272" t="str">
        <f t="shared" si="8"/>
        <v/>
      </c>
      <c r="G549" s="89"/>
      <c r="H549" s="273"/>
      <c r="I549" s="89"/>
      <c r="J549" s="156"/>
      <c r="K549" s="153"/>
      <c r="L5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49" s="275" t="str">
        <f>IF(ISNUMBER(Tabla1[[#This Row],[meq TROLOX/g muestra]]),Tabla1[[#This Row],[meq TROLOX/g muestra]]*100*1000,"")</f>
        <v/>
      </c>
      <c r="N549" s="274" t="str">
        <f>IF(ISNUMBER(Tabla1[[#This Row],[umol TROLOX/ 100g]]),Tabla1[[#This Row],[umol TROLOX/ 100g]]/250.29,"")</f>
        <v/>
      </c>
      <c r="O549" s="90"/>
      <c r="P549" s="90"/>
      <c r="Q549" s="90"/>
      <c r="R549" s="147"/>
      <c r="S549" s="148"/>
    </row>
    <row r="550" spans="1:19" x14ac:dyDescent="0.25">
      <c r="A550" s="85"/>
      <c r="B550" s="146"/>
      <c r="C550" s="146"/>
      <c r="D550" s="87"/>
      <c r="E550" s="88"/>
      <c r="F550" s="272" t="str">
        <f t="shared" si="8"/>
        <v/>
      </c>
      <c r="G550" s="89"/>
      <c r="H550" s="273"/>
      <c r="I550" s="89"/>
      <c r="J550" s="156"/>
      <c r="K550" s="153"/>
      <c r="L5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0" s="275" t="str">
        <f>IF(ISNUMBER(Tabla1[[#This Row],[meq TROLOX/g muestra]]),Tabla1[[#This Row],[meq TROLOX/g muestra]]*100*1000,"")</f>
        <v/>
      </c>
      <c r="N550" s="274" t="str">
        <f>IF(ISNUMBER(Tabla1[[#This Row],[umol TROLOX/ 100g]]),Tabla1[[#This Row],[umol TROLOX/ 100g]]/250.29,"")</f>
        <v/>
      </c>
      <c r="O550" s="90"/>
      <c r="P550" s="90"/>
      <c r="Q550" s="90"/>
      <c r="R550" s="147"/>
      <c r="S550" s="148"/>
    </row>
    <row r="551" spans="1:19" x14ac:dyDescent="0.25">
      <c r="A551" s="85"/>
      <c r="B551" s="146"/>
      <c r="C551" s="146"/>
      <c r="D551" s="87"/>
      <c r="E551" s="88"/>
      <c r="F551" s="272" t="str">
        <f t="shared" si="8"/>
        <v/>
      </c>
      <c r="G551" s="89"/>
      <c r="H551" s="273"/>
      <c r="I551" s="89"/>
      <c r="J551" s="156"/>
      <c r="K551" s="153"/>
      <c r="L5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1" s="275" t="str">
        <f>IF(ISNUMBER(Tabla1[[#This Row],[meq TROLOX/g muestra]]),Tabla1[[#This Row],[meq TROLOX/g muestra]]*100*1000,"")</f>
        <v/>
      </c>
      <c r="N551" s="274" t="str">
        <f>IF(ISNUMBER(Tabla1[[#This Row],[umol TROLOX/ 100g]]),Tabla1[[#This Row],[umol TROLOX/ 100g]]/250.29,"")</f>
        <v/>
      </c>
      <c r="O551" s="90"/>
      <c r="P551" s="90"/>
      <c r="Q551" s="90"/>
      <c r="R551" s="147"/>
      <c r="S551" s="148"/>
    </row>
    <row r="552" spans="1:19" x14ac:dyDescent="0.25">
      <c r="A552" s="85"/>
      <c r="B552" s="146"/>
      <c r="C552" s="146"/>
      <c r="D552" s="87"/>
      <c r="E552" s="88"/>
      <c r="F552" s="272" t="str">
        <f t="shared" si="8"/>
        <v/>
      </c>
      <c r="G552" s="89"/>
      <c r="H552" s="273"/>
      <c r="I552" s="89"/>
      <c r="J552" s="156"/>
      <c r="K552" s="153"/>
      <c r="L5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2" s="275" t="str">
        <f>IF(ISNUMBER(Tabla1[[#This Row],[meq TROLOX/g muestra]]),Tabla1[[#This Row],[meq TROLOX/g muestra]]*100*1000,"")</f>
        <v/>
      </c>
      <c r="N552" s="274" t="str">
        <f>IF(ISNUMBER(Tabla1[[#This Row],[umol TROLOX/ 100g]]),Tabla1[[#This Row],[umol TROLOX/ 100g]]/250.29,"")</f>
        <v/>
      </c>
      <c r="O552" s="90"/>
      <c r="P552" s="90"/>
      <c r="Q552" s="90"/>
      <c r="R552" s="147"/>
      <c r="S552" s="148"/>
    </row>
    <row r="553" spans="1:19" x14ac:dyDescent="0.25">
      <c r="A553" s="85"/>
      <c r="B553" s="146"/>
      <c r="C553" s="146"/>
      <c r="D553" s="87"/>
      <c r="E553" s="88"/>
      <c r="F553" s="272" t="str">
        <f t="shared" si="8"/>
        <v/>
      </c>
      <c r="G553" s="89"/>
      <c r="H553" s="273"/>
      <c r="I553" s="89"/>
      <c r="J553" s="156"/>
      <c r="K553" s="153"/>
      <c r="L5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3" s="275" t="str">
        <f>IF(ISNUMBER(Tabla1[[#This Row],[meq TROLOX/g muestra]]),Tabla1[[#This Row],[meq TROLOX/g muestra]]*100*1000,"")</f>
        <v/>
      </c>
      <c r="N553" s="274" t="str">
        <f>IF(ISNUMBER(Tabla1[[#This Row],[umol TROLOX/ 100g]]),Tabla1[[#This Row],[umol TROLOX/ 100g]]/250.29,"")</f>
        <v/>
      </c>
      <c r="O553" s="90"/>
      <c r="P553" s="90"/>
      <c r="Q553" s="90"/>
      <c r="R553" s="147"/>
      <c r="S553" s="148"/>
    </row>
    <row r="554" spans="1:19" x14ac:dyDescent="0.25">
      <c r="A554" s="85"/>
      <c r="B554" s="146"/>
      <c r="C554" s="146"/>
      <c r="D554" s="87"/>
      <c r="E554" s="88"/>
      <c r="F554" s="272" t="str">
        <f t="shared" si="8"/>
        <v/>
      </c>
      <c r="G554" s="89"/>
      <c r="H554" s="273"/>
      <c r="I554" s="89"/>
      <c r="J554" s="156"/>
      <c r="K554" s="153"/>
      <c r="L5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4" s="275" t="str">
        <f>IF(ISNUMBER(Tabla1[[#This Row],[meq TROLOX/g muestra]]),Tabla1[[#This Row],[meq TROLOX/g muestra]]*100*1000,"")</f>
        <v/>
      </c>
      <c r="N554" s="274" t="str">
        <f>IF(ISNUMBER(Tabla1[[#This Row],[umol TROLOX/ 100g]]),Tabla1[[#This Row],[umol TROLOX/ 100g]]/250.29,"")</f>
        <v/>
      </c>
      <c r="O554" s="90"/>
      <c r="P554" s="90"/>
      <c r="Q554" s="90"/>
      <c r="R554" s="147"/>
      <c r="S554" s="148"/>
    </row>
    <row r="555" spans="1:19" x14ac:dyDescent="0.25">
      <c r="A555" s="85"/>
      <c r="B555" s="146"/>
      <c r="C555" s="146"/>
      <c r="D555" s="87"/>
      <c r="E555" s="88"/>
      <c r="F555" s="272" t="str">
        <f t="shared" si="8"/>
        <v/>
      </c>
      <c r="G555" s="89"/>
      <c r="H555" s="273"/>
      <c r="I555" s="89"/>
      <c r="J555" s="156"/>
      <c r="K555" s="153"/>
      <c r="L5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5" s="275" t="str">
        <f>IF(ISNUMBER(Tabla1[[#This Row],[meq TROLOX/g muestra]]),Tabla1[[#This Row],[meq TROLOX/g muestra]]*100*1000,"")</f>
        <v/>
      </c>
      <c r="N555" s="274" t="str">
        <f>IF(ISNUMBER(Tabla1[[#This Row],[umol TROLOX/ 100g]]),Tabla1[[#This Row],[umol TROLOX/ 100g]]/250.29,"")</f>
        <v/>
      </c>
      <c r="O555" s="90"/>
      <c r="P555" s="90"/>
      <c r="Q555" s="90"/>
      <c r="R555" s="147"/>
      <c r="S555" s="148"/>
    </row>
    <row r="556" spans="1:19" x14ac:dyDescent="0.25">
      <c r="A556" s="85"/>
      <c r="B556" s="146"/>
      <c r="C556" s="146"/>
      <c r="D556" s="87"/>
      <c r="E556" s="88"/>
      <c r="F556" s="272" t="str">
        <f t="shared" si="8"/>
        <v/>
      </c>
      <c r="G556" s="89"/>
      <c r="H556" s="273"/>
      <c r="I556" s="89"/>
      <c r="J556" s="156"/>
      <c r="K556" s="153"/>
      <c r="L5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6" s="275" t="str">
        <f>IF(ISNUMBER(Tabla1[[#This Row],[meq TROLOX/g muestra]]),Tabla1[[#This Row],[meq TROLOX/g muestra]]*100*1000,"")</f>
        <v/>
      </c>
      <c r="N556" s="274" t="str">
        <f>IF(ISNUMBER(Tabla1[[#This Row],[umol TROLOX/ 100g]]),Tabla1[[#This Row],[umol TROLOX/ 100g]]/250.29,"")</f>
        <v/>
      </c>
      <c r="O556" s="90"/>
      <c r="P556" s="90"/>
      <c r="Q556" s="90"/>
      <c r="R556" s="147"/>
      <c r="S556" s="148"/>
    </row>
    <row r="557" spans="1:19" x14ac:dyDescent="0.25">
      <c r="A557" s="85"/>
      <c r="B557" s="146"/>
      <c r="C557" s="146"/>
      <c r="D557" s="87"/>
      <c r="E557" s="88"/>
      <c r="F557" s="272" t="str">
        <f t="shared" si="8"/>
        <v/>
      </c>
      <c r="G557" s="89"/>
      <c r="H557" s="273"/>
      <c r="I557" s="89"/>
      <c r="J557" s="156"/>
      <c r="K557" s="153"/>
      <c r="L5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7" s="275" t="str">
        <f>IF(ISNUMBER(Tabla1[[#This Row],[meq TROLOX/g muestra]]),Tabla1[[#This Row],[meq TROLOX/g muestra]]*100*1000,"")</f>
        <v/>
      </c>
      <c r="N557" s="274" t="str">
        <f>IF(ISNUMBER(Tabla1[[#This Row],[umol TROLOX/ 100g]]),Tabla1[[#This Row],[umol TROLOX/ 100g]]/250.29,"")</f>
        <v/>
      </c>
      <c r="O557" s="90"/>
      <c r="P557" s="90"/>
      <c r="Q557" s="90"/>
      <c r="R557" s="147"/>
      <c r="S557" s="148"/>
    </row>
    <row r="558" spans="1:19" x14ac:dyDescent="0.25">
      <c r="A558" s="85"/>
      <c r="B558" s="146"/>
      <c r="C558" s="146"/>
      <c r="D558" s="87"/>
      <c r="E558" s="88"/>
      <c r="F558" s="272" t="str">
        <f t="shared" si="8"/>
        <v/>
      </c>
      <c r="G558" s="89"/>
      <c r="H558" s="273"/>
      <c r="I558" s="89"/>
      <c r="J558" s="156"/>
      <c r="K558" s="153"/>
      <c r="L5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8" s="275" t="str">
        <f>IF(ISNUMBER(Tabla1[[#This Row],[meq TROLOX/g muestra]]),Tabla1[[#This Row],[meq TROLOX/g muestra]]*100*1000,"")</f>
        <v/>
      </c>
      <c r="N558" s="274" t="str">
        <f>IF(ISNUMBER(Tabla1[[#This Row],[umol TROLOX/ 100g]]),Tabla1[[#This Row],[umol TROLOX/ 100g]]/250.29,"")</f>
        <v/>
      </c>
      <c r="O558" s="90"/>
      <c r="P558" s="90"/>
      <c r="Q558" s="90"/>
      <c r="R558" s="147"/>
      <c r="S558" s="148"/>
    </row>
    <row r="559" spans="1:19" x14ac:dyDescent="0.25">
      <c r="A559" s="85"/>
      <c r="B559" s="146"/>
      <c r="C559" s="146"/>
      <c r="D559" s="87"/>
      <c r="E559" s="88"/>
      <c r="F559" s="272" t="str">
        <f t="shared" si="8"/>
        <v/>
      </c>
      <c r="G559" s="89"/>
      <c r="H559" s="273"/>
      <c r="I559" s="89"/>
      <c r="J559" s="156"/>
      <c r="K559" s="153"/>
      <c r="L5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59" s="275" t="str">
        <f>IF(ISNUMBER(Tabla1[[#This Row],[meq TROLOX/g muestra]]),Tabla1[[#This Row],[meq TROLOX/g muestra]]*100*1000,"")</f>
        <v/>
      </c>
      <c r="N559" s="274" t="str">
        <f>IF(ISNUMBER(Tabla1[[#This Row],[umol TROLOX/ 100g]]),Tabla1[[#This Row],[umol TROLOX/ 100g]]/250.29,"")</f>
        <v/>
      </c>
      <c r="O559" s="90"/>
      <c r="P559" s="90"/>
      <c r="Q559" s="90"/>
      <c r="R559" s="147"/>
      <c r="S559" s="148"/>
    </row>
    <row r="560" spans="1:19" x14ac:dyDescent="0.25">
      <c r="A560" s="85"/>
      <c r="B560" s="146"/>
      <c r="C560" s="146"/>
      <c r="D560" s="87"/>
      <c r="E560" s="88"/>
      <c r="F560" s="272" t="str">
        <f t="shared" si="8"/>
        <v/>
      </c>
      <c r="G560" s="89"/>
      <c r="H560" s="273"/>
      <c r="I560" s="89"/>
      <c r="J560" s="156"/>
      <c r="K560" s="153"/>
      <c r="L5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0" s="275" t="str">
        <f>IF(ISNUMBER(Tabla1[[#This Row],[meq TROLOX/g muestra]]),Tabla1[[#This Row],[meq TROLOX/g muestra]]*100*1000,"")</f>
        <v/>
      </c>
      <c r="N560" s="274" t="str">
        <f>IF(ISNUMBER(Tabla1[[#This Row],[umol TROLOX/ 100g]]),Tabla1[[#This Row],[umol TROLOX/ 100g]]/250.29,"")</f>
        <v/>
      </c>
      <c r="O560" s="90"/>
      <c r="P560" s="90"/>
      <c r="Q560" s="90"/>
      <c r="R560" s="147"/>
      <c r="S560" s="148"/>
    </row>
    <row r="561" spans="1:19" x14ac:dyDescent="0.25">
      <c r="A561" s="85"/>
      <c r="B561" s="146"/>
      <c r="C561" s="146"/>
      <c r="D561" s="87"/>
      <c r="E561" s="88"/>
      <c r="F561" s="272" t="str">
        <f t="shared" si="8"/>
        <v/>
      </c>
      <c r="G561" s="89"/>
      <c r="H561" s="273"/>
      <c r="I561" s="89"/>
      <c r="J561" s="156"/>
      <c r="K561" s="153"/>
      <c r="L5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1" s="275" t="str">
        <f>IF(ISNUMBER(Tabla1[[#This Row],[meq TROLOX/g muestra]]),Tabla1[[#This Row],[meq TROLOX/g muestra]]*100*1000,"")</f>
        <v/>
      </c>
      <c r="N561" s="274" t="str">
        <f>IF(ISNUMBER(Tabla1[[#This Row],[umol TROLOX/ 100g]]),Tabla1[[#This Row],[umol TROLOX/ 100g]]/250.29,"")</f>
        <v/>
      </c>
      <c r="O561" s="90"/>
      <c r="P561" s="90"/>
      <c r="Q561" s="90"/>
      <c r="R561" s="147"/>
      <c r="S561" s="148"/>
    </row>
    <row r="562" spans="1:19" x14ac:dyDescent="0.25">
      <c r="A562" s="85"/>
      <c r="B562" s="146"/>
      <c r="C562" s="146"/>
      <c r="D562" s="87"/>
      <c r="E562" s="88"/>
      <c r="F562" s="272" t="str">
        <f t="shared" si="8"/>
        <v/>
      </c>
      <c r="G562" s="89"/>
      <c r="H562" s="273"/>
      <c r="I562" s="89"/>
      <c r="J562" s="156"/>
      <c r="K562" s="153"/>
      <c r="L5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2" s="275" t="str">
        <f>IF(ISNUMBER(Tabla1[[#This Row],[meq TROLOX/g muestra]]),Tabla1[[#This Row],[meq TROLOX/g muestra]]*100*1000,"")</f>
        <v/>
      </c>
      <c r="N562" s="274" t="str">
        <f>IF(ISNUMBER(Tabla1[[#This Row],[umol TROLOX/ 100g]]),Tabla1[[#This Row],[umol TROLOX/ 100g]]/250.29,"")</f>
        <v/>
      </c>
      <c r="O562" s="90"/>
      <c r="P562" s="90"/>
      <c r="Q562" s="90"/>
      <c r="R562" s="147"/>
      <c r="S562" s="148"/>
    </row>
    <row r="563" spans="1:19" x14ac:dyDescent="0.25">
      <c r="A563" s="85"/>
      <c r="B563" s="146"/>
      <c r="C563" s="146"/>
      <c r="D563" s="87"/>
      <c r="E563" s="88"/>
      <c r="F563" s="272" t="str">
        <f t="shared" si="8"/>
        <v/>
      </c>
      <c r="G563" s="89"/>
      <c r="H563" s="273"/>
      <c r="I563" s="89"/>
      <c r="J563" s="156"/>
      <c r="K563" s="153"/>
      <c r="L5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3" s="275" t="str">
        <f>IF(ISNUMBER(Tabla1[[#This Row],[meq TROLOX/g muestra]]),Tabla1[[#This Row],[meq TROLOX/g muestra]]*100*1000,"")</f>
        <v/>
      </c>
      <c r="N563" s="274" t="str">
        <f>IF(ISNUMBER(Tabla1[[#This Row],[umol TROLOX/ 100g]]),Tabla1[[#This Row],[umol TROLOX/ 100g]]/250.29,"")</f>
        <v/>
      </c>
      <c r="O563" s="90"/>
      <c r="P563" s="90"/>
      <c r="Q563" s="90"/>
      <c r="R563" s="147"/>
      <c r="S563" s="148"/>
    </row>
    <row r="564" spans="1:19" x14ac:dyDescent="0.25">
      <c r="A564" s="85"/>
      <c r="B564" s="146"/>
      <c r="C564" s="146"/>
      <c r="D564" s="87"/>
      <c r="E564" s="88"/>
      <c r="F564" s="272" t="str">
        <f t="shared" si="8"/>
        <v/>
      </c>
      <c r="G564" s="89"/>
      <c r="H564" s="273"/>
      <c r="I564" s="89"/>
      <c r="J564" s="156"/>
      <c r="K564" s="153"/>
      <c r="L5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4" s="275" t="str">
        <f>IF(ISNUMBER(Tabla1[[#This Row],[meq TROLOX/g muestra]]),Tabla1[[#This Row],[meq TROLOX/g muestra]]*100*1000,"")</f>
        <v/>
      </c>
      <c r="N564" s="274" t="str">
        <f>IF(ISNUMBER(Tabla1[[#This Row],[umol TROLOX/ 100g]]),Tabla1[[#This Row],[umol TROLOX/ 100g]]/250.29,"")</f>
        <v/>
      </c>
      <c r="O564" s="90"/>
      <c r="P564" s="90"/>
      <c r="Q564" s="90"/>
      <c r="R564" s="147"/>
      <c r="S564" s="148"/>
    </row>
    <row r="565" spans="1:19" x14ac:dyDescent="0.25">
      <c r="A565" s="85"/>
      <c r="B565" s="146"/>
      <c r="C565" s="146"/>
      <c r="D565" s="87"/>
      <c r="E565" s="88"/>
      <c r="F565" s="272" t="str">
        <f t="shared" si="8"/>
        <v/>
      </c>
      <c r="G565" s="89"/>
      <c r="H565" s="273"/>
      <c r="I565" s="89"/>
      <c r="J565" s="156"/>
      <c r="K565" s="153"/>
      <c r="L5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5" s="275" t="str">
        <f>IF(ISNUMBER(Tabla1[[#This Row],[meq TROLOX/g muestra]]),Tabla1[[#This Row],[meq TROLOX/g muestra]]*100*1000,"")</f>
        <v/>
      </c>
      <c r="N565" s="274" t="str">
        <f>IF(ISNUMBER(Tabla1[[#This Row],[umol TROLOX/ 100g]]),Tabla1[[#This Row],[umol TROLOX/ 100g]]/250.29,"")</f>
        <v/>
      </c>
      <c r="O565" s="90"/>
      <c r="P565" s="90"/>
      <c r="Q565" s="90"/>
      <c r="R565" s="147"/>
      <c r="S565" s="148"/>
    </row>
    <row r="566" spans="1:19" x14ac:dyDescent="0.25">
      <c r="A566" s="85"/>
      <c r="B566" s="146"/>
      <c r="C566" s="146"/>
      <c r="D566" s="87"/>
      <c r="E566" s="88"/>
      <c r="F566" s="272" t="str">
        <f t="shared" si="8"/>
        <v/>
      </c>
      <c r="G566" s="89"/>
      <c r="H566" s="273"/>
      <c r="I566" s="89"/>
      <c r="J566" s="156"/>
      <c r="K566" s="153"/>
      <c r="L5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6" s="275" t="str">
        <f>IF(ISNUMBER(Tabla1[[#This Row],[meq TROLOX/g muestra]]),Tabla1[[#This Row],[meq TROLOX/g muestra]]*100*1000,"")</f>
        <v/>
      </c>
      <c r="N566" s="274" t="str">
        <f>IF(ISNUMBER(Tabla1[[#This Row],[umol TROLOX/ 100g]]),Tabla1[[#This Row],[umol TROLOX/ 100g]]/250.29,"")</f>
        <v/>
      </c>
      <c r="O566" s="90"/>
      <c r="P566" s="90"/>
      <c r="Q566" s="90"/>
      <c r="R566" s="147"/>
      <c r="S566" s="148"/>
    </row>
    <row r="567" spans="1:19" x14ac:dyDescent="0.25">
      <c r="A567" s="85"/>
      <c r="B567" s="146"/>
      <c r="C567" s="146"/>
      <c r="D567" s="87"/>
      <c r="E567" s="88"/>
      <c r="F567" s="272" t="str">
        <f t="shared" si="8"/>
        <v/>
      </c>
      <c r="G567" s="89"/>
      <c r="H567" s="273"/>
      <c r="I567" s="89"/>
      <c r="J567" s="156"/>
      <c r="K567" s="153"/>
      <c r="L5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7" s="275" t="str">
        <f>IF(ISNUMBER(Tabla1[[#This Row],[meq TROLOX/g muestra]]),Tabla1[[#This Row],[meq TROLOX/g muestra]]*100*1000,"")</f>
        <v/>
      </c>
      <c r="N567" s="274" t="str">
        <f>IF(ISNUMBER(Tabla1[[#This Row],[umol TROLOX/ 100g]]),Tabla1[[#This Row],[umol TROLOX/ 100g]]/250.29,"")</f>
        <v/>
      </c>
      <c r="O567" s="90"/>
      <c r="P567" s="90"/>
      <c r="Q567" s="90"/>
      <c r="R567" s="147"/>
      <c r="S567" s="148"/>
    </row>
    <row r="568" spans="1:19" x14ac:dyDescent="0.25">
      <c r="A568" s="85"/>
      <c r="B568" s="146"/>
      <c r="C568" s="146"/>
      <c r="D568" s="87"/>
      <c r="E568" s="88"/>
      <c r="F568" s="272" t="str">
        <f t="shared" si="8"/>
        <v/>
      </c>
      <c r="G568" s="89"/>
      <c r="H568" s="273"/>
      <c r="I568" s="89"/>
      <c r="J568" s="156"/>
      <c r="K568" s="153"/>
      <c r="L5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8" s="275" t="str">
        <f>IF(ISNUMBER(Tabla1[[#This Row],[meq TROLOX/g muestra]]),Tabla1[[#This Row],[meq TROLOX/g muestra]]*100*1000,"")</f>
        <v/>
      </c>
      <c r="N568" s="274" t="str">
        <f>IF(ISNUMBER(Tabla1[[#This Row],[umol TROLOX/ 100g]]),Tabla1[[#This Row],[umol TROLOX/ 100g]]/250.29,"")</f>
        <v/>
      </c>
      <c r="O568" s="90"/>
      <c r="P568" s="90"/>
      <c r="Q568" s="90"/>
      <c r="R568" s="147"/>
      <c r="S568" s="148"/>
    </row>
    <row r="569" spans="1:19" x14ac:dyDescent="0.25">
      <c r="A569" s="85"/>
      <c r="B569" s="146"/>
      <c r="C569" s="146"/>
      <c r="D569" s="87"/>
      <c r="E569" s="88"/>
      <c r="F569" s="272" t="str">
        <f t="shared" si="8"/>
        <v/>
      </c>
      <c r="G569" s="89"/>
      <c r="H569" s="273"/>
      <c r="I569" s="89"/>
      <c r="J569" s="156"/>
      <c r="K569" s="153"/>
      <c r="L5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69" s="275" t="str">
        <f>IF(ISNUMBER(Tabla1[[#This Row],[meq TROLOX/g muestra]]),Tabla1[[#This Row],[meq TROLOX/g muestra]]*100*1000,"")</f>
        <v/>
      </c>
      <c r="N569" s="274" t="str">
        <f>IF(ISNUMBER(Tabla1[[#This Row],[umol TROLOX/ 100g]]),Tabla1[[#This Row],[umol TROLOX/ 100g]]/250.29,"")</f>
        <v/>
      </c>
      <c r="O569" s="90"/>
      <c r="P569" s="90"/>
      <c r="Q569" s="90"/>
      <c r="R569" s="147"/>
      <c r="S569" s="148"/>
    </row>
    <row r="570" spans="1:19" x14ac:dyDescent="0.25">
      <c r="A570" s="85"/>
      <c r="B570" s="146"/>
      <c r="C570" s="146"/>
      <c r="D570" s="87"/>
      <c r="E570" s="88"/>
      <c r="F570" s="272" t="str">
        <f t="shared" si="8"/>
        <v/>
      </c>
      <c r="G570" s="89"/>
      <c r="H570" s="273"/>
      <c r="I570" s="89"/>
      <c r="J570" s="156"/>
      <c r="K570" s="153"/>
      <c r="L5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0" s="275" t="str">
        <f>IF(ISNUMBER(Tabla1[[#This Row],[meq TROLOX/g muestra]]),Tabla1[[#This Row],[meq TROLOX/g muestra]]*100*1000,"")</f>
        <v/>
      </c>
      <c r="N570" s="274" t="str">
        <f>IF(ISNUMBER(Tabla1[[#This Row],[umol TROLOX/ 100g]]),Tabla1[[#This Row],[umol TROLOX/ 100g]]/250.29,"")</f>
        <v/>
      </c>
      <c r="O570" s="90"/>
      <c r="P570" s="90"/>
      <c r="Q570" s="90"/>
      <c r="R570" s="147"/>
      <c r="S570" s="148"/>
    </row>
    <row r="571" spans="1:19" x14ac:dyDescent="0.25">
      <c r="A571" s="85"/>
      <c r="B571" s="146"/>
      <c r="C571" s="146"/>
      <c r="D571" s="87"/>
      <c r="E571" s="88"/>
      <c r="F571" s="272" t="str">
        <f t="shared" si="8"/>
        <v/>
      </c>
      <c r="G571" s="89"/>
      <c r="H571" s="273"/>
      <c r="I571" s="89"/>
      <c r="J571" s="156"/>
      <c r="K571" s="153"/>
      <c r="L5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1" s="275" t="str">
        <f>IF(ISNUMBER(Tabla1[[#This Row],[meq TROLOX/g muestra]]),Tabla1[[#This Row],[meq TROLOX/g muestra]]*100*1000,"")</f>
        <v/>
      </c>
      <c r="N571" s="274" t="str">
        <f>IF(ISNUMBER(Tabla1[[#This Row],[umol TROLOX/ 100g]]),Tabla1[[#This Row],[umol TROLOX/ 100g]]/250.29,"")</f>
        <v/>
      </c>
      <c r="O571" s="90"/>
      <c r="P571" s="90"/>
      <c r="Q571" s="90"/>
      <c r="R571" s="147"/>
      <c r="S571" s="148"/>
    </row>
    <row r="572" spans="1:19" x14ac:dyDescent="0.25">
      <c r="A572" s="85"/>
      <c r="B572" s="146"/>
      <c r="C572" s="146"/>
      <c r="D572" s="87"/>
      <c r="E572" s="88"/>
      <c r="F572" s="272" t="str">
        <f t="shared" si="8"/>
        <v/>
      </c>
      <c r="G572" s="89"/>
      <c r="H572" s="273"/>
      <c r="I572" s="89"/>
      <c r="J572" s="156"/>
      <c r="K572" s="153"/>
      <c r="L5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2" s="275" t="str">
        <f>IF(ISNUMBER(Tabla1[[#This Row],[meq TROLOX/g muestra]]),Tabla1[[#This Row],[meq TROLOX/g muestra]]*100*1000,"")</f>
        <v/>
      </c>
      <c r="N572" s="274" t="str">
        <f>IF(ISNUMBER(Tabla1[[#This Row],[umol TROLOX/ 100g]]),Tabla1[[#This Row],[umol TROLOX/ 100g]]/250.29,"")</f>
        <v/>
      </c>
      <c r="O572" s="90"/>
      <c r="P572" s="90"/>
      <c r="Q572" s="90"/>
      <c r="R572" s="147"/>
      <c r="S572" s="148"/>
    </row>
    <row r="573" spans="1:19" x14ac:dyDescent="0.25">
      <c r="A573" s="85"/>
      <c r="B573" s="146"/>
      <c r="C573" s="146"/>
      <c r="D573" s="87"/>
      <c r="E573" s="88"/>
      <c r="F573" s="272" t="str">
        <f t="shared" si="8"/>
        <v/>
      </c>
      <c r="G573" s="89"/>
      <c r="H573" s="273"/>
      <c r="I573" s="89"/>
      <c r="J573" s="156"/>
      <c r="K573" s="153"/>
      <c r="L5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3" s="275" t="str">
        <f>IF(ISNUMBER(Tabla1[[#This Row],[meq TROLOX/g muestra]]),Tabla1[[#This Row],[meq TROLOX/g muestra]]*100*1000,"")</f>
        <v/>
      </c>
      <c r="N573" s="274" t="str">
        <f>IF(ISNUMBER(Tabla1[[#This Row],[umol TROLOX/ 100g]]),Tabla1[[#This Row],[umol TROLOX/ 100g]]/250.29,"")</f>
        <v/>
      </c>
      <c r="O573" s="90"/>
      <c r="P573" s="90"/>
      <c r="Q573" s="90"/>
      <c r="R573" s="147"/>
      <c r="S573" s="148"/>
    </row>
    <row r="574" spans="1:19" x14ac:dyDescent="0.25">
      <c r="A574" s="85"/>
      <c r="B574" s="146"/>
      <c r="C574" s="146"/>
      <c r="D574" s="87"/>
      <c r="E574" s="88"/>
      <c r="F574" s="272" t="str">
        <f t="shared" si="8"/>
        <v/>
      </c>
      <c r="G574" s="89"/>
      <c r="H574" s="273"/>
      <c r="I574" s="89"/>
      <c r="J574" s="156"/>
      <c r="K574" s="153"/>
      <c r="L5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4" s="275" t="str">
        <f>IF(ISNUMBER(Tabla1[[#This Row],[meq TROLOX/g muestra]]),Tabla1[[#This Row],[meq TROLOX/g muestra]]*100*1000,"")</f>
        <v/>
      </c>
      <c r="N574" s="274" t="str">
        <f>IF(ISNUMBER(Tabla1[[#This Row],[umol TROLOX/ 100g]]),Tabla1[[#This Row],[umol TROLOX/ 100g]]/250.29,"")</f>
        <v/>
      </c>
      <c r="O574" s="90"/>
      <c r="P574" s="90"/>
      <c r="Q574" s="90"/>
      <c r="R574" s="147"/>
      <c r="S574" s="148"/>
    </row>
    <row r="575" spans="1:19" x14ac:dyDescent="0.25">
      <c r="A575" s="85"/>
      <c r="B575" s="146"/>
      <c r="C575" s="146"/>
      <c r="D575" s="87"/>
      <c r="E575" s="88"/>
      <c r="F575" s="272" t="str">
        <f t="shared" si="8"/>
        <v/>
      </c>
      <c r="G575" s="89"/>
      <c r="H575" s="273"/>
      <c r="I575" s="89"/>
      <c r="J575" s="156"/>
      <c r="K575" s="153"/>
      <c r="L5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5" s="275" t="str">
        <f>IF(ISNUMBER(Tabla1[[#This Row],[meq TROLOX/g muestra]]),Tabla1[[#This Row],[meq TROLOX/g muestra]]*100*1000,"")</f>
        <v/>
      </c>
      <c r="N575" s="274" t="str">
        <f>IF(ISNUMBER(Tabla1[[#This Row],[umol TROLOX/ 100g]]),Tabla1[[#This Row],[umol TROLOX/ 100g]]/250.29,"")</f>
        <v/>
      </c>
      <c r="O575" s="90"/>
      <c r="P575" s="90"/>
      <c r="Q575" s="90"/>
      <c r="R575" s="147"/>
      <c r="S575" s="148"/>
    </row>
    <row r="576" spans="1:19" x14ac:dyDescent="0.25">
      <c r="A576" s="85"/>
      <c r="B576" s="146"/>
      <c r="C576" s="146"/>
      <c r="D576" s="87"/>
      <c r="E576" s="88"/>
      <c r="F576" s="272" t="str">
        <f t="shared" si="8"/>
        <v/>
      </c>
      <c r="G576" s="89"/>
      <c r="H576" s="273"/>
      <c r="I576" s="89"/>
      <c r="J576" s="156"/>
      <c r="K576" s="153"/>
      <c r="L5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6" s="275" t="str">
        <f>IF(ISNUMBER(Tabla1[[#This Row],[meq TROLOX/g muestra]]),Tabla1[[#This Row],[meq TROLOX/g muestra]]*100*1000,"")</f>
        <v/>
      </c>
      <c r="N576" s="274" t="str">
        <f>IF(ISNUMBER(Tabla1[[#This Row],[umol TROLOX/ 100g]]),Tabla1[[#This Row],[umol TROLOX/ 100g]]/250.29,"")</f>
        <v/>
      </c>
      <c r="O576" s="90"/>
      <c r="P576" s="90"/>
      <c r="Q576" s="90"/>
      <c r="R576" s="147"/>
      <c r="S576" s="148"/>
    </row>
    <row r="577" spans="1:19" x14ac:dyDescent="0.25">
      <c r="A577" s="85"/>
      <c r="B577" s="146"/>
      <c r="C577" s="146"/>
      <c r="D577" s="87"/>
      <c r="E577" s="88"/>
      <c r="F577" s="272" t="str">
        <f t="shared" si="8"/>
        <v/>
      </c>
      <c r="G577" s="89"/>
      <c r="H577" s="273"/>
      <c r="I577" s="89"/>
      <c r="J577" s="156"/>
      <c r="K577" s="153"/>
      <c r="L5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7" s="275" t="str">
        <f>IF(ISNUMBER(Tabla1[[#This Row],[meq TROLOX/g muestra]]),Tabla1[[#This Row],[meq TROLOX/g muestra]]*100*1000,"")</f>
        <v/>
      </c>
      <c r="N577" s="274" t="str">
        <f>IF(ISNUMBER(Tabla1[[#This Row],[umol TROLOX/ 100g]]),Tabla1[[#This Row],[umol TROLOX/ 100g]]/250.29,"")</f>
        <v/>
      </c>
      <c r="O577" s="90"/>
      <c r="P577" s="90"/>
      <c r="Q577" s="90"/>
      <c r="R577" s="147"/>
      <c r="S577" s="148"/>
    </row>
    <row r="578" spans="1:19" x14ac:dyDescent="0.25">
      <c r="A578" s="85"/>
      <c r="B578" s="146"/>
      <c r="C578" s="146"/>
      <c r="D578" s="87"/>
      <c r="E578" s="88"/>
      <c r="F578" s="272" t="str">
        <f t="shared" si="8"/>
        <v/>
      </c>
      <c r="G578" s="89"/>
      <c r="H578" s="273"/>
      <c r="I578" s="89"/>
      <c r="J578" s="156"/>
      <c r="K578" s="153"/>
      <c r="L5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8" s="275" t="str">
        <f>IF(ISNUMBER(Tabla1[[#This Row],[meq TROLOX/g muestra]]),Tabla1[[#This Row],[meq TROLOX/g muestra]]*100*1000,"")</f>
        <v/>
      </c>
      <c r="N578" s="274" t="str">
        <f>IF(ISNUMBER(Tabla1[[#This Row],[umol TROLOX/ 100g]]),Tabla1[[#This Row],[umol TROLOX/ 100g]]/250.29,"")</f>
        <v/>
      </c>
      <c r="O578" s="90"/>
      <c r="P578" s="90"/>
      <c r="Q578" s="90"/>
      <c r="R578" s="147"/>
      <c r="S578" s="148"/>
    </row>
    <row r="579" spans="1:19" x14ac:dyDescent="0.25">
      <c r="A579" s="85"/>
      <c r="B579" s="146"/>
      <c r="C579" s="146"/>
      <c r="D579" s="87"/>
      <c r="E579" s="88"/>
      <c r="F579" s="272" t="str">
        <f t="shared" si="8"/>
        <v/>
      </c>
      <c r="G579" s="89"/>
      <c r="H579" s="273"/>
      <c r="I579" s="89"/>
      <c r="J579" s="156"/>
      <c r="K579" s="153"/>
      <c r="L5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79" s="275" t="str">
        <f>IF(ISNUMBER(Tabla1[[#This Row],[meq TROLOX/g muestra]]),Tabla1[[#This Row],[meq TROLOX/g muestra]]*100*1000,"")</f>
        <v/>
      </c>
      <c r="N579" s="274" t="str">
        <f>IF(ISNUMBER(Tabla1[[#This Row],[umol TROLOX/ 100g]]),Tabla1[[#This Row],[umol TROLOX/ 100g]]/250.29,"")</f>
        <v/>
      </c>
      <c r="O579" s="90"/>
      <c r="P579" s="90"/>
      <c r="Q579" s="90"/>
      <c r="R579" s="147"/>
      <c r="S579" s="148"/>
    </row>
    <row r="580" spans="1:19" x14ac:dyDescent="0.25">
      <c r="A580" s="85"/>
      <c r="B580" s="146"/>
      <c r="C580" s="146"/>
      <c r="D580" s="87"/>
      <c r="E580" s="88"/>
      <c r="F580" s="272" t="str">
        <f t="shared" si="8"/>
        <v/>
      </c>
      <c r="G580" s="89"/>
      <c r="H580" s="273"/>
      <c r="I580" s="89"/>
      <c r="J580" s="156"/>
      <c r="K580" s="153"/>
      <c r="L5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0" s="275" t="str">
        <f>IF(ISNUMBER(Tabla1[[#This Row],[meq TROLOX/g muestra]]),Tabla1[[#This Row],[meq TROLOX/g muestra]]*100*1000,"")</f>
        <v/>
      </c>
      <c r="N580" s="274" t="str">
        <f>IF(ISNUMBER(Tabla1[[#This Row],[umol TROLOX/ 100g]]),Tabla1[[#This Row],[umol TROLOX/ 100g]]/250.29,"")</f>
        <v/>
      </c>
      <c r="O580" s="90"/>
      <c r="P580" s="90"/>
      <c r="Q580" s="90"/>
      <c r="R580" s="147"/>
      <c r="S580" s="148"/>
    </row>
    <row r="581" spans="1:19" x14ac:dyDescent="0.25">
      <c r="A581" s="85"/>
      <c r="B581" s="146"/>
      <c r="C581" s="146"/>
      <c r="D581" s="87"/>
      <c r="E581" s="88"/>
      <c r="F581" s="272" t="str">
        <f t="shared" si="8"/>
        <v/>
      </c>
      <c r="G581" s="89"/>
      <c r="H581" s="273"/>
      <c r="I581" s="89"/>
      <c r="J581" s="156"/>
      <c r="K581" s="153"/>
      <c r="L5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1" s="275" t="str">
        <f>IF(ISNUMBER(Tabla1[[#This Row],[meq TROLOX/g muestra]]),Tabla1[[#This Row],[meq TROLOX/g muestra]]*100*1000,"")</f>
        <v/>
      </c>
      <c r="N581" s="274" t="str">
        <f>IF(ISNUMBER(Tabla1[[#This Row],[umol TROLOX/ 100g]]),Tabla1[[#This Row],[umol TROLOX/ 100g]]/250.29,"")</f>
        <v/>
      </c>
      <c r="O581" s="90"/>
      <c r="P581" s="90"/>
      <c r="Q581" s="90"/>
      <c r="R581" s="147"/>
      <c r="S581" s="148"/>
    </row>
    <row r="582" spans="1:19" x14ac:dyDescent="0.25">
      <c r="A582" s="85"/>
      <c r="B582" s="146"/>
      <c r="C582" s="146"/>
      <c r="D582" s="87"/>
      <c r="E582" s="88"/>
      <c r="F582" s="272" t="str">
        <f t="shared" si="8"/>
        <v/>
      </c>
      <c r="G582" s="89"/>
      <c r="H582" s="273"/>
      <c r="I582" s="89"/>
      <c r="J582" s="156"/>
      <c r="K582" s="153"/>
      <c r="L5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2" s="275" t="str">
        <f>IF(ISNUMBER(Tabla1[[#This Row],[meq TROLOX/g muestra]]),Tabla1[[#This Row],[meq TROLOX/g muestra]]*100*1000,"")</f>
        <v/>
      </c>
      <c r="N582" s="274" t="str">
        <f>IF(ISNUMBER(Tabla1[[#This Row],[umol TROLOX/ 100g]]),Tabla1[[#This Row],[umol TROLOX/ 100g]]/250.29,"")</f>
        <v/>
      </c>
      <c r="O582" s="90"/>
      <c r="P582" s="90"/>
      <c r="Q582" s="90"/>
      <c r="R582" s="147"/>
      <c r="S582" s="148"/>
    </row>
    <row r="583" spans="1:19" x14ac:dyDescent="0.25">
      <c r="A583" s="85"/>
      <c r="B583" s="146"/>
      <c r="C583" s="146"/>
      <c r="D583" s="87"/>
      <c r="E583" s="88"/>
      <c r="F583" s="272" t="str">
        <f t="shared" si="8"/>
        <v/>
      </c>
      <c r="G583" s="89"/>
      <c r="H583" s="273"/>
      <c r="I583" s="89"/>
      <c r="J583" s="156"/>
      <c r="K583" s="153"/>
      <c r="L5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3" s="275" t="str">
        <f>IF(ISNUMBER(Tabla1[[#This Row],[meq TROLOX/g muestra]]),Tabla1[[#This Row],[meq TROLOX/g muestra]]*100*1000,"")</f>
        <v/>
      </c>
      <c r="N583" s="274" t="str">
        <f>IF(ISNUMBER(Tabla1[[#This Row],[umol TROLOX/ 100g]]),Tabla1[[#This Row],[umol TROLOX/ 100g]]/250.29,"")</f>
        <v/>
      </c>
      <c r="O583" s="90"/>
      <c r="P583" s="90"/>
      <c r="Q583" s="90"/>
      <c r="R583" s="147"/>
      <c r="S583" s="148"/>
    </row>
    <row r="584" spans="1:19" x14ac:dyDescent="0.25">
      <c r="A584" s="85"/>
      <c r="B584" s="146"/>
      <c r="C584" s="146"/>
      <c r="D584" s="87"/>
      <c r="E584" s="88"/>
      <c r="F584" s="272" t="str">
        <f t="shared" si="8"/>
        <v/>
      </c>
      <c r="G584" s="89"/>
      <c r="H584" s="273"/>
      <c r="I584" s="89"/>
      <c r="J584" s="156"/>
      <c r="K584" s="153"/>
      <c r="L5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4" s="275" t="str">
        <f>IF(ISNUMBER(Tabla1[[#This Row],[meq TROLOX/g muestra]]),Tabla1[[#This Row],[meq TROLOX/g muestra]]*100*1000,"")</f>
        <v/>
      </c>
      <c r="N584" s="274" t="str">
        <f>IF(ISNUMBER(Tabla1[[#This Row],[umol TROLOX/ 100g]]),Tabla1[[#This Row],[umol TROLOX/ 100g]]/250.29,"")</f>
        <v/>
      </c>
      <c r="O584" s="90"/>
      <c r="P584" s="90"/>
      <c r="Q584" s="90"/>
      <c r="R584" s="147"/>
      <c r="S584" s="148"/>
    </row>
    <row r="585" spans="1:19" x14ac:dyDescent="0.25">
      <c r="A585" s="85"/>
      <c r="B585" s="146"/>
      <c r="C585" s="146"/>
      <c r="D585" s="87"/>
      <c r="E585" s="88"/>
      <c r="F585" s="272" t="str">
        <f t="shared" si="8"/>
        <v/>
      </c>
      <c r="G585" s="89"/>
      <c r="H585" s="273"/>
      <c r="I585" s="89"/>
      <c r="J585" s="156"/>
      <c r="K585" s="153"/>
      <c r="L5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5" s="275" t="str">
        <f>IF(ISNUMBER(Tabla1[[#This Row],[meq TROLOX/g muestra]]),Tabla1[[#This Row],[meq TROLOX/g muestra]]*100*1000,"")</f>
        <v/>
      </c>
      <c r="N585" s="274" t="str">
        <f>IF(ISNUMBER(Tabla1[[#This Row],[umol TROLOX/ 100g]]),Tabla1[[#This Row],[umol TROLOX/ 100g]]/250.29,"")</f>
        <v/>
      </c>
      <c r="O585" s="90"/>
      <c r="P585" s="90"/>
      <c r="Q585" s="90"/>
      <c r="R585" s="147"/>
      <c r="S585" s="148"/>
    </row>
    <row r="586" spans="1:19" x14ac:dyDescent="0.25">
      <c r="A586" s="85"/>
      <c r="B586" s="146"/>
      <c r="C586" s="146"/>
      <c r="D586" s="87"/>
      <c r="E586" s="88"/>
      <c r="F586" s="272" t="str">
        <f t="shared" si="8"/>
        <v/>
      </c>
      <c r="G586" s="89"/>
      <c r="H586" s="273"/>
      <c r="I586" s="89"/>
      <c r="J586" s="156"/>
      <c r="K586" s="153"/>
      <c r="L5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6" s="275" t="str">
        <f>IF(ISNUMBER(Tabla1[[#This Row],[meq TROLOX/g muestra]]),Tabla1[[#This Row],[meq TROLOX/g muestra]]*100*1000,"")</f>
        <v/>
      </c>
      <c r="N586" s="274" t="str">
        <f>IF(ISNUMBER(Tabla1[[#This Row],[umol TROLOX/ 100g]]),Tabla1[[#This Row],[umol TROLOX/ 100g]]/250.29,"")</f>
        <v/>
      </c>
      <c r="O586" s="90"/>
      <c r="P586" s="90"/>
      <c r="Q586" s="90"/>
      <c r="R586" s="147"/>
      <c r="S586" s="148"/>
    </row>
    <row r="587" spans="1:19" x14ac:dyDescent="0.25">
      <c r="A587" s="85"/>
      <c r="B587" s="146"/>
      <c r="C587" s="146"/>
      <c r="D587" s="87"/>
      <c r="E587" s="88"/>
      <c r="F587" s="272" t="str">
        <f t="shared" si="8"/>
        <v/>
      </c>
      <c r="G587" s="89"/>
      <c r="H587" s="273"/>
      <c r="I587" s="89"/>
      <c r="J587" s="156"/>
      <c r="K587" s="153"/>
      <c r="L5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7" s="275" t="str">
        <f>IF(ISNUMBER(Tabla1[[#This Row],[meq TROLOX/g muestra]]),Tabla1[[#This Row],[meq TROLOX/g muestra]]*100*1000,"")</f>
        <v/>
      </c>
      <c r="N587" s="274" t="str">
        <f>IF(ISNUMBER(Tabla1[[#This Row],[umol TROLOX/ 100g]]),Tabla1[[#This Row],[umol TROLOX/ 100g]]/250.29,"")</f>
        <v/>
      </c>
      <c r="O587" s="90"/>
      <c r="P587" s="90"/>
      <c r="Q587" s="90"/>
      <c r="R587" s="147"/>
      <c r="S587" s="148"/>
    </row>
    <row r="588" spans="1:19" x14ac:dyDescent="0.25">
      <c r="A588" s="85"/>
      <c r="B588" s="146"/>
      <c r="C588" s="146"/>
      <c r="D588" s="87"/>
      <c r="E588" s="88"/>
      <c r="F588" s="272" t="str">
        <f t="shared" si="8"/>
        <v/>
      </c>
      <c r="G588" s="89"/>
      <c r="H588" s="273"/>
      <c r="I588" s="89"/>
      <c r="J588" s="156"/>
      <c r="K588" s="153"/>
      <c r="L5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8" s="275" t="str">
        <f>IF(ISNUMBER(Tabla1[[#This Row],[meq TROLOX/g muestra]]),Tabla1[[#This Row],[meq TROLOX/g muestra]]*100*1000,"")</f>
        <v/>
      </c>
      <c r="N588" s="274" t="str">
        <f>IF(ISNUMBER(Tabla1[[#This Row],[umol TROLOX/ 100g]]),Tabla1[[#This Row],[umol TROLOX/ 100g]]/250.29,"")</f>
        <v/>
      </c>
      <c r="O588" s="90"/>
      <c r="P588" s="90"/>
      <c r="Q588" s="90"/>
      <c r="R588" s="147"/>
      <c r="S588" s="148"/>
    </row>
    <row r="589" spans="1:19" x14ac:dyDescent="0.25">
      <c r="A589" s="85"/>
      <c r="B589" s="146"/>
      <c r="C589" s="146"/>
      <c r="D589" s="87"/>
      <c r="E589" s="88"/>
      <c r="F589" s="272" t="str">
        <f t="shared" si="8"/>
        <v/>
      </c>
      <c r="G589" s="89"/>
      <c r="H589" s="273"/>
      <c r="I589" s="89"/>
      <c r="J589" s="156"/>
      <c r="K589" s="153"/>
      <c r="L5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89" s="275" t="str">
        <f>IF(ISNUMBER(Tabla1[[#This Row],[meq TROLOX/g muestra]]),Tabla1[[#This Row],[meq TROLOX/g muestra]]*100*1000,"")</f>
        <v/>
      </c>
      <c r="N589" s="274" t="str">
        <f>IF(ISNUMBER(Tabla1[[#This Row],[umol TROLOX/ 100g]]),Tabla1[[#This Row],[umol TROLOX/ 100g]]/250.29,"")</f>
        <v/>
      </c>
      <c r="O589" s="90"/>
      <c r="P589" s="90"/>
      <c r="Q589" s="90"/>
      <c r="R589" s="147"/>
      <c r="S589" s="148"/>
    </row>
    <row r="590" spans="1:19" x14ac:dyDescent="0.25">
      <c r="A590" s="85"/>
      <c r="B590" s="146"/>
      <c r="C590" s="146"/>
      <c r="D590" s="87"/>
      <c r="E590" s="88"/>
      <c r="F590" s="272" t="str">
        <f t="shared" si="8"/>
        <v/>
      </c>
      <c r="G590" s="89"/>
      <c r="H590" s="273"/>
      <c r="I590" s="89"/>
      <c r="J590" s="156"/>
      <c r="K590" s="153"/>
      <c r="L5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0" s="275" t="str">
        <f>IF(ISNUMBER(Tabla1[[#This Row],[meq TROLOX/g muestra]]),Tabla1[[#This Row],[meq TROLOX/g muestra]]*100*1000,"")</f>
        <v/>
      </c>
      <c r="N590" s="274" t="str">
        <f>IF(ISNUMBER(Tabla1[[#This Row],[umol TROLOX/ 100g]]),Tabla1[[#This Row],[umol TROLOX/ 100g]]/250.29,"")</f>
        <v/>
      </c>
      <c r="O590" s="90"/>
      <c r="P590" s="90"/>
      <c r="Q590" s="90"/>
      <c r="R590" s="147"/>
      <c r="S590" s="148"/>
    </row>
    <row r="591" spans="1:19" x14ac:dyDescent="0.25">
      <c r="A591" s="85"/>
      <c r="B591" s="146"/>
      <c r="C591" s="146"/>
      <c r="D591" s="87"/>
      <c r="E591" s="88"/>
      <c r="F591" s="272" t="str">
        <f t="shared" si="8"/>
        <v/>
      </c>
      <c r="G591" s="89"/>
      <c r="H591" s="273"/>
      <c r="I591" s="89"/>
      <c r="J591" s="156"/>
      <c r="K591" s="153"/>
      <c r="L5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1" s="275" t="str">
        <f>IF(ISNUMBER(Tabla1[[#This Row],[meq TROLOX/g muestra]]),Tabla1[[#This Row],[meq TROLOX/g muestra]]*100*1000,"")</f>
        <v/>
      </c>
      <c r="N591" s="274" t="str">
        <f>IF(ISNUMBER(Tabla1[[#This Row],[umol TROLOX/ 100g]]),Tabla1[[#This Row],[umol TROLOX/ 100g]]/250.29,"")</f>
        <v/>
      </c>
      <c r="O591" s="90"/>
      <c r="P591" s="90"/>
      <c r="Q591" s="90"/>
      <c r="R591" s="147"/>
      <c r="S591" s="148"/>
    </row>
    <row r="592" spans="1:19" x14ac:dyDescent="0.25">
      <c r="A592" s="85"/>
      <c r="B592" s="146"/>
      <c r="C592" s="146"/>
      <c r="D592" s="87"/>
      <c r="E592" s="88"/>
      <c r="F592" s="272" t="str">
        <f t="shared" si="8"/>
        <v/>
      </c>
      <c r="G592" s="89"/>
      <c r="H592" s="273"/>
      <c r="I592" s="89"/>
      <c r="J592" s="156"/>
      <c r="K592" s="153"/>
      <c r="L5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2" s="275" t="str">
        <f>IF(ISNUMBER(Tabla1[[#This Row],[meq TROLOX/g muestra]]),Tabla1[[#This Row],[meq TROLOX/g muestra]]*100*1000,"")</f>
        <v/>
      </c>
      <c r="N592" s="274" t="str">
        <f>IF(ISNUMBER(Tabla1[[#This Row],[umol TROLOX/ 100g]]),Tabla1[[#This Row],[umol TROLOX/ 100g]]/250.29,"")</f>
        <v/>
      </c>
      <c r="O592" s="90"/>
      <c r="P592" s="90"/>
      <c r="Q592" s="90"/>
      <c r="R592" s="147"/>
      <c r="S592" s="148"/>
    </row>
    <row r="593" spans="1:19" x14ac:dyDescent="0.25">
      <c r="A593" s="85"/>
      <c r="B593" s="146"/>
      <c r="C593" s="146"/>
      <c r="D593" s="87"/>
      <c r="E593" s="88"/>
      <c r="F593" s="272" t="str">
        <f t="shared" si="8"/>
        <v/>
      </c>
      <c r="G593" s="89"/>
      <c r="H593" s="273"/>
      <c r="I593" s="89"/>
      <c r="J593" s="156"/>
      <c r="K593" s="153"/>
      <c r="L5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3" s="275" t="str">
        <f>IF(ISNUMBER(Tabla1[[#This Row],[meq TROLOX/g muestra]]),Tabla1[[#This Row],[meq TROLOX/g muestra]]*100*1000,"")</f>
        <v/>
      </c>
      <c r="N593" s="274" t="str">
        <f>IF(ISNUMBER(Tabla1[[#This Row],[umol TROLOX/ 100g]]),Tabla1[[#This Row],[umol TROLOX/ 100g]]/250.29,"")</f>
        <v/>
      </c>
      <c r="O593" s="90"/>
      <c r="P593" s="90"/>
      <c r="Q593" s="90"/>
      <c r="R593" s="147"/>
      <c r="S593" s="148"/>
    </row>
    <row r="594" spans="1:19" x14ac:dyDescent="0.25">
      <c r="A594" s="85"/>
      <c r="B594" s="146"/>
      <c r="C594" s="146"/>
      <c r="D594" s="87"/>
      <c r="E594" s="88"/>
      <c r="F594" s="272" t="str">
        <f t="shared" si="8"/>
        <v/>
      </c>
      <c r="G594" s="89"/>
      <c r="H594" s="273"/>
      <c r="I594" s="89"/>
      <c r="J594" s="156"/>
      <c r="K594" s="153"/>
      <c r="L5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4" s="275" t="str">
        <f>IF(ISNUMBER(Tabla1[[#This Row],[meq TROLOX/g muestra]]),Tabla1[[#This Row],[meq TROLOX/g muestra]]*100*1000,"")</f>
        <v/>
      </c>
      <c r="N594" s="274" t="str">
        <f>IF(ISNUMBER(Tabla1[[#This Row],[umol TROLOX/ 100g]]),Tabla1[[#This Row],[umol TROLOX/ 100g]]/250.29,"")</f>
        <v/>
      </c>
      <c r="O594" s="90"/>
      <c r="P594" s="90"/>
      <c r="Q594" s="90"/>
      <c r="R594" s="147"/>
      <c r="S594" s="148"/>
    </row>
    <row r="595" spans="1:19" x14ac:dyDescent="0.25">
      <c r="A595" s="85"/>
      <c r="B595" s="146"/>
      <c r="C595" s="146"/>
      <c r="D595" s="87"/>
      <c r="E595" s="88"/>
      <c r="F595" s="272" t="str">
        <f t="shared" si="8"/>
        <v/>
      </c>
      <c r="G595" s="89"/>
      <c r="H595" s="273"/>
      <c r="I595" s="89"/>
      <c r="J595" s="156"/>
      <c r="K595" s="153"/>
      <c r="L5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5" s="275" t="str">
        <f>IF(ISNUMBER(Tabla1[[#This Row],[meq TROLOX/g muestra]]),Tabla1[[#This Row],[meq TROLOX/g muestra]]*100*1000,"")</f>
        <v/>
      </c>
      <c r="N595" s="274" t="str">
        <f>IF(ISNUMBER(Tabla1[[#This Row],[umol TROLOX/ 100g]]),Tabla1[[#This Row],[umol TROLOX/ 100g]]/250.29,"")</f>
        <v/>
      </c>
      <c r="O595" s="90"/>
      <c r="P595" s="90"/>
      <c r="Q595" s="90"/>
      <c r="R595" s="147"/>
      <c r="S595" s="148"/>
    </row>
    <row r="596" spans="1:19" x14ac:dyDescent="0.25">
      <c r="A596" s="85"/>
      <c r="B596" s="146"/>
      <c r="C596" s="146"/>
      <c r="D596" s="87"/>
      <c r="E596" s="88"/>
      <c r="F596" s="272" t="str">
        <f t="shared" si="8"/>
        <v/>
      </c>
      <c r="G596" s="89"/>
      <c r="H596" s="273"/>
      <c r="I596" s="89"/>
      <c r="J596" s="156"/>
      <c r="K596" s="153"/>
      <c r="L5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6" s="275" t="str">
        <f>IF(ISNUMBER(Tabla1[[#This Row],[meq TROLOX/g muestra]]),Tabla1[[#This Row],[meq TROLOX/g muestra]]*100*1000,"")</f>
        <v/>
      </c>
      <c r="N596" s="274" t="str">
        <f>IF(ISNUMBER(Tabla1[[#This Row],[umol TROLOX/ 100g]]),Tabla1[[#This Row],[umol TROLOX/ 100g]]/250.29,"")</f>
        <v/>
      </c>
      <c r="O596" s="90"/>
      <c r="P596" s="90"/>
      <c r="Q596" s="90"/>
      <c r="R596" s="147"/>
      <c r="S596" s="148"/>
    </row>
    <row r="597" spans="1:19" x14ac:dyDescent="0.25">
      <c r="A597" s="85"/>
      <c r="B597" s="146"/>
      <c r="C597" s="146"/>
      <c r="D597" s="87"/>
      <c r="E597" s="88"/>
      <c r="F597" s="272" t="str">
        <f t="shared" si="8"/>
        <v/>
      </c>
      <c r="G597" s="89"/>
      <c r="H597" s="273"/>
      <c r="I597" s="89"/>
      <c r="J597" s="156"/>
      <c r="K597" s="153"/>
      <c r="L5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7" s="275" t="str">
        <f>IF(ISNUMBER(Tabla1[[#This Row],[meq TROLOX/g muestra]]),Tabla1[[#This Row],[meq TROLOX/g muestra]]*100*1000,"")</f>
        <v/>
      </c>
      <c r="N597" s="274" t="str">
        <f>IF(ISNUMBER(Tabla1[[#This Row],[umol TROLOX/ 100g]]),Tabla1[[#This Row],[umol TROLOX/ 100g]]/250.29,"")</f>
        <v/>
      </c>
      <c r="O597" s="90"/>
      <c r="P597" s="90"/>
      <c r="Q597" s="90"/>
      <c r="R597" s="147"/>
      <c r="S597" s="148"/>
    </row>
    <row r="598" spans="1:19" x14ac:dyDescent="0.25">
      <c r="A598" s="85"/>
      <c r="B598" s="146"/>
      <c r="C598" s="146"/>
      <c r="D598" s="87"/>
      <c r="E598" s="88"/>
      <c r="F598" s="272" t="str">
        <f t="shared" ref="F598:F661" si="9">IF(OR(ISBLANK(E598),ISERROR($B$14),ISERROR($B$15))=FALSE,E598+(E598*$B$14+$B$15),"")</f>
        <v/>
      </c>
      <c r="G598" s="89"/>
      <c r="H598" s="273"/>
      <c r="I598" s="89"/>
      <c r="J598" s="156"/>
      <c r="K598" s="153"/>
      <c r="L5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8" s="275" t="str">
        <f>IF(ISNUMBER(Tabla1[[#This Row],[meq TROLOX/g muestra]]),Tabla1[[#This Row],[meq TROLOX/g muestra]]*100*1000,"")</f>
        <v/>
      </c>
      <c r="N598" s="274" t="str">
        <f>IF(ISNUMBER(Tabla1[[#This Row],[umol TROLOX/ 100g]]),Tabla1[[#This Row],[umol TROLOX/ 100g]]/250.29,"")</f>
        <v/>
      </c>
      <c r="O598" s="90"/>
      <c r="P598" s="90"/>
      <c r="Q598" s="90"/>
      <c r="R598" s="147"/>
      <c r="S598" s="148"/>
    </row>
    <row r="599" spans="1:19" x14ac:dyDescent="0.25">
      <c r="A599" s="85"/>
      <c r="B599" s="146"/>
      <c r="C599" s="146"/>
      <c r="D599" s="87"/>
      <c r="E599" s="88"/>
      <c r="F599" s="272" t="str">
        <f t="shared" si="9"/>
        <v/>
      </c>
      <c r="G599" s="89"/>
      <c r="H599" s="273"/>
      <c r="I599" s="89"/>
      <c r="J599" s="156"/>
      <c r="K599" s="153"/>
      <c r="L5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599" s="275" t="str">
        <f>IF(ISNUMBER(Tabla1[[#This Row],[meq TROLOX/g muestra]]),Tabla1[[#This Row],[meq TROLOX/g muestra]]*100*1000,"")</f>
        <v/>
      </c>
      <c r="N599" s="274" t="str">
        <f>IF(ISNUMBER(Tabla1[[#This Row],[umol TROLOX/ 100g]]),Tabla1[[#This Row],[umol TROLOX/ 100g]]/250.29,"")</f>
        <v/>
      </c>
      <c r="O599" s="90"/>
      <c r="P599" s="90"/>
      <c r="Q599" s="90"/>
      <c r="R599" s="147"/>
      <c r="S599" s="148"/>
    </row>
    <row r="600" spans="1:19" x14ac:dyDescent="0.25">
      <c r="A600" s="85"/>
      <c r="B600" s="146"/>
      <c r="C600" s="146"/>
      <c r="D600" s="87"/>
      <c r="E600" s="88"/>
      <c r="F600" s="272" t="str">
        <f t="shared" si="9"/>
        <v/>
      </c>
      <c r="G600" s="89"/>
      <c r="H600" s="273"/>
      <c r="I600" s="89"/>
      <c r="J600" s="156"/>
      <c r="K600" s="153"/>
      <c r="L6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0" s="275" t="str">
        <f>IF(ISNUMBER(Tabla1[[#This Row],[meq TROLOX/g muestra]]),Tabla1[[#This Row],[meq TROLOX/g muestra]]*100*1000,"")</f>
        <v/>
      </c>
      <c r="N600" s="274" t="str">
        <f>IF(ISNUMBER(Tabla1[[#This Row],[umol TROLOX/ 100g]]),Tabla1[[#This Row],[umol TROLOX/ 100g]]/250.29,"")</f>
        <v/>
      </c>
      <c r="O600" s="90"/>
      <c r="P600" s="90"/>
      <c r="Q600" s="90"/>
      <c r="R600" s="147"/>
      <c r="S600" s="148"/>
    </row>
    <row r="601" spans="1:19" x14ac:dyDescent="0.25">
      <c r="A601" s="85"/>
      <c r="B601" s="146"/>
      <c r="C601" s="146"/>
      <c r="D601" s="87"/>
      <c r="E601" s="88"/>
      <c r="F601" s="272" t="str">
        <f t="shared" si="9"/>
        <v/>
      </c>
      <c r="G601" s="89"/>
      <c r="H601" s="273"/>
      <c r="I601" s="89"/>
      <c r="J601" s="156"/>
      <c r="K601" s="153"/>
      <c r="L6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1" s="275" t="str">
        <f>IF(ISNUMBER(Tabla1[[#This Row],[meq TROLOX/g muestra]]),Tabla1[[#This Row],[meq TROLOX/g muestra]]*100*1000,"")</f>
        <v/>
      </c>
      <c r="N601" s="274" t="str">
        <f>IF(ISNUMBER(Tabla1[[#This Row],[umol TROLOX/ 100g]]),Tabla1[[#This Row],[umol TROLOX/ 100g]]/250.29,"")</f>
        <v/>
      </c>
      <c r="O601" s="90"/>
      <c r="P601" s="90"/>
      <c r="Q601" s="90"/>
      <c r="R601" s="147"/>
      <c r="S601" s="148"/>
    </row>
    <row r="602" spans="1:19" x14ac:dyDescent="0.25">
      <c r="A602" s="85"/>
      <c r="B602" s="146"/>
      <c r="C602" s="146"/>
      <c r="D602" s="87"/>
      <c r="E602" s="88"/>
      <c r="F602" s="272" t="str">
        <f t="shared" si="9"/>
        <v/>
      </c>
      <c r="G602" s="89"/>
      <c r="H602" s="273"/>
      <c r="I602" s="89"/>
      <c r="J602" s="156"/>
      <c r="K602" s="153"/>
      <c r="L6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2" s="275" t="str">
        <f>IF(ISNUMBER(Tabla1[[#This Row],[meq TROLOX/g muestra]]),Tabla1[[#This Row],[meq TROLOX/g muestra]]*100*1000,"")</f>
        <v/>
      </c>
      <c r="N602" s="274" t="str">
        <f>IF(ISNUMBER(Tabla1[[#This Row],[umol TROLOX/ 100g]]),Tabla1[[#This Row],[umol TROLOX/ 100g]]/250.29,"")</f>
        <v/>
      </c>
      <c r="O602" s="90"/>
      <c r="P602" s="90"/>
      <c r="Q602" s="90"/>
      <c r="R602" s="147"/>
      <c r="S602" s="148"/>
    </row>
    <row r="603" spans="1:19" x14ac:dyDescent="0.25">
      <c r="A603" s="85"/>
      <c r="B603" s="146"/>
      <c r="C603" s="146"/>
      <c r="D603" s="87"/>
      <c r="E603" s="88"/>
      <c r="F603" s="272" t="str">
        <f t="shared" si="9"/>
        <v/>
      </c>
      <c r="G603" s="89"/>
      <c r="H603" s="273"/>
      <c r="I603" s="89"/>
      <c r="J603" s="156"/>
      <c r="K603" s="153"/>
      <c r="L6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3" s="275" t="str">
        <f>IF(ISNUMBER(Tabla1[[#This Row],[meq TROLOX/g muestra]]),Tabla1[[#This Row],[meq TROLOX/g muestra]]*100*1000,"")</f>
        <v/>
      </c>
      <c r="N603" s="274" t="str">
        <f>IF(ISNUMBER(Tabla1[[#This Row],[umol TROLOX/ 100g]]),Tabla1[[#This Row],[umol TROLOX/ 100g]]/250.29,"")</f>
        <v/>
      </c>
      <c r="O603" s="90"/>
      <c r="P603" s="90"/>
      <c r="Q603" s="90"/>
      <c r="R603" s="147"/>
      <c r="S603" s="148"/>
    </row>
    <row r="604" spans="1:19" x14ac:dyDescent="0.25">
      <c r="A604" s="85"/>
      <c r="B604" s="146"/>
      <c r="C604" s="146"/>
      <c r="D604" s="87"/>
      <c r="E604" s="88"/>
      <c r="F604" s="272" t="str">
        <f t="shared" si="9"/>
        <v/>
      </c>
      <c r="G604" s="89"/>
      <c r="H604" s="273"/>
      <c r="I604" s="89"/>
      <c r="J604" s="156"/>
      <c r="K604" s="153"/>
      <c r="L6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4" s="275" t="str">
        <f>IF(ISNUMBER(Tabla1[[#This Row],[meq TROLOX/g muestra]]),Tabla1[[#This Row],[meq TROLOX/g muestra]]*100*1000,"")</f>
        <v/>
      </c>
      <c r="N604" s="274" t="str">
        <f>IF(ISNUMBER(Tabla1[[#This Row],[umol TROLOX/ 100g]]),Tabla1[[#This Row],[umol TROLOX/ 100g]]/250.29,"")</f>
        <v/>
      </c>
      <c r="O604" s="90"/>
      <c r="P604" s="90"/>
      <c r="Q604" s="90"/>
      <c r="R604" s="147"/>
      <c r="S604" s="148"/>
    </row>
    <row r="605" spans="1:19" x14ac:dyDescent="0.25">
      <c r="A605" s="85"/>
      <c r="B605" s="146"/>
      <c r="C605" s="146"/>
      <c r="D605" s="87"/>
      <c r="E605" s="88"/>
      <c r="F605" s="272" t="str">
        <f t="shared" si="9"/>
        <v/>
      </c>
      <c r="G605" s="89"/>
      <c r="H605" s="273"/>
      <c r="I605" s="89"/>
      <c r="J605" s="156"/>
      <c r="K605" s="153"/>
      <c r="L6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5" s="275" t="str">
        <f>IF(ISNUMBER(Tabla1[[#This Row],[meq TROLOX/g muestra]]),Tabla1[[#This Row],[meq TROLOX/g muestra]]*100*1000,"")</f>
        <v/>
      </c>
      <c r="N605" s="274" t="str">
        <f>IF(ISNUMBER(Tabla1[[#This Row],[umol TROLOX/ 100g]]),Tabla1[[#This Row],[umol TROLOX/ 100g]]/250.29,"")</f>
        <v/>
      </c>
      <c r="O605" s="90"/>
      <c r="P605" s="90"/>
      <c r="Q605" s="90"/>
      <c r="R605" s="147"/>
      <c r="S605" s="148"/>
    </row>
    <row r="606" spans="1:19" x14ac:dyDescent="0.25">
      <c r="A606" s="85"/>
      <c r="B606" s="146"/>
      <c r="C606" s="146"/>
      <c r="D606" s="87"/>
      <c r="E606" s="88"/>
      <c r="F606" s="272" t="str">
        <f t="shared" si="9"/>
        <v/>
      </c>
      <c r="G606" s="89"/>
      <c r="H606" s="273"/>
      <c r="I606" s="89"/>
      <c r="J606" s="156"/>
      <c r="K606" s="153"/>
      <c r="L6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6" s="275" t="str">
        <f>IF(ISNUMBER(Tabla1[[#This Row],[meq TROLOX/g muestra]]),Tabla1[[#This Row],[meq TROLOX/g muestra]]*100*1000,"")</f>
        <v/>
      </c>
      <c r="N606" s="274" t="str">
        <f>IF(ISNUMBER(Tabla1[[#This Row],[umol TROLOX/ 100g]]),Tabla1[[#This Row],[umol TROLOX/ 100g]]/250.29,"")</f>
        <v/>
      </c>
      <c r="O606" s="90"/>
      <c r="P606" s="90"/>
      <c r="Q606" s="90"/>
      <c r="R606" s="147"/>
      <c r="S606" s="148"/>
    </row>
    <row r="607" spans="1:19" x14ac:dyDescent="0.25">
      <c r="A607" s="85"/>
      <c r="B607" s="146"/>
      <c r="C607" s="146"/>
      <c r="D607" s="87"/>
      <c r="E607" s="88"/>
      <c r="F607" s="272" t="str">
        <f t="shared" si="9"/>
        <v/>
      </c>
      <c r="G607" s="89"/>
      <c r="H607" s="273"/>
      <c r="I607" s="89"/>
      <c r="J607" s="156"/>
      <c r="K607" s="153"/>
      <c r="L6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7" s="275" t="str">
        <f>IF(ISNUMBER(Tabla1[[#This Row],[meq TROLOX/g muestra]]),Tabla1[[#This Row],[meq TROLOX/g muestra]]*100*1000,"")</f>
        <v/>
      </c>
      <c r="N607" s="274" t="str">
        <f>IF(ISNUMBER(Tabla1[[#This Row],[umol TROLOX/ 100g]]),Tabla1[[#This Row],[umol TROLOX/ 100g]]/250.29,"")</f>
        <v/>
      </c>
      <c r="O607" s="90"/>
      <c r="P607" s="90"/>
      <c r="Q607" s="90"/>
      <c r="R607" s="147"/>
      <c r="S607" s="148"/>
    </row>
    <row r="608" spans="1:19" x14ac:dyDescent="0.25">
      <c r="A608" s="85"/>
      <c r="B608" s="146"/>
      <c r="C608" s="146"/>
      <c r="D608" s="87"/>
      <c r="E608" s="88"/>
      <c r="F608" s="272" t="str">
        <f t="shared" si="9"/>
        <v/>
      </c>
      <c r="G608" s="89"/>
      <c r="H608" s="273"/>
      <c r="I608" s="89"/>
      <c r="J608" s="156"/>
      <c r="K608" s="153"/>
      <c r="L6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8" s="275" t="str">
        <f>IF(ISNUMBER(Tabla1[[#This Row],[meq TROLOX/g muestra]]),Tabla1[[#This Row],[meq TROLOX/g muestra]]*100*1000,"")</f>
        <v/>
      </c>
      <c r="N608" s="274" t="str">
        <f>IF(ISNUMBER(Tabla1[[#This Row],[umol TROLOX/ 100g]]),Tabla1[[#This Row],[umol TROLOX/ 100g]]/250.29,"")</f>
        <v/>
      </c>
      <c r="O608" s="90"/>
      <c r="P608" s="90"/>
      <c r="Q608" s="90"/>
      <c r="R608" s="147"/>
      <c r="S608" s="148"/>
    </row>
    <row r="609" spans="1:19" x14ac:dyDescent="0.25">
      <c r="A609" s="85"/>
      <c r="B609" s="146"/>
      <c r="C609" s="146"/>
      <c r="D609" s="87"/>
      <c r="E609" s="88"/>
      <c r="F609" s="272" t="str">
        <f t="shared" si="9"/>
        <v/>
      </c>
      <c r="G609" s="89"/>
      <c r="H609" s="273"/>
      <c r="I609" s="89"/>
      <c r="J609" s="156"/>
      <c r="K609" s="153"/>
      <c r="L6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09" s="275" t="str">
        <f>IF(ISNUMBER(Tabla1[[#This Row],[meq TROLOX/g muestra]]),Tabla1[[#This Row],[meq TROLOX/g muestra]]*100*1000,"")</f>
        <v/>
      </c>
      <c r="N609" s="274" t="str">
        <f>IF(ISNUMBER(Tabla1[[#This Row],[umol TROLOX/ 100g]]),Tabla1[[#This Row],[umol TROLOX/ 100g]]/250.29,"")</f>
        <v/>
      </c>
      <c r="O609" s="90"/>
      <c r="P609" s="90"/>
      <c r="Q609" s="90"/>
      <c r="R609" s="147"/>
      <c r="S609" s="148"/>
    </row>
    <row r="610" spans="1:19" x14ac:dyDescent="0.25">
      <c r="A610" s="85"/>
      <c r="B610" s="146"/>
      <c r="C610" s="146"/>
      <c r="D610" s="87"/>
      <c r="E610" s="88"/>
      <c r="F610" s="272" t="str">
        <f t="shared" si="9"/>
        <v/>
      </c>
      <c r="G610" s="89"/>
      <c r="H610" s="273"/>
      <c r="I610" s="89"/>
      <c r="J610" s="156"/>
      <c r="K610" s="153"/>
      <c r="L6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0" s="275" t="str">
        <f>IF(ISNUMBER(Tabla1[[#This Row],[meq TROLOX/g muestra]]),Tabla1[[#This Row],[meq TROLOX/g muestra]]*100*1000,"")</f>
        <v/>
      </c>
      <c r="N610" s="274" t="str">
        <f>IF(ISNUMBER(Tabla1[[#This Row],[umol TROLOX/ 100g]]),Tabla1[[#This Row],[umol TROLOX/ 100g]]/250.29,"")</f>
        <v/>
      </c>
      <c r="O610" s="90"/>
      <c r="P610" s="90"/>
      <c r="Q610" s="90"/>
      <c r="R610" s="147"/>
      <c r="S610" s="148"/>
    </row>
    <row r="611" spans="1:19" x14ac:dyDescent="0.25">
      <c r="A611" s="85"/>
      <c r="B611" s="146"/>
      <c r="C611" s="146"/>
      <c r="D611" s="87"/>
      <c r="E611" s="88"/>
      <c r="F611" s="272" t="str">
        <f t="shared" si="9"/>
        <v/>
      </c>
      <c r="G611" s="89"/>
      <c r="H611" s="273"/>
      <c r="I611" s="89"/>
      <c r="J611" s="156"/>
      <c r="K611" s="153"/>
      <c r="L6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1" s="275" t="str">
        <f>IF(ISNUMBER(Tabla1[[#This Row],[meq TROLOX/g muestra]]),Tabla1[[#This Row],[meq TROLOX/g muestra]]*100*1000,"")</f>
        <v/>
      </c>
      <c r="N611" s="274" t="str">
        <f>IF(ISNUMBER(Tabla1[[#This Row],[umol TROLOX/ 100g]]),Tabla1[[#This Row],[umol TROLOX/ 100g]]/250.29,"")</f>
        <v/>
      </c>
      <c r="O611" s="90"/>
      <c r="P611" s="90"/>
      <c r="Q611" s="90"/>
      <c r="R611" s="147"/>
      <c r="S611" s="148"/>
    </row>
    <row r="612" spans="1:19" x14ac:dyDescent="0.25">
      <c r="A612" s="85"/>
      <c r="B612" s="146"/>
      <c r="C612" s="146"/>
      <c r="D612" s="87"/>
      <c r="E612" s="88"/>
      <c r="F612" s="272" t="str">
        <f t="shared" si="9"/>
        <v/>
      </c>
      <c r="G612" s="89"/>
      <c r="H612" s="273"/>
      <c r="I612" s="89"/>
      <c r="J612" s="156"/>
      <c r="K612" s="153"/>
      <c r="L6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2" s="275" t="str">
        <f>IF(ISNUMBER(Tabla1[[#This Row],[meq TROLOX/g muestra]]),Tabla1[[#This Row],[meq TROLOX/g muestra]]*100*1000,"")</f>
        <v/>
      </c>
      <c r="N612" s="274" t="str">
        <f>IF(ISNUMBER(Tabla1[[#This Row],[umol TROLOX/ 100g]]),Tabla1[[#This Row],[umol TROLOX/ 100g]]/250.29,"")</f>
        <v/>
      </c>
      <c r="O612" s="90"/>
      <c r="P612" s="90"/>
      <c r="Q612" s="90"/>
      <c r="R612" s="147"/>
      <c r="S612" s="148"/>
    </row>
    <row r="613" spans="1:19" x14ac:dyDescent="0.25">
      <c r="A613" s="85"/>
      <c r="B613" s="146"/>
      <c r="C613" s="146"/>
      <c r="D613" s="87"/>
      <c r="E613" s="88"/>
      <c r="F613" s="272" t="str">
        <f t="shared" si="9"/>
        <v/>
      </c>
      <c r="G613" s="89"/>
      <c r="H613" s="273"/>
      <c r="I613" s="89"/>
      <c r="J613" s="156"/>
      <c r="K613" s="153"/>
      <c r="L6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3" s="275" t="str">
        <f>IF(ISNUMBER(Tabla1[[#This Row],[meq TROLOX/g muestra]]),Tabla1[[#This Row],[meq TROLOX/g muestra]]*100*1000,"")</f>
        <v/>
      </c>
      <c r="N613" s="274" t="str">
        <f>IF(ISNUMBER(Tabla1[[#This Row],[umol TROLOX/ 100g]]),Tabla1[[#This Row],[umol TROLOX/ 100g]]/250.29,"")</f>
        <v/>
      </c>
      <c r="O613" s="90"/>
      <c r="P613" s="90"/>
      <c r="Q613" s="90"/>
      <c r="R613" s="147"/>
      <c r="S613" s="148"/>
    </row>
    <row r="614" spans="1:19" x14ac:dyDescent="0.25">
      <c r="A614" s="85"/>
      <c r="B614" s="146"/>
      <c r="C614" s="146"/>
      <c r="D614" s="87"/>
      <c r="E614" s="88"/>
      <c r="F614" s="272" t="str">
        <f t="shared" si="9"/>
        <v/>
      </c>
      <c r="G614" s="89"/>
      <c r="H614" s="273"/>
      <c r="I614" s="89"/>
      <c r="J614" s="156"/>
      <c r="K614" s="153"/>
      <c r="L6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4" s="275" t="str">
        <f>IF(ISNUMBER(Tabla1[[#This Row],[meq TROLOX/g muestra]]),Tabla1[[#This Row],[meq TROLOX/g muestra]]*100*1000,"")</f>
        <v/>
      </c>
      <c r="N614" s="274" t="str">
        <f>IF(ISNUMBER(Tabla1[[#This Row],[umol TROLOX/ 100g]]),Tabla1[[#This Row],[umol TROLOX/ 100g]]/250.29,"")</f>
        <v/>
      </c>
      <c r="O614" s="90"/>
      <c r="P614" s="90"/>
      <c r="Q614" s="90"/>
      <c r="R614" s="147"/>
      <c r="S614" s="148"/>
    </row>
    <row r="615" spans="1:19" x14ac:dyDescent="0.25">
      <c r="A615" s="85"/>
      <c r="B615" s="146"/>
      <c r="C615" s="146"/>
      <c r="D615" s="87"/>
      <c r="E615" s="88"/>
      <c r="F615" s="272" t="str">
        <f t="shared" si="9"/>
        <v/>
      </c>
      <c r="G615" s="89"/>
      <c r="H615" s="273"/>
      <c r="I615" s="89"/>
      <c r="J615" s="156"/>
      <c r="K615" s="153"/>
      <c r="L6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5" s="275" t="str">
        <f>IF(ISNUMBER(Tabla1[[#This Row],[meq TROLOX/g muestra]]),Tabla1[[#This Row],[meq TROLOX/g muestra]]*100*1000,"")</f>
        <v/>
      </c>
      <c r="N615" s="274" t="str">
        <f>IF(ISNUMBER(Tabla1[[#This Row],[umol TROLOX/ 100g]]),Tabla1[[#This Row],[umol TROLOX/ 100g]]/250.29,"")</f>
        <v/>
      </c>
      <c r="O615" s="90"/>
      <c r="P615" s="90"/>
      <c r="Q615" s="90"/>
      <c r="R615" s="147"/>
      <c r="S615" s="148"/>
    </row>
    <row r="616" spans="1:19" x14ac:dyDescent="0.25">
      <c r="A616" s="85"/>
      <c r="B616" s="146"/>
      <c r="C616" s="146"/>
      <c r="D616" s="87"/>
      <c r="E616" s="88"/>
      <c r="F616" s="272" t="str">
        <f t="shared" si="9"/>
        <v/>
      </c>
      <c r="G616" s="89"/>
      <c r="H616" s="273"/>
      <c r="I616" s="89"/>
      <c r="J616" s="156"/>
      <c r="K616" s="153"/>
      <c r="L6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6" s="275" t="str">
        <f>IF(ISNUMBER(Tabla1[[#This Row],[meq TROLOX/g muestra]]),Tabla1[[#This Row],[meq TROLOX/g muestra]]*100*1000,"")</f>
        <v/>
      </c>
      <c r="N616" s="274" t="str">
        <f>IF(ISNUMBER(Tabla1[[#This Row],[umol TROLOX/ 100g]]),Tabla1[[#This Row],[umol TROLOX/ 100g]]/250.29,"")</f>
        <v/>
      </c>
      <c r="O616" s="90"/>
      <c r="P616" s="90"/>
      <c r="Q616" s="90"/>
      <c r="R616" s="147"/>
      <c r="S616" s="148"/>
    </row>
    <row r="617" spans="1:19" x14ac:dyDescent="0.25">
      <c r="A617" s="85"/>
      <c r="B617" s="146"/>
      <c r="C617" s="146"/>
      <c r="D617" s="87"/>
      <c r="E617" s="88"/>
      <c r="F617" s="272" t="str">
        <f t="shared" si="9"/>
        <v/>
      </c>
      <c r="G617" s="89"/>
      <c r="H617" s="273"/>
      <c r="I617" s="89"/>
      <c r="J617" s="156"/>
      <c r="K617" s="153"/>
      <c r="L6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7" s="275" t="str">
        <f>IF(ISNUMBER(Tabla1[[#This Row],[meq TROLOX/g muestra]]),Tabla1[[#This Row],[meq TROLOX/g muestra]]*100*1000,"")</f>
        <v/>
      </c>
      <c r="N617" s="274" t="str">
        <f>IF(ISNUMBER(Tabla1[[#This Row],[umol TROLOX/ 100g]]),Tabla1[[#This Row],[umol TROLOX/ 100g]]/250.29,"")</f>
        <v/>
      </c>
      <c r="O617" s="90"/>
      <c r="P617" s="90"/>
      <c r="Q617" s="90"/>
      <c r="R617" s="147"/>
      <c r="S617" s="148"/>
    </row>
    <row r="618" spans="1:19" x14ac:dyDescent="0.25">
      <c r="A618" s="85"/>
      <c r="B618" s="146"/>
      <c r="C618" s="146"/>
      <c r="D618" s="87"/>
      <c r="E618" s="88"/>
      <c r="F618" s="272" t="str">
        <f t="shared" si="9"/>
        <v/>
      </c>
      <c r="G618" s="89"/>
      <c r="H618" s="273"/>
      <c r="I618" s="89"/>
      <c r="J618" s="156"/>
      <c r="K618" s="153"/>
      <c r="L6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8" s="275" t="str">
        <f>IF(ISNUMBER(Tabla1[[#This Row],[meq TROLOX/g muestra]]),Tabla1[[#This Row],[meq TROLOX/g muestra]]*100*1000,"")</f>
        <v/>
      </c>
      <c r="N618" s="274" t="str">
        <f>IF(ISNUMBER(Tabla1[[#This Row],[umol TROLOX/ 100g]]),Tabla1[[#This Row],[umol TROLOX/ 100g]]/250.29,"")</f>
        <v/>
      </c>
      <c r="O618" s="90"/>
      <c r="P618" s="90"/>
      <c r="Q618" s="90"/>
      <c r="R618" s="147"/>
      <c r="S618" s="148"/>
    </row>
    <row r="619" spans="1:19" x14ac:dyDescent="0.25">
      <c r="A619" s="85"/>
      <c r="B619" s="146"/>
      <c r="C619" s="146"/>
      <c r="D619" s="87"/>
      <c r="E619" s="88"/>
      <c r="F619" s="272" t="str">
        <f t="shared" si="9"/>
        <v/>
      </c>
      <c r="G619" s="89"/>
      <c r="H619" s="273"/>
      <c r="I619" s="89"/>
      <c r="J619" s="156"/>
      <c r="K619" s="153"/>
      <c r="L6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19" s="275" t="str">
        <f>IF(ISNUMBER(Tabla1[[#This Row],[meq TROLOX/g muestra]]),Tabla1[[#This Row],[meq TROLOX/g muestra]]*100*1000,"")</f>
        <v/>
      </c>
      <c r="N619" s="274" t="str">
        <f>IF(ISNUMBER(Tabla1[[#This Row],[umol TROLOX/ 100g]]),Tabla1[[#This Row],[umol TROLOX/ 100g]]/250.29,"")</f>
        <v/>
      </c>
      <c r="O619" s="90"/>
      <c r="P619" s="90"/>
      <c r="Q619" s="90"/>
      <c r="R619" s="147"/>
      <c r="S619" s="148"/>
    </row>
    <row r="620" spans="1:19" x14ac:dyDescent="0.25">
      <c r="A620" s="85"/>
      <c r="B620" s="146"/>
      <c r="C620" s="146"/>
      <c r="D620" s="87"/>
      <c r="E620" s="88"/>
      <c r="F620" s="272" t="str">
        <f t="shared" si="9"/>
        <v/>
      </c>
      <c r="G620" s="89"/>
      <c r="H620" s="273"/>
      <c r="I620" s="89"/>
      <c r="J620" s="156"/>
      <c r="K620" s="153"/>
      <c r="L6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0" s="275" t="str">
        <f>IF(ISNUMBER(Tabla1[[#This Row],[meq TROLOX/g muestra]]),Tabla1[[#This Row],[meq TROLOX/g muestra]]*100*1000,"")</f>
        <v/>
      </c>
      <c r="N620" s="274" t="str">
        <f>IF(ISNUMBER(Tabla1[[#This Row],[umol TROLOX/ 100g]]),Tabla1[[#This Row],[umol TROLOX/ 100g]]/250.29,"")</f>
        <v/>
      </c>
      <c r="O620" s="90"/>
      <c r="P620" s="90"/>
      <c r="Q620" s="90"/>
      <c r="R620" s="147"/>
      <c r="S620" s="148"/>
    </row>
    <row r="621" spans="1:19" x14ac:dyDescent="0.25">
      <c r="A621" s="85"/>
      <c r="B621" s="146"/>
      <c r="C621" s="146"/>
      <c r="D621" s="87"/>
      <c r="E621" s="88"/>
      <c r="F621" s="272" t="str">
        <f t="shared" si="9"/>
        <v/>
      </c>
      <c r="G621" s="89"/>
      <c r="H621" s="273"/>
      <c r="I621" s="89"/>
      <c r="J621" s="156"/>
      <c r="K621" s="153"/>
      <c r="L6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1" s="275" t="str">
        <f>IF(ISNUMBER(Tabla1[[#This Row],[meq TROLOX/g muestra]]),Tabla1[[#This Row],[meq TROLOX/g muestra]]*100*1000,"")</f>
        <v/>
      </c>
      <c r="N621" s="274" t="str">
        <f>IF(ISNUMBER(Tabla1[[#This Row],[umol TROLOX/ 100g]]),Tabla1[[#This Row],[umol TROLOX/ 100g]]/250.29,"")</f>
        <v/>
      </c>
      <c r="O621" s="90"/>
      <c r="P621" s="90"/>
      <c r="Q621" s="90"/>
      <c r="R621" s="147"/>
      <c r="S621" s="148"/>
    </row>
    <row r="622" spans="1:19" x14ac:dyDescent="0.25">
      <c r="A622" s="85"/>
      <c r="B622" s="146"/>
      <c r="C622" s="146"/>
      <c r="D622" s="87"/>
      <c r="E622" s="88"/>
      <c r="F622" s="272" t="str">
        <f t="shared" si="9"/>
        <v/>
      </c>
      <c r="G622" s="89"/>
      <c r="H622" s="273"/>
      <c r="I622" s="89"/>
      <c r="J622" s="156"/>
      <c r="K622" s="153"/>
      <c r="L6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2" s="275" t="str">
        <f>IF(ISNUMBER(Tabla1[[#This Row],[meq TROLOX/g muestra]]),Tabla1[[#This Row],[meq TROLOX/g muestra]]*100*1000,"")</f>
        <v/>
      </c>
      <c r="N622" s="274" t="str">
        <f>IF(ISNUMBER(Tabla1[[#This Row],[umol TROLOX/ 100g]]),Tabla1[[#This Row],[umol TROLOX/ 100g]]/250.29,"")</f>
        <v/>
      </c>
      <c r="O622" s="90"/>
      <c r="P622" s="90"/>
      <c r="Q622" s="90"/>
      <c r="R622" s="147"/>
      <c r="S622" s="148"/>
    </row>
    <row r="623" spans="1:19" x14ac:dyDescent="0.25">
      <c r="A623" s="85"/>
      <c r="B623" s="146"/>
      <c r="C623" s="146"/>
      <c r="D623" s="87"/>
      <c r="E623" s="88"/>
      <c r="F623" s="272" t="str">
        <f t="shared" si="9"/>
        <v/>
      </c>
      <c r="G623" s="89"/>
      <c r="H623" s="273"/>
      <c r="I623" s="89"/>
      <c r="J623" s="156"/>
      <c r="K623" s="153"/>
      <c r="L6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3" s="275" t="str">
        <f>IF(ISNUMBER(Tabla1[[#This Row],[meq TROLOX/g muestra]]),Tabla1[[#This Row],[meq TROLOX/g muestra]]*100*1000,"")</f>
        <v/>
      </c>
      <c r="N623" s="274" t="str">
        <f>IF(ISNUMBER(Tabla1[[#This Row],[umol TROLOX/ 100g]]),Tabla1[[#This Row],[umol TROLOX/ 100g]]/250.29,"")</f>
        <v/>
      </c>
      <c r="O623" s="90"/>
      <c r="P623" s="90"/>
      <c r="Q623" s="90"/>
      <c r="R623" s="147"/>
      <c r="S623" s="148"/>
    </row>
    <row r="624" spans="1:19" x14ac:dyDescent="0.25">
      <c r="A624" s="85"/>
      <c r="B624" s="146"/>
      <c r="C624" s="146"/>
      <c r="D624" s="87"/>
      <c r="E624" s="88"/>
      <c r="F624" s="272" t="str">
        <f t="shared" si="9"/>
        <v/>
      </c>
      <c r="G624" s="89"/>
      <c r="H624" s="273"/>
      <c r="I624" s="89"/>
      <c r="J624" s="156"/>
      <c r="K624" s="153"/>
      <c r="L6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4" s="275" t="str">
        <f>IF(ISNUMBER(Tabla1[[#This Row],[meq TROLOX/g muestra]]),Tabla1[[#This Row],[meq TROLOX/g muestra]]*100*1000,"")</f>
        <v/>
      </c>
      <c r="N624" s="274" t="str">
        <f>IF(ISNUMBER(Tabla1[[#This Row],[umol TROLOX/ 100g]]),Tabla1[[#This Row],[umol TROLOX/ 100g]]/250.29,"")</f>
        <v/>
      </c>
      <c r="O624" s="90"/>
      <c r="P624" s="90"/>
      <c r="Q624" s="90"/>
      <c r="R624" s="147"/>
      <c r="S624" s="148"/>
    </row>
    <row r="625" spans="1:19" x14ac:dyDescent="0.25">
      <c r="A625" s="85"/>
      <c r="B625" s="146"/>
      <c r="C625" s="146"/>
      <c r="D625" s="87"/>
      <c r="E625" s="88"/>
      <c r="F625" s="272" t="str">
        <f t="shared" si="9"/>
        <v/>
      </c>
      <c r="G625" s="89"/>
      <c r="H625" s="273"/>
      <c r="I625" s="89"/>
      <c r="J625" s="156"/>
      <c r="K625" s="153"/>
      <c r="L6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5" s="275" t="str">
        <f>IF(ISNUMBER(Tabla1[[#This Row],[meq TROLOX/g muestra]]),Tabla1[[#This Row],[meq TROLOX/g muestra]]*100*1000,"")</f>
        <v/>
      </c>
      <c r="N625" s="274" t="str">
        <f>IF(ISNUMBER(Tabla1[[#This Row],[umol TROLOX/ 100g]]),Tabla1[[#This Row],[umol TROLOX/ 100g]]/250.29,"")</f>
        <v/>
      </c>
      <c r="O625" s="90"/>
      <c r="P625" s="90"/>
      <c r="Q625" s="90"/>
      <c r="R625" s="147"/>
      <c r="S625" s="148"/>
    </row>
    <row r="626" spans="1:19" x14ac:dyDescent="0.25">
      <c r="A626" s="85"/>
      <c r="B626" s="146"/>
      <c r="C626" s="146"/>
      <c r="D626" s="87"/>
      <c r="E626" s="88"/>
      <c r="F626" s="272" t="str">
        <f t="shared" si="9"/>
        <v/>
      </c>
      <c r="G626" s="89"/>
      <c r="H626" s="273"/>
      <c r="I626" s="89"/>
      <c r="J626" s="156"/>
      <c r="K626" s="153"/>
      <c r="L6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6" s="275" t="str">
        <f>IF(ISNUMBER(Tabla1[[#This Row],[meq TROLOX/g muestra]]),Tabla1[[#This Row],[meq TROLOX/g muestra]]*100*1000,"")</f>
        <v/>
      </c>
      <c r="N626" s="274" t="str">
        <f>IF(ISNUMBER(Tabla1[[#This Row],[umol TROLOX/ 100g]]),Tabla1[[#This Row],[umol TROLOX/ 100g]]/250.29,"")</f>
        <v/>
      </c>
      <c r="O626" s="90"/>
      <c r="P626" s="90"/>
      <c r="Q626" s="90"/>
      <c r="R626" s="147"/>
      <c r="S626" s="148"/>
    </row>
    <row r="627" spans="1:19" x14ac:dyDescent="0.25">
      <c r="A627" s="85"/>
      <c r="B627" s="146"/>
      <c r="C627" s="146"/>
      <c r="D627" s="87"/>
      <c r="E627" s="88"/>
      <c r="F627" s="272" t="str">
        <f t="shared" si="9"/>
        <v/>
      </c>
      <c r="G627" s="89"/>
      <c r="H627" s="273"/>
      <c r="I627" s="89"/>
      <c r="J627" s="156"/>
      <c r="K627" s="153"/>
      <c r="L6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7" s="275" t="str">
        <f>IF(ISNUMBER(Tabla1[[#This Row],[meq TROLOX/g muestra]]),Tabla1[[#This Row],[meq TROLOX/g muestra]]*100*1000,"")</f>
        <v/>
      </c>
      <c r="N627" s="274" t="str">
        <f>IF(ISNUMBER(Tabla1[[#This Row],[umol TROLOX/ 100g]]),Tabla1[[#This Row],[umol TROLOX/ 100g]]/250.29,"")</f>
        <v/>
      </c>
      <c r="O627" s="90"/>
      <c r="P627" s="90"/>
      <c r="Q627" s="90"/>
      <c r="R627" s="147"/>
      <c r="S627" s="148"/>
    </row>
    <row r="628" spans="1:19" x14ac:dyDescent="0.25">
      <c r="A628" s="85"/>
      <c r="B628" s="146"/>
      <c r="C628" s="146"/>
      <c r="D628" s="87"/>
      <c r="E628" s="88"/>
      <c r="F628" s="272" t="str">
        <f t="shared" si="9"/>
        <v/>
      </c>
      <c r="G628" s="89"/>
      <c r="H628" s="273"/>
      <c r="I628" s="89"/>
      <c r="J628" s="156"/>
      <c r="K628" s="153"/>
      <c r="L6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8" s="275" t="str">
        <f>IF(ISNUMBER(Tabla1[[#This Row],[meq TROLOX/g muestra]]),Tabla1[[#This Row],[meq TROLOX/g muestra]]*100*1000,"")</f>
        <v/>
      </c>
      <c r="N628" s="274" t="str">
        <f>IF(ISNUMBER(Tabla1[[#This Row],[umol TROLOX/ 100g]]),Tabla1[[#This Row],[umol TROLOX/ 100g]]/250.29,"")</f>
        <v/>
      </c>
      <c r="O628" s="90"/>
      <c r="P628" s="90"/>
      <c r="Q628" s="90"/>
      <c r="R628" s="147"/>
      <c r="S628" s="148"/>
    </row>
    <row r="629" spans="1:19" x14ac:dyDescent="0.25">
      <c r="A629" s="85"/>
      <c r="B629" s="146"/>
      <c r="C629" s="146"/>
      <c r="D629" s="87"/>
      <c r="E629" s="88"/>
      <c r="F629" s="272" t="str">
        <f t="shared" si="9"/>
        <v/>
      </c>
      <c r="G629" s="89"/>
      <c r="H629" s="273"/>
      <c r="I629" s="89"/>
      <c r="J629" s="156"/>
      <c r="K629" s="153"/>
      <c r="L6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29" s="275" t="str">
        <f>IF(ISNUMBER(Tabla1[[#This Row],[meq TROLOX/g muestra]]),Tabla1[[#This Row],[meq TROLOX/g muestra]]*100*1000,"")</f>
        <v/>
      </c>
      <c r="N629" s="274" t="str">
        <f>IF(ISNUMBER(Tabla1[[#This Row],[umol TROLOX/ 100g]]),Tabla1[[#This Row],[umol TROLOX/ 100g]]/250.29,"")</f>
        <v/>
      </c>
      <c r="O629" s="90"/>
      <c r="P629" s="90"/>
      <c r="Q629" s="90"/>
      <c r="R629" s="147"/>
      <c r="S629" s="148"/>
    </row>
    <row r="630" spans="1:19" x14ac:dyDescent="0.25">
      <c r="A630" s="85"/>
      <c r="B630" s="146"/>
      <c r="C630" s="146"/>
      <c r="D630" s="87"/>
      <c r="E630" s="88"/>
      <c r="F630" s="272" t="str">
        <f t="shared" si="9"/>
        <v/>
      </c>
      <c r="G630" s="89"/>
      <c r="H630" s="273"/>
      <c r="I630" s="89"/>
      <c r="J630" s="156"/>
      <c r="K630" s="153"/>
      <c r="L6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0" s="275" t="str">
        <f>IF(ISNUMBER(Tabla1[[#This Row],[meq TROLOX/g muestra]]),Tabla1[[#This Row],[meq TROLOX/g muestra]]*100*1000,"")</f>
        <v/>
      </c>
      <c r="N630" s="274" t="str">
        <f>IF(ISNUMBER(Tabla1[[#This Row],[umol TROLOX/ 100g]]),Tabla1[[#This Row],[umol TROLOX/ 100g]]/250.29,"")</f>
        <v/>
      </c>
      <c r="O630" s="90"/>
      <c r="P630" s="90"/>
      <c r="Q630" s="90"/>
      <c r="R630" s="147"/>
      <c r="S630" s="148"/>
    </row>
    <row r="631" spans="1:19" x14ac:dyDescent="0.25">
      <c r="A631" s="85"/>
      <c r="B631" s="146"/>
      <c r="C631" s="146"/>
      <c r="D631" s="87"/>
      <c r="E631" s="88"/>
      <c r="F631" s="272" t="str">
        <f t="shared" si="9"/>
        <v/>
      </c>
      <c r="G631" s="89"/>
      <c r="H631" s="273"/>
      <c r="I631" s="89"/>
      <c r="J631" s="156"/>
      <c r="K631" s="153"/>
      <c r="L6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1" s="275" t="str">
        <f>IF(ISNUMBER(Tabla1[[#This Row],[meq TROLOX/g muestra]]),Tabla1[[#This Row],[meq TROLOX/g muestra]]*100*1000,"")</f>
        <v/>
      </c>
      <c r="N631" s="274" t="str">
        <f>IF(ISNUMBER(Tabla1[[#This Row],[umol TROLOX/ 100g]]),Tabla1[[#This Row],[umol TROLOX/ 100g]]/250.29,"")</f>
        <v/>
      </c>
      <c r="O631" s="90"/>
      <c r="P631" s="90"/>
      <c r="Q631" s="90"/>
      <c r="R631" s="147"/>
      <c r="S631" s="148"/>
    </row>
    <row r="632" spans="1:19" x14ac:dyDescent="0.25">
      <c r="A632" s="85"/>
      <c r="B632" s="146"/>
      <c r="C632" s="146"/>
      <c r="D632" s="87"/>
      <c r="E632" s="88"/>
      <c r="F632" s="272" t="str">
        <f t="shared" si="9"/>
        <v/>
      </c>
      <c r="G632" s="89"/>
      <c r="H632" s="273"/>
      <c r="I632" s="89"/>
      <c r="J632" s="156"/>
      <c r="K632" s="153"/>
      <c r="L6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2" s="275" t="str">
        <f>IF(ISNUMBER(Tabla1[[#This Row],[meq TROLOX/g muestra]]),Tabla1[[#This Row],[meq TROLOX/g muestra]]*100*1000,"")</f>
        <v/>
      </c>
      <c r="N632" s="274" t="str">
        <f>IF(ISNUMBER(Tabla1[[#This Row],[umol TROLOX/ 100g]]),Tabla1[[#This Row],[umol TROLOX/ 100g]]/250.29,"")</f>
        <v/>
      </c>
      <c r="O632" s="90"/>
      <c r="P632" s="90"/>
      <c r="Q632" s="90"/>
      <c r="R632" s="147"/>
      <c r="S632" s="148"/>
    </row>
    <row r="633" spans="1:19" x14ac:dyDescent="0.25">
      <c r="A633" s="85"/>
      <c r="B633" s="146"/>
      <c r="C633" s="146"/>
      <c r="D633" s="87"/>
      <c r="E633" s="88"/>
      <c r="F633" s="272" t="str">
        <f t="shared" si="9"/>
        <v/>
      </c>
      <c r="G633" s="89"/>
      <c r="H633" s="273"/>
      <c r="I633" s="89"/>
      <c r="J633" s="156"/>
      <c r="K633" s="153"/>
      <c r="L6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3" s="275" t="str">
        <f>IF(ISNUMBER(Tabla1[[#This Row],[meq TROLOX/g muestra]]),Tabla1[[#This Row],[meq TROLOX/g muestra]]*100*1000,"")</f>
        <v/>
      </c>
      <c r="N633" s="274" t="str">
        <f>IF(ISNUMBER(Tabla1[[#This Row],[umol TROLOX/ 100g]]),Tabla1[[#This Row],[umol TROLOX/ 100g]]/250.29,"")</f>
        <v/>
      </c>
      <c r="O633" s="90"/>
      <c r="P633" s="90"/>
      <c r="Q633" s="90"/>
      <c r="R633" s="147"/>
      <c r="S633" s="148"/>
    </row>
    <row r="634" spans="1:19" x14ac:dyDescent="0.25">
      <c r="A634" s="85"/>
      <c r="B634" s="146"/>
      <c r="C634" s="146"/>
      <c r="D634" s="87"/>
      <c r="E634" s="88"/>
      <c r="F634" s="272" t="str">
        <f t="shared" si="9"/>
        <v/>
      </c>
      <c r="G634" s="89"/>
      <c r="H634" s="273"/>
      <c r="I634" s="89"/>
      <c r="J634" s="156"/>
      <c r="K634" s="153"/>
      <c r="L6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4" s="275" t="str">
        <f>IF(ISNUMBER(Tabla1[[#This Row],[meq TROLOX/g muestra]]),Tabla1[[#This Row],[meq TROLOX/g muestra]]*100*1000,"")</f>
        <v/>
      </c>
      <c r="N634" s="274" t="str">
        <f>IF(ISNUMBER(Tabla1[[#This Row],[umol TROLOX/ 100g]]),Tabla1[[#This Row],[umol TROLOX/ 100g]]/250.29,"")</f>
        <v/>
      </c>
      <c r="O634" s="90"/>
      <c r="P634" s="90"/>
      <c r="Q634" s="90"/>
      <c r="R634" s="147"/>
      <c r="S634" s="148"/>
    </row>
    <row r="635" spans="1:19" x14ac:dyDescent="0.25">
      <c r="A635" s="85"/>
      <c r="B635" s="146"/>
      <c r="C635" s="146"/>
      <c r="D635" s="87"/>
      <c r="E635" s="88"/>
      <c r="F635" s="272" t="str">
        <f t="shared" si="9"/>
        <v/>
      </c>
      <c r="G635" s="89"/>
      <c r="H635" s="273"/>
      <c r="I635" s="89"/>
      <c r="J635" s="156"/>
      <c r="K635" s="153"/>
      <c r="L6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5" s="275" t="str">
        <f>IF(ISNUMBER(Tabla1[[#This Row],[meq TROLOX/g muestra]]),Tabla1[[#This Row],[meq TROLOX/g muestra]]*100*1000,"")</f>
        <v/>
      </c>
      <c r="N635" s="274" t="str">
        <f>IF(ISNUMBER(Tabla1[[#This Row],[umol TROLOX/ 100g]]),Tabla1[[#This Row],[umol TROLOX/ 100g]]/250.29,"")</f>
        <v/>
      </c>
      <c r="O635" s="90"/>
      <c r="P635" s="90"/>
      <c r="Q635" s="90"/>
      <c r="R635" s="147"/>
      <c r="S635" s="148"/>
    </row>
    <row r="636" spans="1:19" x14ac:dyDescent="0.25">
      <c r="A636" s="85"/>
      <c r="B636" s="146"/>
      <c r="C636" s="146"/>
      <c r="D636" s="87"/>
      <c r="E636" s="88"/>
      <c r="F636" s="272" t="str">
        <f t="shared" si="9"/>
        <v/>
      </c>
      <c r="G636" s="89"/>
      <c r="H636" s="273"/>
      <c r="I636" s="89"/>
      <c r="J636" s="156"/>
      <c r="K636" s="153"/>
      <c r="L6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6" s="275" t="str">
        <f>IF(ISNUMBER(Tabla1[[#This Row],[meq TROLOX/g muestra]]),Tabla1[[#This Row],[meq TROLOX/g muestra]]*100*1000,"")</f>
        <v/>
      </c>
      <c r="N636" s="274" t="str">
        <f>IF(ISNUMBER(Tabla1[[#This Row],[umol TROLOX/ 100g]]),Tabla1[[#This Row],[umol TROLOX/ 100g]]/250.29,"")</f>
        <v/>
      </c>
      <c r="O636" s="90"/>
      <c r="P636" s="90"/>
      <c r="Q636" s="90"/>
      <c r="R636" s="147"/>
      <c r="S636" s="148"/>
    </row>
    <row r="637" spans="1:19" x14ac:dyDescent="0.25">
      <c r="A637" s="85"/>
      <c r="B637" s="146"/>
      <c r="C637" s="146"/>
      <c r="D637" s="87"/>
      <c r="E637" s="88"/>
      <c r="F637" s="272" t="str">
        <f t="shared" si="9"/>
        <v/>
      </c>
      <c r="G637" s="89"/>
      <c r="H637" s="273"/>
      <c r="I637" s="89"/>
      <c r="J637" s="156"/>
      <c r="K637" s="153"/>
      <c r="L6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7" s="275" t="str">
        <f>IF(ISNUMBER(Tabla1[[#This Row],[meq TROLOX/g muestra]]),Tabla1[[#This Row],[meq TROLOX/g muestra]]*100*1000,"")</f>
        <v/>
      </c>
      <c r="N637" s="274" t="str">
        <f>IF(ISNUMBER(Tabla1[[#This Row],[umol TROLOX/ 100g]]),Tabla1[[#This Row],[umol TROLOX/ 100g]]/250.29,"")</f>
        <v/>
      </c>
      <c r="O637" s="90"/>
      <c r="P637" s="90"/>
      <c r="Q637" s="90"/>
      <c r="R637" s="147"/>
      <c r="S637" s="148"/>
    </row>
    <row r="638" spans="1:19" x14ac:dyDescent="0.25">
      <c r="A638" s="85"/>
      <c r="B638" s="146"/>
      <c r="C638" s="146"/>
      <c r="D638" s="87"/>
      <c r="E638" s="88"/>
      <c r="F638" s="272" t="str">
        <f t="shared" si="9"/>
        <v/>
      </c>
      <c r="G638" s="89"/>
      <c r="H638" s="273"/>
      <c r="I638" s="89"/>
      <c r="J638" s="156"/>
      <c r="K638" s="153"/>
      <c r="L6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8" s="275" t="str">
        <f>IF(ISNUMBER(Tabla1[[#This Row],[meq TROLOX/g muestra]]),Tabla1[[#This Row],[meq TROLOX/g muestra]]*100*1000,"")</f>
        <v/>
      </c>
      <c r="N638" s="274" t="str">
        <f>IF(ISNUMBER(Tabla1[[#This Row],[umol TROLOX/ 100g]]),Tabla1[[#This Row],[umol TROLOX/ 100g]]/250.29,"")</f>
        <v/>
      </c>
      <c r="O638" s="90"/>
      <c r="P638" s="90"/>
      <c r="Q638" s="90"/>
      <c r="R638" s="147"/>
      <c r="S638" s="148"/>
    </row>
    <row r="639" spans="1:19" x14ac:dyDescent="0.25">
      <c r="A639" s="85"/>
      <c r="B639" s="146"/>
      <c r="C639" s="146"/>
      <c r="D639" s="87"/>
      <c r="E639" s="88"/>
      <c r="F639" s="272" t="str">
        <f t="shared" si="9"/>
        <v/>
      </c>
      <c r="G639" s="89"/>
      <c r="H639" s="273"/>
      <c r="I639" s="89"/>
      <c r="J639" s="156"/>
      <c r="K639" s="153"/>
      <c r="L6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39" s="275" t="str">
        <f>IF(ISNUMBER(Tabla1[[#This Row],[meq TROLOX/g muestra]]),Tabla1[[#This Row],[meq TROLOX/g muestra]]*100*1000,"")</f>
        <v/>
      </c>
      <c r="N639" s="274" t="str">
        <f>IF(ISNUMBER(Tabla1[[#This Row],[umol TROLOX/ 100g]]),Tabla1[[#This Row],[umol TROLOX/ 100g]]/250.29,"")</f>
        <v/>
      </c>
      <c r="O639" s="90"/>
      <c r="P639" s="90"/>
      <c r="Q639" s="90"/>
      <c r="R639" s="147"/>
      <c r="S639" s="148"/>
    </row>
    <row r="640" spans="1:19" x14ac:dyDescent="0.25">
      <c r="A640" s="85"/>
      <c r="B640" s="146"/>
      <c r="C640" s="146"/>
      <c r="D640" s="87"/>
      <c r="E640" s="88"/>
      <c r="F640" s="272" t="str">
        <f t="shared" si="9"/>
        <v/>
      </c>
      <c r="G640" s="89"/>
      <c r="H640" s="273"/>
      <c r="I640" s="89"/>
      <c r="J640" s="156"/>
      <c r="K640" s="153"/>
      <c r="L6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0" s="275" t="str">
        <f>IF(ISNUMBER(Tabla1[[#This Row],[meq TROLOX/g muestra]]),Tabla1[[#This Row],[meq TROLOX/g muestra]]*100*1000,"")</f>
        <v/>
      </c>
      <c r="N640" s="274" t="str">
        <f>IF(ISNUMBER(Tabla1[[#This Row],[umol TROLOX/ 100g]]),Tabla1[[#This Row],[umol TROLOX/ 100g]]/250.29,"")</f>
        <v/>
      </c>
      <c r="O640" s="90"/>
      <c r="P640" s="90"/>
      <c r="Q640" s="90"/>
      <c r="R640" s="147"/>
      <c r="S640" s="148"/>
    </row>
    <row r="641" spans="1:19" x14ac:dyDescent="0.25">
      <c r="A641" s="85"/>
      <c r="B641" s="146"/>
      <c r="C641" s="146"/>
      <c r="D641" s="87"/>
      <c r="E641" s="88"/>
      <c r="F641" s="272" t="str">
        <f t="shared" si="9"/>
        <v/>
      </c>
      <c r="G641" s="89"/>
      <c r="H641" s="273"/>
      <c r="I641" s="89"/>
      <c r="J641" s="156"/>
      <c r="K641" s="153"/>
      <c r="L6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1" s="275" t="str">
        <f>IF(ISNUMBER(Tabla1[[#This Row],[meq TROLOX/g muestra]]),Tabla1[[#This Row],[meq TROLOX/g muestra]]*100*1000,"")</f>
        <v/>
      </c>
      <c r="N641" s="274" t="str">
        <f>IF(ISNUMBER(Tabla1[[#This Row],[umol TROLOX/ 100g]]),Tabla1[[#This Row],[umol TROLOX/ 100g]]/250.29,"")</f>
        <v/>
      </c>
      <c r="O641" s="90"/>
      <c r="P641" s="90"/>
      <c r="Q641" s="90"/>
      <c r="R641" s="147"/>
      <c r="S641" s="148"/>
    </row>
    <row r="642" spans="1:19" x14ac:dyDescent="0.25">
      <c r="A642" s="85"/>
      <c r="B642" s="146"/>
      <c r="C642" s="146"/>
      <c r="D642" s="87"/>
      <c r="E642" s="88"/>
      <c r="F642" s="272" t="str">
        <f t="shared" si="9"/>
        <v/>
      </c>
      <c r="G642" s="89"/>
      <c r="H642" s="273"/>
      <c r="I642" s="89"/>
      <c r="J642" s="156"/>
      <c r="K642" s="153"/>
      <c r="L6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2" s="275" t="str">
        <f>IF(ISNUMBER(Tabla1[[#This Row],[meq TROLOX/g muestra]]),Tabla1[[#This Row],[meq TROLOX/g muestra]]*100*1000,"")</f>
        <v/>
      </c>
      <c r="N642" s="274" t="str">
        <f>IF(ISNUMBER(Tabla1[[#This Row],[umol TROLOX/ 100g]]),Tabla1[[#This Row],[umol TROLOX/ 100g]]/250.29,"")</f>
        <v/>
      </c>
      <c r="O642" s="90"/>
      <c r="P642" s="90"/>
      <c r="Q642" s="90"/>
      <c r="R642" s="147"/>
      <c r="S642" s="148"/>
    </row>
    <row r="643" spans="1:19" x14ac:dyDescent="0.25">
      <c r="A643" s="85"/>
      <c r="B643" s="146"/>
      <c r="C643" s="146"/>
      <c r="D643" s="87"/>
      <c r="E643" s="88"/>
      <c r="F643" s="272" t="str">
        <f t="shared" si="9"/>
        <v/>
      </c>
      <c r="G643" s="89"/>
      <c r="H643" s="273"/>
      <c r="I643" s="89"/>
      <c r="J643" s="156"/>
      <c r="K643" s="153"/>
      <c r="L6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3" s="275" t="str">
        <f>IF(ISNUMBER(Tabla1[[#This Row],[meq TROLOX/g muestra]]),Tabla1[[#This Row],[meq TROLOX/g muestra]]*100*1000,"")</f>
        <v/>
      </c>
      <c r="N643" s="274" t="str">
        <f>IF(ISNUMBER(Tabla1[[#This Row],[umol TROLOX/ 100g]]),Tabla1[[#This Row],[umol TROLOX/ 100g]]/250.29,"")</f>
        <v/>
      </c>
      <c r="O643" s="90"/>
      <c r="P643" s="90"/>
      <c r="Q643" s="90"/>
      <c r="R643" s="147"/>
      <c r="S643" s="148"/>
    </row>
    <row r="644" spans="1:19" x14ac:dyDescent="0.25">
      <c r="A644" s="85"/>
      <c r="B644" s="146"/>
      <c r="C644" s="146"/>
      <c r="D644" s="87"/>
      <c r="E644" s="88"/>
      <c r="F644" s="272" t="str">
        <f t="shared" si="9"/>
        <v/>
      </c>
      <c r="G644" s="89"/>
      <c r="H644" s="273"/>
      <c r="I644" s="89"/>
      <c r="J644" s="156"/>
      <c r="K644" s="153"/>
      <c r="L6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4" s="275" t="str">
        <f>IF(ISNUMBER(Tabla1[[#This Row],[meq TROLOX/g muestra]]),Tabla1[[#This Row],[meq TROLOX/g muestra]]*100*1000,"")</f>
        <v/>
      </c>
      <c r="N644" s="274" t="str">
        <f>IF(ISNUMBER(Tabla1[[#This Row],[umol TROLOX/ 100g]]),Tabla1[[#This Row],[umol TROLOX/ 100g]]/250.29,"")</f>
        <v/>
      </c>
      <c r="O644" s="90"/>
      <c r="P644" s="90"/>
      <c r="Q644" s="90"/>
      <c r="R644" s="147"/>
      <c r="S644" s="148"/>
    </row>
    <row r="645" spans="1:19" x14ac:dyDescent="0.25">
      <c r="A645" s="85"/>
      <c r="B645" s="146"/>
      <c r="C645" s="146"/>
      <c r="D645" s="87"/>
      <c r="E645" s="88"/>
      <c r="F645" s="272" t="str">
        <f t="shared" si="9"/>
        <v/>
      </c>
      <c r="G645" s="89"/>
      <c r="H645" s="273"/>
      <c r="I645" s="89"/>
      <c r="J645" s="156"/>
      <c r="K645" s="153"/>
      <c r="L6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5" s="275" t="str">
        <f>IF(ISNUMBER(Tabla1[[#This Row],[meq TROLOX/g muestra]]),Tabla1[[#This Row],[meq TROLOX/g muestra]]*100*1000,"")</f>
        <v/>
      </c>
      <c r="N645" s="274" t="str">
        <f>IF(ISNUMBER(Tabla1[[#This Row],[umol TROLOX/ 100g]]),Tabla1[[#This Row],[umol TROLOX/ 100g]]/250.29,"")</f>
        <v/>
      </c>
      <c r="O645" s="90"/>
      <c r="P645" s="90"/>
      <c r="Q645" s="90"/>
      <c r="R645" s="147"/>
      <c r="S645" s="148"/>
    </row>
    <row r="646" spans="1:19" x14ac:dyDescent="0.25">
      <c r="A646" s="85"/>
      <c r="B646" s="146"/>
      <c r="C646" s="146"/>
      <c r="D646" s="87"/>
      <c r="E646" s="88"/>
      <c r="F646" s="272" t="str">
        <f t="shared" si="9"/>
        <v/>
      </c>
      <c r="G646" s="89"/>
      <c r="H646" s="273"/>
      <c r="I646" s="89"/>
      <c r="J646" s="156"/>
      <c r="K646" s="153"/>
      <c r="L6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6" s="275" t="str">
        <f>IF(ISNUMBER(Tabla1[[#This Row],[meq TROLOX/g muestra]]),Tabla1[[#This Row],[meq TROLOX/g muestra]]*100*1000,"")</f>
        <v/>
      </c>
      <c r="N646" s="274" t="str">
        <f>IF(ISNUMBER(Tabla1[[#This Row],[umol TROLOX/ 100g]]),Tabla1[[#This Row],[umol TROLOX/ 100g]]/250.29,"")</f>
        <v/>
      </c>
      <c r="O646" s="90"/>
      <c r="P646" s="90"/>
      <c r="Q646" s="90"/>
      <c r="R646" s="147"/>
      <c r="S646" s="148"/>
    </row>
    <row r="647" spans="1:19" x14ac:dyDescent="0.25">
      <c r="A647" s="85"/>
      <c r="B647" s="146"/>
      <c r="C647" s="146"/>
      <c r="D647" s="87"/>
      <c r="E647" s="88"/>
      <c r="F647" s="272" t="str">
        <f t="shared" si="9"/>
        <v/>
      </c>
      <c r="G647" s="89"/>
      <c r="H647" s="273"/>
      <c r="I647" s="89"/>
      <c r="J647" s="156"/>
      <c r="K647" s="153"/>
      <c r="L6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7" s="275" t="str">
        <f>IF(ISNUMBER(Tabla1[[#This Row],[meq TROLOX/g muestra]]),Tabla1[[#This Row],[meq TROLOX/g muestra]]*100*1000,"")</f>
        <v/>
      </c>
      <c r="N647" s="274" t="str">
        <f>IF(ISNUMBER(Tabla1[[#This Row],[umol TROLOX/ 100g]]),Tabla1[[#This Row],[umol TROLOX/ 100g]]/250.29,"")</f>
        <v/>
      </c>
      <c r="O647" s="90"/>
      <c r="P647" s="90"/>
      <c r="Q647" s="90"/>
      <c r="R647" s="147"/>
      <c r="S647" s="148"/>
    </row>
    <row r="648" spans="1:19" x14ac:dyDescent="0.25">
      <c r="A648" s="85"/>
      <c r="B648" s="146"/>
      <c r="C648" s="146"/>
      <c r="D648" s="87"/>
      <c r="E648" s="88"/>
      <c r="F648" s="272" t="str">
        <f t="shared" si="9"/>
        <v/>
      </c>
      <c r="G648" s="89"/>
      <c r="H648" s="273"/>
      <c r="I648" s="89"/>
      <c r="J648" s="156"/>
      <c r="K648" s="153"/>
      <c r="L6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8" s="275" t="str">
        <f>IF(ISNUMBER(Tabla1[[#This Row],[meq TROLOX/g muestra]]),Tabla1[[#This Row],[meq TROLOX/g muestra]]*100*1000,"")</f>
        <v/>
      </c>
      <c r="N648" s="274" t="str">
        <f>IF(ISNUMBER(Tabla1[[#This Row],[umol TROLOX/ 100g]]),Tabla1[[#This Row],[umol TROLOX/ 100g]]/250.29,"")</f>
        <v/>
      </c>
      <c r="O648" s="90"/>
      <c r="P648" s="90"/>
      <c r="Q648" s="90"/>
      <c r="R648" s="147"/>
      <c r="S648" s="148"/>
    </row>
    <row r="649" spans="1:19" x14ac:dyDescent="0.25">
      <c r="A649" s="85"/>
      <c r="B649" s="146"/>
      <c r="C649" s="146"/>
      <c r="D649" s="87"/>
      <c r="E649" s="88"/>
      <c r="F649" s="272" t="str">
        <f t="shared" si="9"/>
        <v/>
      </c>
      <c r="G649" s="89"/>
      <c r="H649" s="273"/>
      <c r="I649" s="89"/>
      <c r="J649" s="156"/>
      <c r="K649" s="153"/>
      <c r="L6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49" s="275" t="str">
        <f>IF(ISNUMBER(Tabla1[[#This Row],[meq TROLOX/g muestra]]),Tabla1[[#This Row],[meq TROLOX/g muestra]]*100*1000,"")</f>
        <v/>
      </c>
      <c r="N649" s="274" t="str">
        <f>IF(ISNUMBER(Tabla1[[#This Row],[umol TROLOX/ 100g]]),Tabla1[[#This Row],[umol TROLOX/ 100g]]/250.29,"")</f>
        <v/>
      </c>
      <c r="O649" s="90"/>
      <c r="P649" s="90"/>
      <c r="Q649" s="90"/>
      <c r="R649" s="147"/>
      <c r="S649" s="148"/>
    </row>
    <row r="650" spans="1:19" x14ac:dyDescent="0.25">
      <c r="A650" s="85"/>
      <c r="B650" s="146"/>
      <c r="C650" s="146"/>
      <c r="D650" s="87"/>
      <c r="E650" s="88"/>
      <c r="F650" s="272" t="str">
        <f t="shared" si="9"/>
        <v/>
      </c>
      <c r="G650" s="89"/>
      <c r="H650" s="273"/>
      <c r="I650" s="89"/>
      <c r="J650" s="156"/>
      <c r="K650" s="153"/>
      <c r="L6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0" s="275" t="str">
        <f>IF(ISNUMBER(Tabla1[[#This Row],[meq TROLOX/g muestra]]),Tabla1[[#This Row],[meq TROLOX/g muestra]]*100*1000,"")</f>
        <v/>
      </c>
      <c r="N650" s="274" t="str">
        <f>IF(ISNUMBER(Tabla1[[#This Row],[umol TROLOX/ 100g]]),Tabla1[[#This Row],[umol TROLOX/ 100g]]/250.29,"")</f>
        <v/>
      </c>
      <c r="O650" s="90"/>
      <c r="P650" s="90"/>
      <c r="Q650" s="90"/>
      <c r="R650" s="147"/>
      <c r="S650" s="148"/>
    </row>
    <row r="651" spans="1:19" x14ac:dyDescent="0.25">
      <c r="A651" s="85"/>
      <c r="B651" s="146"/>
      <c r="C651" s="146"/>
      <c r="D651" s="87"/>
      <c r="E651" s="88"/>
      <c r="F651" s="272" t="str">
        <f t="shared" si="9"/>
        <v/>
      </c>
      <c r="G651" s="89"/>
      <c r="H651" s="273"/>
      <c r="I651" s="89"/>
      <c r="J651" s="156"/>
      <c r="K651" s="153"/>
      <c r="L6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1" s="275" t="str">
        <f>IF(ISNUMBER(Tabla1[[#This Row],[meq TROLOX/g muestra]]),Tabla1[[#This Row],[meq TROLOX/g muestra]]*100*1000,"")</f>
        <v/>
      </c>
      <c r="N651" s="274" t="str">
        <f>IF(ISNUMBER(Tabla1[[#This Row],[umol TROLOX/ 100g]]),Tabla1[[#This Row],[umol TROLOX/ 100g]]/250.29,"")</f>
        <v/>
      </c>
      <c r="O651" s="90"/>
      <c r="P651" s="90"/>
      <c r="Q651" s="90"/>
      <c r="R651" s="147"/>
      <c r="S651" s="148"/>
    </row>
    <row r="652" spans="1:19" x14ac:dyDescent="0.25">
      <c r="A652" s="85"/>
      <c r="B652" s="146"/>
      <c r="C652" s="146"/>
      <c r="D652" s="87"/>
      <c r="E652" s="88"/>
      <c r="F652" s="272" t="str">
        <f t="shared" si="9"/>
        <v/>
      </c>
      <c r="G652" s="89"/>
      <c r="H652" s="273"/>
      <c r="I652" s="89"/>
      <c r="J652" s="156"/>
      <c r="K652" s="153"/>
      <c r="L6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2" s="275" t="str">
        <f>IF(ISNUMBER(Tabla1[[#This Row],[meq TROLOX/g muestra]]),Tabla1[[#This Row],[meq TROLOX/g muestra]]*100*1000,"")</f>
        <v/>
      </c>
      <c r="N652" s="274" t="str">
        <f>IF(ISNUMBER(Tabla1[[#This Row],[umol TROLOX/ 100g]]),Tabla1[[#This Row],[umol TROLOX/ 100g]]/250.29,"")</f>
        <v/>
      </c>
      <c r="O652" s="90"/>
      <c r="P652" s="90"/>
      <c r="Q652" s="90"/>
      <c r="R652" s="147"/>
      <c r="S652" s="148"/>
    </row>
    <row r="653" spans="1:19" x14ac:dyDescent="0.25">
      <c r="A653" s="85"/>
      <c r="B653" s="146"/>
      <c r="C653" s="146"/>
      <c r="D653" s="87"/>
      <c r="E653" s="88"/>
      <c r="F653" s="272" t="str">
        <f t="shared" si="9"/>
        <v/>
      </c>
      <c r="G653" s="89"/>
      <c r="H653" s="273"/>
      <c r="I653" s="89"/>
      <c r="J653" s="156"/>
      <c r="K653" s="153"/>
      <c r="L6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3" s="275" t="str">
        <f>IF(ISNUMBER(Tabla1[[#This Row],[meq TROLOX/g muestra]]),Tabla1[[#This Row],[meq TROLOX/g muestra]]*100*1000,"")</f>
        <v/>
      </c>
      <c r="N653" s="274" t="str">
        <f>IF(ISNUMBER(Tabla1[[#This Row],[umol TROLOX/ 100g]]),Tabla1[[#This Row],[umol TROLOX/ 100g]]/250.29,"")</f>
        <v/>
      </c>
      <c r="O653" s="90"/>
      <c r="P653" s="90"/>
      <c r="Q653" s="90"/>
      <c r="R653" s="147"/>
      <c r="S653" s="148"/>
    </row>
    <row r="654" spans="1:19" x14ac:dyDescent="0.25">
      <c r="A654" s="85"/>
      <c r="B654" s="146"/>
      <c r="C654" s="146"/>
      <c r="D654" s="87"/>
      <c r="E654" s="88"/>
      <c r="F654" s="272" t="str">
        <f t="shared" si="9"/>
        <v/>
      </c>
      <c r="G654" s="89"/>
      <c r="H654" s="273"/>
      <c r="I654" s="89"/>
      <c r="J654" s="156"/>
      <c r="K654" s="153"/>
      <c r="L6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4" s="275" t="str">
        <f>IF(ISNUMBER(Tabla1[[#This Row],[meq TROLOX/g muestra]]),Tabla1[[#This Row],[meq TROLOX/g muestra]]*100*1000,"")</f>
        <v/>
      </c>
      <c r="N654" s="274" t="str">
        <f>IF(ISNUMBER(Tabla1[[#This Row],[umol TROLOX/ 100g]]),Tabla1[[#This Row],[umol TROLOX/ 100g]]/250.29,"")</f>
        <v/>
      </c>
      <c r="O654" s="90"/>
      <c r="P654" s="90"/>
      <c r="Q654" s="90"/>
      <c r="R654" s="147"/>
      <c r="S654" s="148"/>
    </row>
    <row r="655" spans="1:19" x14ac:dyDescent="0.25">
      <c r="A655" s="85"/>
      <c r="B655" s="146"/>
      <c r="C655" s="146"/>
      <c r="D655" s="87"/>
      <c r="E655" s="88"/>
      <c r="F655" s="272" t="str">
        <f t="shared" si="9"/>
        <v/>
      </c>
      <c r="G655" s="89"/>
      <c r="H655" s="273"/>
      <c r="I655" s="89"/>
      <c r="J655" s="156"/>
      <c r="K655" s="153"/>
      <c r="L6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5" s="275" t="str">
        <f>IF(ISNUMBER(Tabla1[[#This Row],[meq TROLOX/g muestra]]),Tabla1[[#This Row],[meq TROLOX/g muestra]]*100*1000,"")</f>
        <v/>
      </c>
      <c r="N655" s="274" t="str">
        <f>IF(ISNUMBER(Tabla1[[#This Row],[umol TROLOX/ 100g]]),Tabla1[[#This Row],[umol TROLOX/ 100g]]/250.29,"")</f>
        <v/>
      </c>
      <c r="O655" s="90"/>
      <c r="P655" s="90"/>
      <c r="Q655" s="90"/>
      <c r="R655" s="147"/>
      <c r="S655" s="148"/>
    </row>
    <row r="656" spans="1:19" x14ac:dyDescent="0.25">
      <c r="A656" s="85"/>
      <c r="B656" s="146"/>
      <c r="C656" s="146"/>
      <c r="D656" s="87"/>
      <c r="E656" s="88"/>
      <c r="F656" s="272" t="str">
        <f t="shared" si="9"/>
        <v/>
      </c>
      <c r="G656" s="89"/>
      <c r="H656" s="273"/>
      <c r="I656" s="89"/>
      <c r="J656" s="156"/>
      <c r="K656" s="153"/>
      <c r="L6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6" s="275" t="str">
        <f>IF(ISNUMBER(Tabla1[[#This Row],[meq TROLOX/g muestra]]),Tabla1[[#This Row],[meq TROLOX/g muestra]]*100*1000,"")</f>
        <v/>
      </c>
      <c r="N656" s="274" t="str">
        <f>IF(ISNUMBER(Tabla1[[#This Row],[umol TROLOX/ 100g]]),Tabla1[[#This Row],[umol TROLOX/ 100g]]/250.29,"")</f>
        <v/>
      </c>
      <c r="O656" s="90"/>
      <c r="P656" s="90"/>
      <c r="Q656" s="90"/>
      <c r="R656" s="147"/>
      <c r="S656" s="148"/>
    </row>
    <row r="657" spans="1:19" x14ac:dyDescent="0.25">
      <c r="A657" s="85"/>
      <c r="B657" s="146"/>
      <c r="C657" s="146"/>
      <c r="D657" s="87"/>
      <c r="E657" s="88"/>
      <c r="F657" s="272" t="str">
        <f t="shared" si="9"/>
        <v/>
      </c>
      <c r="G657" s="89"/>
      <c r="H657" s="273"/>
      <c r="I657" s="89"/>
      <c r="J657" s="156"/>
      <c r="K657" s="153"/>
      <c r="L6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7" s="275" t="str">
        <f>IF(ISNUMBER(Tabla1[[#This Row],[meq TROLOX/g muestra]]),Tabla1[[#This Row],[meq TROLOX/g muestra]]*100*1000,"")</f>
        <v/>
      </c>
      <c r="N657" s="274" t="str">
        <f>IF(ISNUMBER(Tabla1[[#This Row],[umol TROLOX/ 100g]]),Tabla1[[#This Row],[umol TROLOX/ 100g]]/250.29,"")</f>
        <v/>
      </c>
      <c r="O657" s="90"/>
      <c r="P657" s="90"/>
      <c r="Q657" s="90"/>
      <c r="R657" s="147"/>
      <c r="S657" s="148"/>
    </row>
    <row r="658" spans="1:19" x14ac:dyDescent="0.25">
      <c r="A658" s="85"/>
      <c r="B658" s="146"/>
      <c r="C658" s="146"/>
      <c r="D658" s="87"/>
      <c r="E658" s="88"/>
      <c r="F658" s="272" t="str">
        <f t="shared" si="9"/>
        <v/>
      </c>
      <c r="G658" s="89"/>
      <c r="H658" s="273"/>
      <c r="I658" s="89"/>
      <c r="J658" s="156"/>
      <c r="K658" s="153"/>
      <c r="L6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8" s="275" t="str">
        <f>IF(ISNUMBER(Tabla1[[#This Row],[meq TROLOX/g muestra]]),Tabla1[[#This Row],[meq TROLOX/g muestra]]*100*1000,"")</f>
        <v/>
      </c>
      <c r="N658" s="274" t="str">
        <f>IF(ISNUMBER(Tabla1[[#This Row],[umol TROLOX/ 100g]]),Tabla1[[#This Row],[umol TROLOX/ 100g]]/250.29,"")</f>
        <v/>
      </c>
      <c r="O658" s="90"/>
      <c r="P658" s="90"/>
      <c r="Q658" s="90"/>
      <c r="R658" s="147"/>
      <c r="S658" s="148"/>
    </row>
    <row r="659" spans="1:19" x14ac:dyDescent="0.25">
      <c r="A659" s="85"/>
      <c r="B659" s="146"/>
      <c r="C659" s="146"/>
      <c r="D659" s="87"/>
      <c r="E659" s="88"/>
      <c r="F659" s="272" t="str">
        <f t="shared" si="9"/>
        <v/>
      </c>
      <c r="G659" s="89"/>
      <c r="H659" s="273"/>
      <c r="I659" s="89"/>
      <c r="J659" s="156"/>
      <c r="K659" s="153"/>
      <c r="L6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59" s="275" t="str">
        <f>IF(ISNUMBER(Tabla1[[#This Row],[meq TROLOX/g muestra]]),Tabla1[[#This Row],[meq TROLOX/g muestra]]*100*1000,"")</f>
        <v/>
      </c>
      <c r="N659" s="274" t="str">
        <f>IF(ISNUMBER(Tabla1[[#This Row],[umol TROLOX/ 100g]]),Tabla1[[#This Row],[umol TROLOX/ 100g]]/250.29,"")</f>
        <v/>
      </c>
      <c r="O659" s="90"/>
      <c r="P659" s="90"/>
      <c r="Q659" s="90"/>
      <c r="R659" s="147"/>
      <c r="S659" s="148"/>
    </row>
    <row r="660" spans="1:19" x14ac:dyDescent="0.25">
      <c r="A660" s="85"/>
      <c r="B660" s="146"/>
      <c r="C660" s="146"/>
      <c r="D660" s="87"/>
      <c r="E660" s="88"/>
      <c r="F660" s="272" t="str">
        <f t="shared" si="9"/>
        <v/>
      </c>
      <c r="G660" s="89"/>
      <c r="H660" s="273"/>
      <c r="I660" s="89"/>
      <c r="J660" s="156"/>
      <c r="K660" s="153"/>
      <c r="L6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0" s="275" t="str">
        <f>IF(ISNUMBER(Tabla1[[#This Row],[meq TROLOX/g muestra]]),Tabla1[[#This Row],[meq TROLOX/g muestra]]*100*1000,"")</f>
        <v/>
      </c>
      <c r="N660" s="274" t="str">
        <f>IF(ISNUMBER(Tabla1[[#This Row],[umol TROLOX/ 100g]]),Tabla1[[#This Row],[umol TROLOX/ 100g]]/250.29,"")</f>
        <v/>
      </c>
      <c r="O660" s="90"/>
      <c r="P660" s="90"/>
      <c r="Q660" s="90"/>
      <c r="R660" s="147"/>
      <c r="S660" s="148"/>
    </row>
    <row r="661" spans="1:19" x14ac:dyDescent="0.25">
      <c r="A661" s="85"/>
      <c r="B661" s="146"/>
      <c r="C661" s="146"/>
      <c r="D661" s="87"/>
      <c r="E661" s="88"/>
      <c r="F661" s="272" t="str">
        <f t="shared" si="9"/>
        <v/>
      </c>
      <c r="G661" s="89"/>
      <c r="H661" s="273"/>
      <c r="I661" s="89"/>
      <c r="J661" s="156"/>
      <c r="K661" s="153"/>
      <c r="L6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1" s="275" t="str">
        <f>IF(ISNUMBER(Tabla1[[#This Row],[meq TROLOX/g muestra]]),Tabla1[[#This Row],[meq TROLOX/g muestra]]*100*1000,"")</f>
        <v/>
      </c>
      <c r="N661" s="274" t="str">
        <f>IF(ISNUMBER(Tabla1[[#This Row],[umol TROLOX/ 100g]]),Tabla1[[#This Row],[umol TROLOX/ 100g]]/250.29,"")</f>
        <v/>
      </c>
      <c r="O661" s="90"/>
      <c r="P661" s="90"/>
      <c r="Q661" s="90"/>
      <c r="R661" s="147"/>
      <c r="S661" s="148"/>
    </row>
    <row r="662" spans="1:19" x14ac:dyDescent="0.25">
      <c r="A662" s="85"/>
      <c r="B662" s="146"/>
      <c r="C662" s="146"/>
      <c r="D662" s="87"/>
      <c r="E662" s="88"/>
      <c r="F662" s="272" t="str">
        <f t="shared" ref="F662:F725" si="10">IF(OR(ISBLANK(E662),ISERROR($B$14),ISERROR($B$15))=FALSE,E662+(E662*$B$14+$B$15),"")</f>
        <v/>
      </c>
      <c r="G662" s="89"/>
      <c r="H662" s="273"/>
      <c r="I662" s="89"/>
      <c r="J662" s="156"/>
      <c r="K662" s="153"/>
      <c r="L6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2" s="275" t="str">
        <f>IF(ISNUMBER(Tabla1[[#This Row],[meq TROLOX/g muestra]]),Tabla1[[#This Row],[meq TROLOX/g muestra]]*100*1000,"")</f>
        <v/>
      </c>
      <c r="N662" s="274" t="str">
        <f>IF(ISNUMBER(Tabla1[[#This Row],[umol TROLOX/ 100g]]),Tabla1[[#This Row],[umol TROLOX/ 100g]]/250.29,"")</f>
        <v/>
      </c>
      <c r="O662" s="90"/>
      <c r="P662" s="90"/>
      <c r="Q662" s="90"/>
      <c r="R662" s="147"/>
      <c r="S662" s="148"/>
    </row>
    <row r="663" spans="1:19" x14ac:dyDescent="0.25">
      <c r="A663" s="85"/>
      <c r="B663" s="146"/>
      <c r="C663" s="146"/>
      <c r="D663" s="87"/>
      <c r="E663" s="88"/>
      <c r="F663" s="272" t="str">
        <f t="shared" si="10"/>
        <v/>
      </c>
      <c r="G663" s="89"/>
      <c r="H663" s="273"/>
      <c r="I663" s="89"/>
      <c r="J663" s="156"/>
      <c r="K663" s="153"/>
      <c r="L6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3" s="275" t="str">
        <f>IF(ISNUMBER(Tabla1[[#This Row],[meq TROLOX/g muestra]]),Tabla1[[#This Row],[meq TROLOX/g muestra]]*100*1000,"")</f>
        <v/>
      </c>
      <c r="N663" s="274" t="str">
        <f>IF(ISNUMBER(Tabla1[[#This Row],[umol TROLOX/ 100g]]),Tabla1[[#This Row],[umol TROLOX/ 100g]]/250.29,"")</f>
        <v/>
      </c>
      <c r="O663" s="90"/>
      <c r="P663" s="90"/>
      <c r="Q663" s="90"/>
      <c r="R663" s="147"/>
      <c r="S663" s="148"/>
    </row>
    <row r="664" spans="1:19" x14ac:dyDescent="0.25">
      <c r="A664" s="85"/>
      <c r="B664" s="146"/>
      <c r="C664" s="146"/>
      <c r="D664" s="87"/>
      <c r="E664" s="88"/>
      <c r="F664" s="272" t="str">
        <f t="shared" si="10"/>
        <v/>
      </c>
      <c r="G664" s="89"/>
      <c r="H664" s="273"/>
      <c r="I664" s="89"/>
      <c r="J664" s="156"/>
      <c r="K664" s="153"/>
      <c r="L6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4" s="275" t="str">
        <f>IF(ISNUMBER(Tabla1[[#This Row],[meq TROLOX/g muestra]]),Tabla1[[#This Row],[meq TROLOX/g muestra]]*100*1000,"")</f>
        <v/>
      </c>
      <c r="N664" s="274" t="str">
        <f>IF(ISNUMBER(Tabla1[[#This Row],[umol TROLOX/ 100g]]),Tabla1[[#This Row],[umol TROLOX/ 100g]]/250.29,"")</f>
        <v/>
      </c>
      <c r="O664" s="90"/>
      <c r="P664" s="90"/>
      <c r="Q664" s="90"/>
      <c r="R664" s="147"/>
      <c r="S664" s="148"/>
    </row>
    <row r="665" spans="1:19" x14ac:dyDescent="0.25">
      <c r="A665" s="85"/>
      <c r="B665" s="146"/>
      <c r="C665" s="146"/>
      <c r="D665" s="87"/>
      <c r="E665" s="88"/>
      <c r="F665" s="272" t="str">
        <f t="shared" si="10"/>
        <v/>
      </c>
      <c r="G665" s="89"/>
      <c r="H665" s="273"/>
      <c r="I665" s="89"/>
      <c r="J665" s="156"/>
      <c r="K665" s="153"/>
      <c r="L6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5" s="275" t="str">
        <f>IF(ISNUMBER(Tabla1[[#This Row],[meq TROLOX/g muestra]]),Tabla1[[#This Row],[meq TROLOX/g muestra]]*100*1000,"")</f>
        <v/>
      </c>
      <c r="N665" s="274" t="str">
        <f>IF(ISNUMBER(Tabla1[[#This Row],[umol TROLOX/ 100g]]),Tabla1[[#This Row],[umol TROLOX/ 100g]]/250.29,"")</f>
        <v/>
      </c>
      <c r="O665" s="90"/>
      <c r="P665" s="90"/>
      <c r="Q665" s="90"/>
      <c r="R665" s="147"/>
      <c r="S665" s="148"/>
    </row>
    <row r="666" spans="1:19" x14ac:dyDescent="0.25">
      <c r="A666" s="85"/>
      <c r="B666" s="146"/>
      <c r="C666" s="146"/>
      <c r="D666" s="87"/>
      <c r="E666" s="88"/>
      <c r="F666" s="272" t="str">
        <f t="shared" si="10"/>
        <v/>
      </c>
      <c r="G666" s="89"/>
      <c r="H666" s="273"/>
      <c r="I666" s="89"/>
      <c r="J666" s="156"/>
      <c r="K666" s="153"/>
      <c r="L6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6" s="275" t="str">
        <f>IF(ISNUMBER(Tabla1[[#This Row],[meq TROLOX/g muestra]]),Tabla1[[#This Row],[meq TROLOX/g muestra]]*100*1000,"")</f>
        <v/>
      </c>
      <c r="N666" s="274" t="str">
        <f>IF(ISNUMBER(Tabla1[[#This Row],[umol TROLOX/ 100g]]),Tabla1[[#This Row],[umol TROLOX/ 100g]]/250.29,"")</f>
        <v/>
      </c>
      <c r="O666" s="90"/>
      <c r="P666" s="90"/>
      <c r="Q666" s="90"/>
      <c r="R666" s="147"/>
      <c r="S666" s="148"/>
    </row>
    <row r="667" spans="1:19" x14ac:dyDescent="0.25">
      <c r="A667" s="85"/>
      <c r="B667" s="146"/>
      <c r="C667" s="146"/>
      <c r="D667" s="87"/>
      <c r="E667" s="88"/>
      <c r="F667" s="272" t="str">
        <f t="shared" si="10"/>
        <v/>
      </c>
      <c r="G667" s="89"/>
      <c r="H667" s="273"/>
      <c r="I667" s="89"/>
      <c r="J667" s="156"/>
      <c r="K667" s="153"/>
      <c r="L6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7" s="275" t="str">
        <f>IF(ISNUMBER(Tabla1[[#This Row],[meq TROLOX/g muestra]]),Tabla1[[#This Row],[meq TROLOX/g muestra]]*100*1000,"")</f>
        <v/>
      </c>
      <c r="N667" s="274" t="str">
        <f>IF(ISNUMBER(Tabla1[[#This Row],[umol TROLOX/ 100g]]),Tabla1[[#This Row],[umol TROLOX/ 100g]]/250.29,"")</f>
        <v/>
      </c>
      <c r="O667" s="90"/>
      <c r="P667" s="90"/>
      <c r="Q667" s="90"/>
      <c r="R667" s="147"/>
      <c r="S667" s="148"/>
    </row>
    <row r="668" spans="1:19" x14ac:dyDescent="0.25">
      <c r="A668" s="85"/>
      <c r="B668" s="146"/>
      <c r="C668" s="146"/>
      <c r="D668" s="87"/>
      <c r="E668" s="88"/>
      <c r="F668" s="272" t="str">
        <f t="shared" si="10"/>
        <v/>
      </c>
      <c r="G668" s="89"/>
      <c r="H668" s="273"/>
      <c r="I668" s="89"/>
      <c r="J668" s="156"/>
      <c r="K668" s="153"/>
      <c r="L6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8" s="275" t="str">
        <f>IF(ISNUMBER(Tabla1[[#This Row],[meq TROLOX/g muestra]]),Tabla1[[#This Row],[meq TROLOX/g muestra]]*100*1000,"")</f>
        <v/>
      </c>
      <c r="N668" s="274" t="str">
        <f>IF(ISNUMBER(Tabla1[[#This Row],[umol TROLOX/ 100g]]),Tabla1[[#This Row],[umol TROLOX/ 100g]]/250.29,"")</f>
        <v/>
      </c>
      <c r="O668" s="90"/>
      <c r="P668" s="90"/>
      <c r="Q668" s="90"/>
      <c r="R668" s="147"/>
      <c r="S668" s="148"/>
    </row>
    <row r="669" spans="1:19" x14ac:dyDescent="0.25">
      <c r="A669" s="85"/>
      <c r="B669" s="146"/>
      <c r="C669" s="146"/>
      <c r="D669" s="87"/>
      <c r="E669" s="88"/>
      <c r="F669" s="272" t="str">
        <f t="shared" si="10"/>
        <v/>
      </c>
      <c r="G669" s="89"/>
      <c r="H669" s="273"/>
      <c r="I669" s="89"/>
      <c r="J669" s="156"/>
      <c r="K669" s="153"/>
      <c r="L6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69" s="275" t="str">
        <f>IF(ISNUMBER(Tabla1[[#This Row],[meq TROLOX/g muestra]]),Tabla1[[#This Row],[meq TROLOX/g muestra]]*100*1000,"")</f>
        <v/>
      </c>
      <c r="N669" s="274" t="str">
        <f>IF(ISNUMBER(Tabla1[[#This Row],[umol TROLOX/ 100g]]),Tabla1[[#This Row],[umol TROLOX/ 100g]]/250.29,"")</f>
        <v/>
      </c>
      <c r="O669" s="90"/>
      <c r="P669" s="90"/>
      <c r="Q669" s="90"/>
      <c r="R669" s="147"/>
      <c r="S669" s="148"/>
    </row>
    <row r="670" spans="1:19" x14ac:dyDescent="0.25">
      <c r="A670" s="85"/>
      <c r="B670" s="146"/>
      <c r="C670" s="146"/>
      <c r="D670" s="87"/>
      <c r="E670" s="88"/>
      <c r="F670" s="272" t="str">
        <f t="shared" si="10"/>
        <v/>
      </c>
      <c r="G670" s="89"/>
      <c r="H670" s="273"/>
      <c r="I670" s="89"/>
      <c r="J670" s="156"/>
      <c r="K670" s="153"/>
      <c r="L6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0" s="275" t="str">
        <f>IF(ISNUMBER(Tabla1[[#This Row],[meq TROLOX/g muestra]]),Tabla1[[#This Row],[meq TROLOX/g muestra]]*100*1000,"")</f>
        <v/>
      </c>
      <c r="N670" s="274" t="str">
        <f>IF(ISNUMBER(Tabla1[[#This Row],[umol TROLOX/ 100g]]),Tabla1[[#This Row],[umol TROLOX/ 100g]]/250.29,"")</f>
        <v/>
      </c>
      <c r="O670" s="90"/>
      <c r="P670" s="90"/>
      <c r="Q670" s="90"/>
      <c r="R670" s="147"/>
      <c r="S670" s="148"/>
    </row>
    <row r="671" spans="1:19" x14ac:dyDescent="0.25">
      <c r="A671" s="85"/>
      <c r="B671" s="146"/>
      <c r="C671" s="146"/>
      <c r="D671" s="87"/>
      <c r="E671" s="88"/>
      <c r="F671" s="272" t="str">
        <f t="shared" si="10"/>
        <v/>
      </c>
      <c r="G671" s="89"/>
      <c r="H671" s="273"/>
      <c r="I671" s="89"/>
      <c r="J671" s="156"/>
      <c r="K671" s="153"/>
      <c r="L6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1" s="275" t="str">
        <f>IF(ISNUMBER(Tabla1[[#This Row],[meq TROLOX/g muestra]]),Tabla1[[#This Row],[meq TROLOX/g muestra]]*100*1000,"")</f>
        <v/>
      </c>
      <c r="N671" s="274" t="str">
        <f>IF(ISNUMBER(Tabla1[[#This Row],[umol TROLOX/ 100g]]),Tabla1[[#This Row],[umol TROLOX/ 100g]]/250.29,"")</f>
        <v/>
      </c>
      <c r="O671" s="90"/>
      <c r="P671" s="90"/>
      <c r="Q671" s="90"/>
      <c r="R671" s="147"/>
      <c r="S671" s="148"/>
    </row>
    <row r="672" spans="1:19" x14ac:dyDescent="0.25">
      <c r="A672" s="85"/>
      <c r="B672" s="146"/>
      <c r="C672" s="146"/>
      <c r="D672" s="87"/>
      <c r="E672" s="88"/>
      <c r="F672" s="272" t="str">
        <f t="shared" si="10"/>
        <v/>
      </c>
      <c r="G672" s="89"/>
      <c r="H672" s="273"/>
      <c r="I672" s="89"/>
      <c r="J672" s="156"/>
      <c r="K672" s="153"/>
      <c r="L6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2" s="275" t="str">
        <f>IF(ISNUMBER(Tabla1[[#This Row],[meq TROLOX/g muestra]]),Tabla1[[#This Row],[meq TROLOX/g muestra]]*100*1000,"")</f>
        <v/>
      </c>
      <c r="N672" s="274" t="str">
        <f>IF(ISNUMBER(Tabla1[[#This Row],[umol TROLOX/ 100g]]),Tabla1[[#This Row],[umol TROLOX/ 100g]]/250.29,"")</f>
        <v/>
      </c>
      <c r="O672" s="90"/>
      <c r="P672" s="90"/>
      <c r="Q672" s="90"/>
      <c r="R672" s="147"/>
      <c r="S672" s="148"/>
    </row>
    <row r="673" spans="1:19" x14ac:dyDescent="0.25">
      <c r="A673" s="85"/>
      <c r="B673" s="146"/>
      <c r="C673" s="146"/>
      <c r="D673" s="87"/>
      <c r="E673" s="88"/>
      <c r="F673" s="272" t="str">
        <f t="shared" si="10"/>
        <v/>
      </c>
      <c r="G673" s="89"/>
      <c r="H673" s="273"/>
      <c r="I673" s="89"/>
      <c r="J673" s="156"/>
      <c r="K673" s="153"/>
      <c r="L6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3" s="275" t="str">
        <f>IF(ISNUMBER(Tabla1[[#This Row],[meq TROLOX/g muestra]]),Tabla1[[#This Row],[meq TROLOX/g muestra]]*100*1000,"")</f>
        <v/>
      </c>
      <c r="N673" s="274" t="str">
        <f>IF(ISNUMBER(Tabla1[[#This Row],[umol TROLOX/ 100g]]),Tabla1[[#This Row],[umol TROLOX/ 100g]]/250.29,"")</f>
        <v/>
      </c>
      <c r="O673" s="90"/>
      <c r="P673" s="90"/>
      <c r="Q673" s="90"/>
      <c r="R673" s="147"/>
      <c r="S673" s="148"/>
    </row>
    <row r="674" spans="1:19" x14ac:dyDescent="0.25">
      <c r="A674" s="85"/>
      <c r="B674" s="146"/>
      <c r="C674" s="146"/>
      <c r="D674" s="87"/>
      <c r="E674" s="88"/>
      <c r="F674" s="272" t="str">
        <f t="shared" si="10"/>
        <v/>
      </c>
      <c r="G674" s="89"/>
      <c r="H674" s="273"/>
      <c r="I674" s="89"/>
      <c r="J674" s="156"/>
      <c r="K674" s="153"/>
      <c r="L6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4" s="275" t="str">
        <f>IF(ISNUMBER(Tabla1[[#This Row],[meq TROLOX/g muestra]]),Tabla1[[#This Row],[meq TROLOX/g muestra]]*100*1000,"")</f>
        <v/>
      </c>
      <c r="N674" s="274" t="str">
        <f>IF(ISNUMBER(Tabla1[[#This Row],[umol TROLOX/ 100g]]),Tabla1[[#This Row],[umol TROLOX/ 100g]]/250.29,"")</f>
        <v/>
      </c>
      <c r="O674" s="90"/>
      <c r="P674" s="90"/>
      <c r="Q674" s="90"/>
      <c r="R674" s="147"/>
      <c r="S674" s="148"/>
    </row>
    <row r="675" spans="1:19" x14ac:dyDescent="0.25">
      <c r="A675" s="85"/>
      <c r="B675" s="146"/>
      <c r="C675" s="146"/>
      <c r="D675" s="87"/>
      <c r="E675" s="88"/>
      <c r="F675" s="272" t="str">
        <f t="shared" si="10"/>
        <v/>
      </c>
      <c r="G675" s="89"/>
      <c r="H675" s="273"/>
      <c r="I675" s="89"/>
      <c r="J675" s="156"/>
      <c r="K675" s="153"/>
      <c r="L6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5" s="275" t="str">
        <f>IF(ISNUMBER(Tabla1[[#This Row],[meq TROLOX/g muestra]]),Tabla1[[#This Row],[meq TROLOX/g muestra]]*100*1000,"")</f>
        <v/>
      </c>
      <c r="N675" s="274" t="str">
        <f>IF(ISNUMBER(Tabla1[[#This Row],[umol TROLOX/ 100g]]),Tabla1[[#This Row],[umol TROLOX/ 100g]]/250.29,"")</f>
        <v/>
      </c>
      <c r="O675" s="90"/>
      <c r="P675" s="90"/>
      <c r="Q675" s="90"/>
      <c r="R675" s="147"/>
      <c r="S675" s="148"/>
    </row>
    <row r="676" spans="1:19" x14ac:dyDescent="0.25">
      <c r="A676" s="85"/>
      <c r="B676" s="146"/>
      <c r="C676" s="146"/>
      <c r="D676" s="87"/>
      <c r="E676" s="88"/>
      <c r="F676" s="272" t="str">
        <f t="shared" si="10"/>
        <v/>
      </c>
      <c r="G676" s="89"/>
      <c r="H676" s="273"/>
      <c r="I676" s="89"/>
      <c r="J676" s="156"/>
      <c r="K676" s="153"/>
      <c r="L6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6" s="275" t="str">
        <f>IF(ISNUMBER(Tabla1[[#This Row],[meq TROLOX/g muestra]]),Tabla1[[#This Row],[meq TROLOX/g muestra]]*100*1000,"")</f>
        <v/>
      </c>
      <c r="N676" s="274" t="str">
        <f>IF(ISNUMBER(Tabla1[[#This Row],[umol TROLOX/ 100g]]),Tabla1[[#This Row],[umol TROLOX/ 100g]]/250.29,"")</f>
        <v/>
      </c>
      <c r="O676" s="90"/>
      <c r="P676" s="90"/>
      <c r="Q676" s="90"/>
      <c r="R676" s="147"/>
      <c r="S676" s="148"/>
    </row>
    <row r="677" spans="1:19" x14ac:dyDescent="0.25">
      <c r="A677" s="85"/>
      <c r="B677" s="146"/>
      <c r="C677" s="146"/>
      <c r="D677" s="87"/>
      <c r="E677" s="88"/>
      <c r="F677" s="272" t="str">
        <f t="shared" si="10"/>
        <v/>
      </c>
      <c r="G677" s="89"/>
      <c r="H677" s="273"/>
      <c r="I677" s="89"/>
      <c r="J677" s="156"/>
      <c r="K677" s="153"/>
      <c r="L6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7" s="275" t="str">
        <f>IF(ISNUMBER(Tabla1[[#This Row],[meq TROLOX/g muestra]]),Tabla1[[#This Row],[meq TROLOX/g muestra]]*100*1000,"")</f>
        <v/>
      </c>
      <c r="N677" s="274" t="str">
        <f>IF(ISNUMBER(Tabla1[[#This Row],[umol TROLOX/ 100g]]),Tabla1[[#This Row],[umol TROLOX/ 100g]]/250.29,"")</f>
        <v/>
      </c>
      <c r="O677" s="90"/>
      <c r="P677" s="90"/>
      <c r="Q677" s="90"/>
      <c r="R677" s="147"/>
      <c r="S677" s="148"/>
    </row>
    <row r="678" spans="1:19" x14ac:dyDescent="0.25">
      <c r="A678" s="85"/>
      <c r="B678" s="146"/>
      <c r="C678" s="146"/>
      <c r="D678" s="87"/>
      <c r="E678" s="88"/>
      <c r="F678" s="272" t="str">
        <f t="shared" si="10"/>
        <v/>
      </c>
      <c r="G678" s="89"/>
      <c r="H678" s="273"/>
      <c r="I678" s="89"/>
      <c r="J678" s="156"/>
      <c r="K678" s="153"/>
      <c r="L6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8" s="275" t="str">
        <f>IF(ISNUMBER(Tabla1[[#This Row],[meq TROLOX/g muestra]]),Tabla1[[#This Row],[meq TROLOX/g muestra]]*100*1000,"")</f>
        <v/>
      </c>
      <c r="N678" s="274" t="str">
        <f>IF(ISNUMBER(Tabla1[[#This Row],[umol TROLOX/ 100g]]),Tabla1[[#This Row],[umol TROLOX/ 100g]]/250.29,"")</f>
        <v/>
      </c>
      <c r="O678" s="90"/>
      <c r="P678" s="90"/>
      <c r="Q678" s="90"/>
      <c r="R678" s="147"/>
      <c r="S678" s="148"/>
    </row>
    <row r="679" spans="1:19" x14ac:dyDescent="0.25">
      <c r="A679" s="85"/>
      <c r="B679" s="146"/>
      <c r="C679" s="146"/>
      <c r="D679" s="87"/>
      <c r="E679" s="88"/>
      <c r="F679" s="272" t="str">
        <f t="shared" si="10"/>
        <v/>
      </c>
      <c r="G679" s="89"/>
      <c r="H679" s="273"/>
      <c r="I679" s="89"/>
      <c r="J679" s="156"/>
      <c r="K679" s="153"/>
      <c r="L6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79" s="275" t="str">
        <f>IF(ISNUMBER(Tabla1[[#This Row],[meq TROLOX/g muestra]]),Tabla1[[#This Row],[meq TROLOX/g muestra]]*100*1000,"")</f>
        <v/>
      </c>
      <c r="N679" s="274" t="str">
        <f>IF(ISNUMBER(Tabla1[[#This Row],[umol TROLOX/ 100g]]),Tabla1[[#This Row],[umol TROLOX/ 100g]]/250.29,"")</f>
        <v/>
      </c>
      <c r="O679" s="90"/>
      <c r="P679" s="90"/>
      <c r="Q679" s="90"/>
      <c r="R679" s="147"/>
      <c r="S679" s="148"/>
    </row>
    <row r="680" spans="1:19" x14ac:dyDescent="0.25">
      <c r="A680" s="85"/>
      <c r="B680" s="146"/>
      <c r="C680" s="146"/>
      <c r="D680" s="87"/>
      <c r="E680" s="88"/>
      <c r="F680" s="272" t="str">
        <f t="shared" si="10"/>
        <v/>
      </c>
      <c r="G680" s="89"/>
      <c r="H680" s="273"/>
      <c r="I680" s="89"/>
      <c r="J680" s="156"/>
      <c r="K680" s="153"/>
      <c r="L6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0" s="275" t="str">
        <f>IF(ISNUMBER(Tabla1[[#This Row],[meq TROLOX/g muestra]]),Tabla1[[#This Row],[meq TROLOX/g muestra]]*100*1000,"")</f>
        <v/>
      </c>
      <c r="N680" s="274" t="str">
        <f>IF(ISNUMBER(Tabla1[[#This Row],[umol TROLOX/ 100g]]),Tabla1[[#This Row],[umol TROLOX/ 100g]]/250.29,"")</f>
        <v/>
      </c>
      <c r="O680" s="90"/>
      <c r="P680" s="90"/>
      <c r="Q680" s="90"/>
      <c r="R680" s="147"/>
      <c r="S680" s="148"/>
    </row>
    <row r="681" spans="1:19" x14ac:dyDescent="0.25">
      <c r="A681" s="85"/>
      <c r="B681" s="146"/>
      <c r="C681" s="146"/>
      <c r="D681" s="87"/>
      <c r="E681" s="88"/>
      <c r="F681" s="272" t="str">
        <f t="shared" si="10"/>
        <v/>
      </c>
      <c r="G681" s="89"/>
      <c r="H681" s="273"/>
      <c r="I681" s="89"/>
      <c r="J681" s="156"/>
      <c r="K681" s="153"/>
      <c r="L6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1" s="275" t="str">
        <f>IF(ISNUMBER(Tabla1[[#This Row],[meq TROLOX/g muestra]]),Tabla1[[#This Row],[meq TROLOX/g muestra]]*100*1000,"")</f>
        <v/>
      </c>
      <c r="N681" s="274" t="str">
        <f>IF(ISNUMBER(Tabla1[[#This Row],[umol TROLOX/ 100g]]),Tabla1[[#This Row],[umol TROLOX/ 100g]]/250.29,"")</f>
        <v/>
      </c>
      <c r="O681" s="90"/>
      <c r="P681" s="90"/>
      <c r="Q681" s="90"/>
      <c r="R681" s="147"/>
      <c r="S681" s="148"/>
    </row>
    <row r="682" spans="1:19" x14ac:dyDescent="0.25">
      <c r="A682" s="85"/>
      <c r="B682" s="146"/>
      <c r="C682" s="146"/>
      <c r="D682" s="87"/>
      <c r="E682" s="88"/>
      <c r="F682" s="272" t="str">
        <f t="shared" si="10"/>
        <v/>
      </c>
      <c r="G682" s="89"/>
      <c r="H682" s="273"/>
      <c r="I682" s="89"/>
      <c r="J682" s="156"/>
      <c r="K682" s="153"/>
      <c r="L6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2" s="275" t="str">
        <f>IF(ISNUMBER(Tabla1[[#This Row],[meq TROLOX/g muestra]]),Tabla1[[#This Row],[meq TROLOX/g muestra]]*100*1000,"")</f>
        <v/>
      </c>
      <c r="N682" s="274" t="str">
        <f>IF(ISNUMBER(Tabla1[[#This Row],[umol TROLOX/ 100g]]),Tabla1[[#This Row],[umol TROLOX/ 100g]]/250.29,"")</f>
        <v/>
      </c>
      <c r="O682" s="90"/>
      <c r="P682" s="90"/>
      <c r="Q682" s="90"/>
      <c r="R682" s="147"/>
      <c r="S682" s="148"/>
    </row>
    <row r="683" spans="1:19" x14ac:dyDescent="0.25">
      <c r="A683" s="85"/>
      <c r="B683" s="146"/>
      <c r="C683" s="146"/>
      <c r="D683" s="87"/>
      <c r="E683" s="88"/>
      <c r="F683" s="272" t="str">
        <f t="shared" si="10"/>
        <v/>
      </c>
      <c r="G683" s="89"/>
      <c r="H683" s="273"/>
      <c r="I683" s="89"/>
      <c r="J683" s="156"/>
      <c r="K683" s="153"/>
      <c r="L6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3" s="275" t="str">
        <f>IF(ISNUMBER(Tabla1[[#This Row],[meq TROLOX/g muestra]]),Tabla1[[#This Row],[meq TROLOX/g muestra]]*100*1000,"")</f>
        <v/>
      </c>
      <c r="N683" s="274" t="str">
        <f>IF(ISNUMBER(Tabla1[[#This Row],[umol TROLOX/ 100g]]),Tabla1[[#This Row],[umol TROLOX/ 100g]]/250.29,"")</f>
        <v/>
      </c>
      <c r="O683" s="90"/>
      <c r="P683" s="90"/>
      <c r="Q683" s="90"/>
      <c r="R683" s="147"/>
      <c r="S683" s="148"/>
    </row>
    <row r="684" spans="1:19" x14ac:dyDescent="0.25">
      <c r="A684" s="85"/>
      <c r="B684" s="146"/>
      <c r="C684" s="146"/>
      <c r="D684" s="87"/>
      <c r="E684" s="88"/>
      <c r="F684" s="272" t="str">
        <f t="shared" si="10"/>
        <v/>
      </c>
      <c r="G684" s="89"/>
      <c r="H684" s="273"/>
      <c r="I684" s="89"/>
      <c r="J684" s="156"/>
      <c r="K684" s="153"/>
      <c r="L6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4" s="275" t="str">
        <f>IF(ISNUMBER(Tabla1[[#This Row],[meq TROLOX/g muestra]]),Tabla1[[#This Row],[meq TROLOX/g muestra]]*100*1000,"")</f>
        <v/>
      </c>
      <c r="N684" s="274" t="str">
        <f>IF(ISNUMBER(Tabla1[[#This Row],[umol TROLOX/ 100g]]),Tabla1[[#This Row],[umol TROLOX/ 100g]]/250.29,"")</f>
        <v/>
      </c>
      <c r="O684" s="90"/>
      <c r="P684" s="90"/>
      <c r="Q684" s="90"/>
      <c r="R684" s="147"/>
      <c r="S684" s="148"/>
    </row>
    <row r="685" spans="1:19" x14ac:dyDescent="0.25">
      <c r="A685" s="85"/>
      <c r="B685" s="146"/>
      <c r="C685" s="146"/>
      <c r="D685" s="87"/>
      <c r="E685" s="88"/>
      <c r="F685" s="272" t="str">
        <f t="shared" si="10"/>
        <v/>
      </c>
      <c r="G685" s="89"/>
      <c r="H685" s="273"/>
      <c r="I685" s="89"/>
      <c r="J685" s="156"/>
      <c r="K685" s="153"/>
      <c r="L6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5" s="275" t="str">
        <f>IF(ISNUMBER(Tabla1[[#This Row],[meq TROLOX/g muestra]]),Tabla1[[#This Row],[meq TROLOX/g muestra]]*100*1000,"")</f>
        <v/>
      </c>
      <c r="N685" s="274" t="str">
        <f>IF(ISNUMBER(Tabla1[[#This Row],[umol TROLOX/ 100g]]),Tabla1[[#This Row],[umol TROLOX/ 100g]]/250.29,"")</f>
        <v/>
      </c>
      <c r="O685" s="90"/>
      <c r="P685" s="90"/>
      <c r="Q685" s="90"/>
      <c r="R685" s="147"/>
      <c r="S685" s="148"/>
    </row>
    <row r="686" spans="1:19" x14ac:dyDescent="0.25">
      <c r="A686" s="85"/>
      <c r="B686" s="146"/>
      <c r="C686" s="146"/>
      <c r="D686" s="87"/>
      <c r="E686" s="88"/>
      <c r="F686" s="272" t="str">
        <f t="shared" si="10"/>
        <v/>
      </c>
      <c r="G686" s="89"/>
      <c r="H686" s="273"/>
      <c r="I686" s="89"/>
      <c r="J686" s="156"/>
      <c r="K686" s="153"/>
      <c r="L6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6" s="275" t="str">
        <f>IF(ISNUMBER(Tabla1[[#This Row],[meq TROLOX/g muestra]]),Tabla1[[#This Row],[meq TROLOX/g muestra]]*100*1000,"")</f>
        <v/>
      </c>
      <c r="N686" s="274" t="str">
        <f>IF(ISNUMBER(Tabla1[[#This Row],[umol TROLOX/ 100g]]),Tabla1[[#This Row],[umol TROLOX/ 100g]]/250.29,"")</f>
        <v/>
      </c>
      <c r="O686" s="90"/>
      <c r="P686" s="90"/>
      <c r="Q686" s="90"/>
      <c r="R686" s="147"/>
      <c r="S686" s="148"/>
    </row>
    <row r="687" spans="1:19" x14ac:dyDescent="0.25">
      <c r="A687" s="85"/>
      <c r="B687" s="146"/>
      <c r="C687" s="146"/>
      <c r="D687" s="87"/>
      <c r="E687" s="88"/>
      <c r="F687" s="272" t="str">
        <f t="shared" si="10"/>
        <v/>
      </c>
      <c r="G687" s="89"/>
      <c r="H687" s="273"/>
      <c r="I687" s="89"/>
      <c r="J687" s="156"/>
      <c r="K687" s="153"/>
      <c r="L6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7" s="275" t="str">
        <f>IF(ISNUMBER(Tabla1[[#This Row],[meq TROLOX/g muestra]]),Tabla1[[#This Row],[meq TROLOX/g muestra]]*100*1000,"")</f>
        <v/>
      </c>
      <c r="N687" s="274" t="str">
        <f>IF(ISNUMBER(Tabla1[[#This Row],[umol TROLOX/ 100g]]),Tabla1[[#This Row],[umol TROLOX/ 100g]]/250.29,"")</f>
        <v/>
      </c>
      <c r="O687" s="90"/>
      <c r="P687" s="90"/>
      <c r="Q687" s="90"/>
      <c r="R687" s="147"/>
      <c r="S687" s="148"/>
    </row>
    <row r="688" spans="1:19" x14ac:dyDescent="0.25">
      <c r="A688" s="85"/>
      <c r="B688" s="146"/>
      <c r="C688" s="146"/>
      <c r="D688" s="87"/>
      <c r="E688" s="88"/>
      <c r="F688" s="272" t="str">
        <f t="shared" si="10"/>
        <v/>
      </c>
      <c r="G688" s="89"/>
      <c r="H688" s="273"/>
      <c r="I688" s="89"/>
      <c r="J688" s="156"/>
      <c r="K688" s="153"/>
      <c r="L6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8" s="275" t="str">
        <f>IF(ISNUMBER(Tabla1[[#This Row],[meq TROLOX/g muestra]]),Tabla1[[#This Row],[meq TROLOX/g muestra]]*100*1000,"")</f>
        <v/>
      </c>
      <c r="N688" s="274" t="str">
        <f>IF(ISNUMBER(Tabla1[[#This Row],[umol TROLOX/ 100g]]),Tabla1[[#This Row],[umol TROLOX/ 100g]]/250.29,"")</f>
        <v/>
      </c>
      <c r="O688" s="90"/>
      <c r="P688" s="90"/>
      <c r="Q688" s="90"/>
      <c r="R688" s="147"/>
      <c r="S688" s="148"/>
    </row>
    <row r="689" spans="1:19" x14ac:dyDescent="0.25">
      <c r="A689" s="85"/>
      <c r="B689" s="146"/>
      <c r="C689" s="146"/>
      <c r="D689" s="87"/>
      <c r="E689" s="88"/>
      <c r="F689" s="272" t="str">
        <f t="shared" si="10"/>
        <v/>
      </c>
      <c r="G689" s="89"/>
      <c r="H689" s="273"/>
      <c r="I689" s="89"/>
      <c r="J689" s="156"/>
      <c r="K689" s="153"/>
      <c r="L6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89" s="275" t="str">
        <f>IF(ISNUMBER(Tabla1[[#This Row],[meq TROLOX/g muestra]]),Tabla1[[#This Row],[meq TROLOX/g muestra]]*100*1000,"")</f>
        <v/>
      </c>
      <c r="N689" s="274" t="str">
        <f>IF(ISNUMBER(Tabla1[[#This Row],[umol TROLOX/ 100g]]),Tabla1[[#This Row],[umol TROLOX/ 100g]]/250.29,"")</f>
        <v/>
      </c>
      <c r="O689" s="90"/>
      <c r="P689" s="90"/>
      <c r="Q689" s="90"/>
      <c r="R689" s="147"/>
      <c r="S689" s="148"/>
    </row>
    <row r="690" spans="1:19" x14ac:dyDescent="0.25">
      <c r="A690" s="85"/>
      <c r="B690" s="146"/>
      <c r="C690" s="146"/>
      <c r="D690" s="87"/>
      <c r="E690" s="88"/>
      <c r="F690" s="272" t="str">
        <f t="shared" si="10"/>
        <v/>
      </c>
      <c r="G690" s="89"/>
      <c r="H690" s="273"/>
      <c r="I690" s="89"/>
      <c r="J690" s="156"/>
      <c r="K690" s="153"/>
      <c r="L6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0" s="275" t="str">
        <f>IF(ISNUMBER(Tabla1[[#This Row],[meq TROLOX/g muestra]]),Tabla1[[#This Row],[meq TROLOX/g muestra]]*100*1000,"")</f>
        <v/>
      </c>
      <c r="N690" s="274" t="str">
        <f>IF(ISNUMBER(Tabla1[[#This Row],[umol TROLOX/ 100g]]),Tabla1[[#This Row],[umol TROLOX/ 100g]]/250.29,"")</f>
        <v/>
      </c>
      <c r="O690" s="90"/>
      <c r="P690" s="90"/>
      <c r="Q690" s="90"/>
      <c r="R690" s="147"/>
      <c r="S690" s="148"/>
    </row>
    <row r="691" spans="1:19" x14ac:dyDescent="0.25">
      <c r="A691" s="85"/>
      <c r="B691" s="146"/>
      <c r="C691" s="146"/>
      <c r="D691" s="87"/>
      <c r="E691" s="88"/>
      <c r="F691" s="272" t="str">
        <f t="shared" si="10"/>
        <v/>
      </c>
      <c r="G691" s="89"/>
      <c r="H691" s="273"/>
      <c r="I691" s="89"/>
      <c r="J691" s="156"/>
      <c r="K691" s="153"/>
      <c r="L6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1" s="275" t="str">
        <f>IF(ISNUMBER(Tabla1[[#This Row],[meq TROLOX/g muestra]]),Tabla1[[#This Row],[meq TROLOX/g muestra]]*100*1000,"")</f>
        <v/>
      </c>
      <c r="N691" s="274" t="str">
        <f>IF(ISNUMBER(Tabla1[[#This Row],[umol TROLOX/ 100g]]),Tabla1[[#This Row],[umol TROLOX/ 100g]]/250.29,"")</f>
        <v/>
      </c>
      <c r="O691" s="90"/>
      <c r="P691" s="90"/>
      <c r="Q691" s="90"/>
      <c r="R691" s="147"/>
      <c r="S691" s="148"/>
    </row>
    <row r="692" spans="1:19" x14ac:dyDescent="0.25">
      <c r="A692" s="85"/>
      <c r="B692" s="146"/>
      <c r="C692" s="146"/>
      <c r="D692" s="87"/>
      <c r="E692" s="88"/>
      <c r="F692" s="272" t="str">
        <f t="shared" si="10"/>
        <v/>
      </c>
      <c r="G692" s="89"/>
      <c r="H692" s="273"/>
      <c r="I692" s="89"/>
      <c r="J692" s="156"/>
      <c r="K692" s="153"/>
      <c r="L6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2" s="275" t="str">
        <f>IF(ISNUMBER(Tabla1[[#This Row],[meq TROLOX/g muestra]]),Tabla1[[#This Row],[meq TROLOX/g muestra]]*100*1000,"")</f>
        <v/>
      </c>
      <c r="N692" s="274" t="str">
        <f>IF(ISNUMBER(Tabla1[[#This Row],[umol TROLOX/ 100g]]),Tabla1[[#This Row],[umol TROLOX/ 100g]]/250.29,"")</f>
        <v/>
      </c>
      <c r="O692" s="90"/>
      <c r="P692" s="90"/>
      <c r="Q692" s="90"/>
      <c r="R692" s="147"/>
      <c r="S692" s="148"/>
    </row>
    <row r="693" spans="1:19" x14ac:dyDescent="0.25">
      <c r="A693" s="85"/>
      <c r="B693" s="146"/>
      <c r="C693" s="146"/>
      <c r="D693" s="87"/>
      <c r="E693" s="88"/>
      <c r="F693" s="272" t="str">
        <f t="shared" si="10"/>
        <v/>
      </c>
      <c r="G693" s="89"/>
      <c r="H693" s="273"/>
      <c r="I693" s="89"/>
      <c r="J693" s="156"/>
      <c r="K693" s="153"/>
      <c r="L6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3" s="275" t="str">
        <f>IF(ISNUMBER(Tabla1[[#This Row],[meq TROLOX/g muestra]]),Tabla1[[#This Row],[meq TROLOX/g muestra]]*100*1000,"")</f>
        <v/>
      </c>
      <c r="N693" s="274" t="str">
        <f>IF(ISNUMBER(Tabla1[[#This Row],[umol TROLOX/ 100g]]),Tabla1[[#This Row],[umol TROLOX/ 100g]]/250.29,"")</f>
        <v/>
      </c>
      <c r="O693" s="90"/>
      <c r="P693" s="90"/>
      <c r="Q693" s="90"/>
      <c r="R693" s="147"/>
      <c r="S693" s="148"/>
    </row>
    <row r="694" spans="1:19" x14ac:dyDescent="0.25">
      <c r="A694" s="85"/>
      <c r="B694" s="146"/>
      <c r="C694" s="146"/>
      <c r="D694" s="87"/>
      <c r="E694" s="88"/>
      <c r="F694" s="272" t="str">
        <f t="shared" si="10"/>
        <v/>
      </c>
      <c r="G694" s="89"/>
      <c r="H694" s="273"/>
      <c r="I694" s="89"/>
      <c r="J694" s="156"/>
      <c r="K694" s="153"/>
      <c r="L6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4" s="275" t="str">
        <f>IF(ISNUMBER(Tabla1[[#This Row],[meq TROLOX/g muestra]]),Tabla1[[#This Row],[meq TROLOX/g muestra]]*100*1000,"")</f>
        <v/>
      </c>
      <c r="N694" s="274" t="str">
        <f>IF(ISNUMBER(Tabla1[[#This Row],[umol TROLOX/ 100g]]),Tabla1[[#This Row],[umol TROLOX/ 100g]]/250.29,"")</f>
        <v/>
      </c>
      <c r="O694" s="90"/>
      <c r="P694" s="90"/>
      <c r="Q694" s="90"/>
      <c r="R694" s="147"/>
      <c r="S694" s="148"/>
    </row>
    <row r="695" spans="1:19" x14ac:dyDescent="0.25">
      <c r="A695" s="85"/>
      <c r="B695" s="146"/>
      <c r="C695" s="146"/>
      <c r="D695" s="87"/>
      <c r="E695" s="88"/>
      <c r="F695" s="272" t="str">
        <f t="shared" si="10"/>
        <v/>
      </c>
      <c r="G695" s="89"/>
      <c r="H695" s="273"/>
      <c r="I695" s="89"/>
      <c r="J695" s="156"/>
      <c r="K695" s="153"/>
      <c r="L6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5" s="275" t="str">
        <f>IF(ISNUMBER(Tabla1[[#This Row],[meq TROLOX/g muestra]]),Tabla1[[#This Row],[meq TROLOX/g muestra]]*100*1000,"")</f>
        <v/>
      </c>
      <c r="N695" s="274" t="str">
        <f>IF(ISNUMBER(Tabla1[[#This Row],[umol TROLOX/ 100g]]),Tabla1[[#This Row],[umol TROLOX/ 100g]]/250.29,"")</f>
        <v/>
      </c>
      <c r="O695" s="90"/>
      <c r="P695" s="90"/>
      <c r="Q695" s="90"/>
      <c r="R695" s="147"/>
      <c r="S695" s="148"/>
    </row>
    <row r="696" spans="1:19" x14ac:dyDescent="0.25">
      <c r="A696" s="85"/>
      <c r="B696" s="146"/>
      <c r="C696" s="146"/>
      <c r="D696" s="87"/>
      <c r="E696" s="88"/>
      <c r="F696" s="272" t="str">
        <f t="shared" si="10"/>
        <v/>
      </c>
      <c r="G696" s="89"/>
      <c r="H696" s="273"/>
      <c r="I696" s="89"/>
      <c r="J696" s="156"/>
      <c r="K696" s="153"/>
      <c r="L6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6" s="275" t="str">
        <f>IF(ISNUMBER(Tabla1[[#This Row],[meq TROLOX/g muestra]]),Tabla1[[#This Row],[meq TROLOX/g muestra]]*100*1000,"")</f>
        <v/>
      </c>
      <c r="N696" s="274" t="str">
        <f>IF(ISNUMBER(Tabla1[[#This Row],[umol TROLOX/ 100g]]),Tabla1[[#This Row],[umol TROLOX/ 100g]]/250.29,"")</f>
        <v/>
      </c>
      <c r="O696" s="90"/>
      <c r="P696" s="90"/>
      <c r="Q696" s="90"/>
      <c r="R696" s="147"/>
      <c r="S696" s="148"/>
    </row>
    <row r="697" spans="1:19" x14ac:dyDescent="0.25">
      <c r="A697" s="85"/>
      <c r="B697" s="146"/>
      <c r="C697" s="146"/>
      <c r="D697" s="87"/>
      <c r="E697" s="88"/>
      <c r="F697" s="272" t="str">
        <f t="shared" si="10"/>
        <v/>
      </c>
      <c r="G697" s="89"/>
      <c r="H697" s="273"/>
      <c r="I697" s="89"/>
      <c r="J697" s="156"/>
      <c r="K697" s="153"/>
      <c r="L6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7" s="275" t="str">
        <f>IF(ISNUMBER(Tabla1[[#This Row],[meq TROLOX/g muestra]]),Tabla1[[#This Row],[meq TROLOX/g muestra]]*100*1000,"")</f>
        <v/>
      </c>
      <c r="N697" s="274" t="str">
        <f>IF(ISNUMBER(Tabla1[[#This Row],[umol TROLOX/ 100g]]),Tabla1[[#This Row],[umol TROLOX/ 100g]]/250.29,"")</f>
        <v/>
      </c>
      <c r="O697" s="90"/>
      <c r="P697" s="90"/>
      <c r="Q697" s="90"/>
      <c r="R697" s="147"/>
      <c r="S697" s="148"/>
    </row>
    <row r="698" spans="1:19" x14ac:dyDescent="0.25">
      <c r="A698" s="85"/>
      <c r="B698" s="146"/>
      <c r="C698" s="146"/>
      <c r="D698" s="87"/>
      <c r="E698" s="88"/>
      <c r="F698" s="272" t="str">
        <f t="shared" si="10"/>
        <v/>
      </c>
      <c r="G698" s="89"/>
      <c r="H698" s="273"/>
      <c r="I698" s="89"/>
      <c r="J698" s="156"/>
      <c r="K698" s="153"/>
      <c r="L6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8" s="275" t="str">
        <f>IF(ISNUMBER(Tabla1[[#This Row],[meq TROLOX/g muestra]]),Tabla1[[#This Row],[meq TROLOX/g muestra]]*100*1000,"")</f>
        <v/>
      </c>
      <c r="N698" s="274" t="str">
        <f>IF(ISNUMBER(Tabla1[[#This Row],[umol TROLOX/ 100g]]),Tabla1[[#This Row],[umol TROLOX/ 100g]]/250.29,"")</f>
        <v/>
      </c>
      <c r="O698" s="90"/>
      <c r="P698" s="90"/>
      <c r="Q698" s="90"/>
      <c r="R698" s="147"/>
      <c r="S698" s="148"/>
    </row>
    <row r="699" spans="1:19" x14ac:dyDescent="0.25">
      <c r="A699" s="85"/>
      <c r="B699" s="146"/>
      <c r="C699" s="146"/>
      <c r="D699" s="87"/>
      <c r="E699" s="88"/>
      <c r="F699" s="272" t="str">
        <f t="shared" si="10"/>
        <v/>
      </c>
      <c r="G699" s="89"/>
      <c r="H699" s="273"/>
      <c r="I699" s="89"/>
      <c r="J699" s="156"/>
      <c r="K699" s="153"/>
      <c r="L6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699" s="275" t="str">
        <f>IF(ISNUMBER(Tabla1[[#This Row],[meq TROLOX/g muestra]]),Tabla1[[#This Row],[meq TROLOX/g muestra]]*100*1000,"")</f>
        <v/>
      </c>
      <c r="N699" s="274" t="str">
        <f>IF(ISNUMBER(Tabla1[[#This Row],[umol TROLOX/ 100g]]),Tabla1[[#This Row],[umol TROLOX/ 100g]]/250.29,"")</f>
        <v/>
      </c>
      <c r="O699" s="90"/>
      <c r="P699" s="90"/>
      <c r="Q699" s="90"/>
      <c r="R699" s="147"/>
      <c r="S699" s="148"/>
    </row>
    <row r="700" spans="1:19" x14ac:dyDescent="0.25">
      <c r="A700" s="85"/>
      <c r="B700" s="146"/>
      <c r="C700" s="146"/>
      <c r="D700" s="87"/>
      <c r="E700" s="88"/>
      <c r="F700" s="272" t="str">
        <f t="shared" si="10"/>
        <v/>
      </c>
      <c r="G700" s="89"/>
      <c r="H700" s="273"/>
      <c r="I700" s="89"/>
      <c r="J700" s="156"/>
      <c r="K700" s="153"/>
      <c r="L7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0" s="275" t="str">
        <f>IF(ISNUMBER(Tabla1[[#This Row],[meq TROLOX/g muestra]]),Tabla1[[#This Row],[meq TROLOX/g muestra]]*100*1000,"")</f>
        <v/>
      </c>
      <c r="N700" s="274" t="str">
        <f>IF(ISNUMBER(Tabla1[[#This Row],[umol TROLOX/ 100g]]),Tabla1[[#This Row],[umol TROLOX/ 100g]]/250.29,"")</f>
        <v/>
      </c>
      <c r="O700" s="90"/>
      <c r="P700" s="90"/>
      <c r="Q700" s="90"/>
      <c r="R700" s="147"/>
      <c r="S700" s="148"/>
    </row>
    <row r="701" spans="1:19" x14ac:dyDescent="0.25">
      <c r="A701" s="85"/>
      <c r="B701" s="146"/>
      <c r="C701" s="146"/>
      <c r="D701" s="87"/>
      <c r="E701" s="88"/>
      <c r="F701" s="272" t="str">
        <f t="shared" si="10"/>
        <v/>
      </c>
      <c r="G701" s="89"/>
      <c r="H701" s="273"/>
      <c r="I701" s="89"/>
      <c r="J701" s="156"/>
      <c r="K701" s="153"/>
      <c r="L7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1" s="275" t="str">
        <f>IF(ISNUMBER(Tabla1[[#This Row],[meq TROLOX/g muestra]]),Tabla1[[#This Row],[meq TROLOX/g muestra]]*100*1000,"")</f>
        <v/>
      </c>
      <c r="N701" s="274" t="str">
        <f>IF(ISNUMBER(Tabla1[[#This Row],[umol TROLOX/ 100g]]),Tabla1[[#This Row],[umol TROLOX/ 100g]]/250.29,"")</f>
        <v/>
      </c>
      <c r="O701" s="90"/>
      <c r="P701" s="90"/>
      <c r="Q701" s="90"/>
      <c r="R701" s="147"/>
      <c r="S701" s="148"/>
    </row>
    <row r="702" spans="1:19" x14ac:dyDescent="0.25">
      <c r="A702" s="85"/>
      <c r="B702" s="146"/>
      <c r="C702" s="146"/>
      <c r="D702" s="87"/>
      <c r="E702" s="88"/>
      <c r="F702" s="272" t="str">
        <f t="shared" si="10"/>
        <v/>
      </c>
      <c r="G702" s="89"/>
      <c r="H702" s="273"/>
      <c r="I702" s="89"/>
      <c r="J702" s="156"/>
      <c r="K702" s="153"/>
      <c r="L7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2" s="275" t="str">
        <f>IF(ISNUMBER(Tabla1[[#This Row],[meq TROLOX/g muestra]]),Tabla1[[#This Row],[meq TROLOX/g muestra]]*100*1000,"")</f>
        <v/>
      </c>
      <c r="N702" s="274" t="str">
        <f>IF(ISNUMBER(Tabla1[[#This Row],[umol TROLOX/ 100g]]),Tabla1[[#This Row],[umol TROLOX/ 100g]]/250.29,"")</f>
        <v/>
      </c>
      <c r="O702" s="90"/>
      <c r="P702" s="90"/>
      <c r="Q702" s="90"/>
      <c r="R702" s="147"/>
      <c r="S702" s="148"/>
    </row>
    <row r="703" spans="1:19" x14ac:dyDescent="0.25">
      <c r="A703" s="85"/>
      <c r="B703" s="146"/>
      <c r="C703" s="146"/>
      <c r="D703" s="87"/>
      <c r="E703" s="88"/>
      <c r="F703" s="272" t="str">
        <f t="shared" si="10"/>
        <v/>
      </c>
      <c r="G703" s="89"/>
      <c r="H703" s="273"/>
      <c r="I703" s="89"/>
      <c r="J703" s="156"/>
      <c r="K703" s="153"/>
      <c r="L7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3" s="275" t="str">
        <f>IF(ISNUMBER(Tabla1[[#This Row],[meq TROLOX/g muestra]]),Tabla1[[#This Row],[meq TROLOX/g muestra]]*100*1000,"")</f>
        <v/>
      </c>
      <c r="N703" s="274" t="str">
        <f>IF(ISNUMBER(Tabla1[[#This Row],[umol TROLOX/ 100g]]),Tabla1[[#This Row],[umol TROLOX/ 100g]]/250.29,"")</f>
        <v/>
      </c>
      <c r="O703" s="90"/>
      <c r="P703" s="90"/>
      <c r="Q703" s="90"/>
      <c r="R703" s="147"/>
      <c r="S703" s="148"/>
    </row>
    <row r="704" spans="1:19" x14ac:dyDescent="0.25">
      <c r="A704" s="85"/>
      <c r="B704" s="146"/>
      <c r="C704" s="146"/>
      <c r="D704" s="87"/>
      <c r="E704" s="88"/>
      <c r="F704" s="272" t="str">
        <f t="shared" si="10"/>
        <v/>
      </c>
      <c r="G704" s="89"/>
      <c r="H704" s="273"/>
      <c r="I704" s="89"/>
      <c r="J704" s="156"/>
      <c r="K704" s="153"/>
      <c r="L7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4" s="275" t="str">
        <f>IF(ISNUMBER(Tabla1[[#This Row],[meq TROLOX/g muestra]]),Tabla1[[#This Row],[meq TROLOX/g muestra]]*100*1000,"")</f>
        <v/>
      </c>
      <c r="N704" s="274" t="str">
        <f>IF(ISNUMBER(Tabla1[[#This Row],[umol TROLOX/ 100g]]),Tabla1[[#This Row],[umol TROLOX/ 100g]]/250.29,"")</f>
        <v/>
      </c>
      <c r="O704" s="90"/>
      <c r="P704" s="90"/>
      <c r="Q704" s="90"/>
      <c r="R704" s="147"/>
      <c r="S704" s="148"/>
    </row>
    <row r="705" spans="1:19" x14ac:dyDescent="0.25">
      <c r="A705" s="85"/>
      <c r="B705" s="146"/>
      <c r="C705" s="146"/>
      <c r="D705" s="87"/>
      <c r="E705" s="88"/>
      <c r="F705" s="272" t="str">
        <f t="shared" si="10"/>
        <v/>
      </c>
      <c r="G705" s="89"/>
      <c r="H705" s="273"/>
      <c r="I705" s="89"/>
      <c r="J705" s="156"/>
      <c r="K705" s="153"/>
      <c r="L7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5" s="275" t="str">
        <f>IF(ISNUMBER(Tabla1[[#This Row],[meq TROLOX/g muestra]]),Tabla1[[#This Row],[meq TROLOX/g muestra]]*100*1000,"")</f>
        <v/>
      </c>
      <c r="N705" s="274" t="str">
        <f>IF(ISNUMBER(Tabla1[[#This Row],[umol TROLOX/ 100g]]),Tabla1[[#This Row],[umol TROLOX/ 100g]]/250.29,"")</f>
        <v/>
      </c>
      <c r="O705" s="90"/>
      <c r="P705" s="90"/>
      <c r="Q705" s="90"/>
      <c r="R705" s="147"/>
      <c r="S705" s="148"/>
    </row>
    <row r="706" spans="1:19" x14ac:dyDescent="0.25">
      <c r="A706" s="85"/>
      <c r="B706" s="146"/>
      <c r="C706" s="146"/>
      <c r="D706" s="87"/>
      <c r="E706" s="88"/>
      <c r="F706" s="272" t="str">
        <f t="shared" si="10"/>
        <v/>
      </c>
      <c r="G706" s="89"/>
      <c r="H706" s="273"/>
      <c r="I706" s="89"/>
      <c r="J706" s="156"/>
      <c r="K706" s="153"/>
      <c r="L7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6" s="275" t="str">
        <f>IF(ISNUMBER(Tabla1[[#This Row],[meq TROLOX/g muestra]]),Tabla1[[#This Row],[meq TROLOX/g muestra]]*100*1000,"")</f>
        <v/>
      </c>
      <c r="N706" s="274" t="str">
        <f>IF(ISNUMBER(Tabla1[[#This Row],[umol TROLOX/ 100g]]),Tabla1[[#This Row],[umol TROLOX/ 100g]]/250.29,"")</f>
        <v/>
      </c>
      <c r="O706" s="90"/>
      <c r="P706" s="90"/>
      <c r="Q706" s="90"/>
      <c r="R706" s="147"/>
      <c r="S706" s="148"/>
    </row>
    <row r="707" spans="1:19" x14ac:dyDescent="0.25">
      <c r="A707" s="85"/>
      <c r="B707" s="146"/>
      <c r="C707" s="146"/>
      <c r="D707" s="87"/>
      <c r="E707" s="88"/>
      <c r="F707" s="272" t="str">
        <f t="shared" si="10"/>
        <v/>
      </c>
      <c r="G707" s="89"/>
      <c r="H707" s="273"/>
      <c r="I707" s="89"/>
      <c r="J707" s="156"/>
      <c r="K707" s="153"/>
      <c r="L7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7" s="275" t="str">
        <f>IF(ISNUMBER(Tabla1[[#This Row],[meq TROLOX/g muestra]]),Tabla1[[#This Row],[meq TROLOX/g muestra]]*100*1000,"")</f>
        <v/>
      </c>
      <c r="N707" s="274" t="str">
        <f>IF(ISNUMBER(Tabla1[[#This Row],[umol TROLOX/ 100g]]),Tabla1[[#This Row],[umol TROLOX/ 100g]]/250.29,"")</f>
        <v/>
      </c>
      <c r="O707" s="90"/>
      <c r="P707" s="90"/>
      <c r="Q707" s="90"/>
      <c r="R707" s="147"/>
      <c r="S707" s="148"/>
    </row>
    <row r="708" spans="1:19" x14ac:dyDescent="0.25">
      <c r="A708" s="85"/>
      <c r="B708" s="146"/>
      <c r="C708" s="146"/>
      <c r="D708" s="87"/>
      <c r="E708" s="88"/>
      <c r="F708" s="272" t="str">
        <f t="shared" si="10"/>
        <v/>
      </c>
      <c r="G708" s="89"/>
      <c r="H708" s="273"/>
      <c r="I708" s="89"/>
      <c r="J708" s="156"/>
      <c r="K708" s="153"/>
      <c r="L7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8" s="275" t="str">
        <f>IF(ISNUMBER(Tabla1[[#This Row],[meq TROLOX/g muestra]]),Tabla1[[#This Row],[meq TROLOX/g muestra]]*100*1000,"")</f>
        <v/>
      </c>
      <c r="N708" s="274" t="str">
        <f>IF(ISNUMBER(Tabla1[[#This Row],[umol TROLOX/ 100g]]),Tabla1[[#This Row],[umol TROLOX/ 100g]]/250.29,"")</f>
        <v/>
      </c>
      <c r="O708" s="90"/>
      <c r="P708" s="90"/>
      <c r="Q708" s="90"/>
      <c r="R708" s="147"/>
      <c r="S708" s="148"/>
    </row>
    <row r="709" spans="1:19" x14ac:dyDescent="0.25">
      <c r="A709" s="85"/>
      <c r="B709" s="146"/>
      <c r="C709" s="146"/>
      <c r="D709" s="87"/>
      <c r="E709" s="88"/>
      <c r="F709" s="272" t="str">
        <f t="shared" si="10"/>
        <v/>
      </c>
      <c r="G709" s="89"/>
      <c r="H709" s="273"/>
      <c r="I709" s="89"/>
      <c r="J709" s="156"/>
      <c r="K709" s="153"/>
      <c r="L7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09" s="275" t="str">
        <f>IF(ISNUMBER(Tabla1[[#This Row],[meq TROLOX/g muestra]]),Tabla1[[#This Row],[meq TROLOX/g muestra]]*100*1000,"")</f>
        <v/>
      </c>
      <c r="N709" s="274" t="str">
        <f>IF(ISNUMBER(Tabla1[[#This Row],[umol TROLOX/ 100g]]),Tabla1[[#This Row],[umol TROLOX/ 100g]]/250.29,"")</f>
        <v/>
      </c>
      <c r="O709" s="90"/>
      <c r="P709" s="90"/>
      <c r="Q709" s="90"/>
      <c r="R709" s="147"/>
      <c r="S709" s="148"/>
    </row>
    <row r="710" spans="1:19" x14ac:dyDescent="0.25">
      <c r="A710" s="85"/>
      <c r="B710" s="146"/>
      <c r="C710" s="146"/>
      <c r="D710" s="87"/>
      <c r="E710" s="88"/>
      <c r="F710" s="272" t="str">
        <f t="shared" si="10"/>
        <v/>
      </c>
      <c r="G710" s="89"/>
      <c r="H710" s="273"/>
      <c r="I710" s="89"/>
      <c r="J710" s="156"/>
      <c r="K710" s="153"/>
      <c r="L7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0" s="275" t="str">
        <f>IF(ISNUMBER(Tabla1[[#This Row],[meq TROLOX/g muestra]]),Tabla1[[#This Row],[meq TROLOX/g muestra]]*100*1000,"")</f>
        <v/>
      </c>
      <c r="N710" s="274" t="str">
        <f>IF(ISNUMBER(Tabla1[[#This Row],[umol TROLOX/ 100g]]),Tabla1[[#This Row],[umol TROLOX/ 100g]]/250.29,"")</f>
        <v/>
      </c>
      <c r="O710" s="90"/>
      <c r="P710" s="90"/>
      <c r="Q710" s="90"/>
      <c r="R710" s="147"/>
      <c r="S710" s="148"/>
    </row>
    <row r="711" spans="1:19" x14ac:dyDescent="0.25">
      <c r="A711" s="85"/>
      <c r="B711" s="146"/>
      <c r="C711" s="146"/>
      <c r="D711" s="87"/>
      <c r="E711" s="88"/>
      <c r="F711" s="272" t="str">
        <f t="shared" si="10"/>
        <v/>
      </c>
      <c r="G711" s="89"/>
      <c r="H711" s="273"/>
      <c r="I711" s="89"/>
      <c r="J711" s="156"/>
      <c r="K711" s="153"/>
      <c r="L7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1" s="275" t="str">
        <f>IF(ISNUMBER(Tabla1[[#This Row],[meq TROLOX/g muestra]]),Tabla1[[#This Row],[meq TROLOX/g muestra]]*100*1000,"")</f>
        <v/>
      </c>
      <c r="N711" s="274" t="str">
        <f>IF(ISNUMBER(Tabla1[[#This Row],[umol TROLOX/ 100g]]),Tabla1[[#This Row],[umol TROLOX/ 100g]]/250.29,"")</f>
        <v/>
      </c>
      <c r="O711" s="90"/>
      <c r="P711" s="90"/>
      <c r="Q711" s="90"/>
      <c r="R711" s="147"/>
      <c r="S711" s="148"/>
    </row>
    <row r="712" spans="1:19" x14ac:dyDescent="0.25">
      <c r="A712" s="85"/>
      <c r="B712" s="146"/>
      <c r="C712" s="146"/>
      <c r="D712" s="87"/>
      <c r="E712" s="88"/>
      <c r="F712" s="272" t="str">
        <f t="shared" si="10"/>
        <v/>
      </c>
      <c r="G712" s="89"/>
      <c r="H712" s="273"/>
      <c r="I712" s="89"/>
      <c r="J712" s="156"/>
      <c r="K712" s="153"/>
      <c r="L7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2" s="275" t="str">
        <f>IF(ISNUMBER(Tabla1[[#This Row],[meq TROLOX/g muestra]]),Tabla1[[#This Row],[meq TROLOX/g muestra]]*100*1000,"")</f>
        <v/>
      </c>
      <c r="N712" s="274" t="str">
        <f>IF(ISNUMBER(Tabla1[[#This Row],[umol TROLOX/ 100g]]),Tabla1[[#This Row],[umol TROLOX/ 100g]]/250.29,"")</f>
        <v/>
      </c>
      <c r="O712" s="90"/>
      <c r="P712" s="90"/>
      <c r="Q712" s="90"/>
      <c r="R712" s="147"/>
      <c r="S712" s="148"/>
    </row>
    <row r="713" spans="1:19" x14ac:dyDescent="0.25">
      <c r="A713" s="85"/>
      <c r="B713" s="146"/>
      <c r="C713" s="146"/>
      <c r="D713" s="87"/>
      <c r="E713" s="88"/>
      <c r="F713" s="272" t="str">
        <f t="shared" si="10"/>
        <v/>
      </c>
      <c r="G713" s="89"/>
      <c r="H713" s="273"/>
      <c r="I713" s="89"/>
      <c r="J713" s="156"/>
      <c r="K713" s="153"/>
      <c r="L7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3" s="275" t="str">
        <f>IF(ISNUMBER(Tabla1[[#This Row],[meq TROLOX/g muestra]]),Tabla1[[#This Row],[meq TROLOX/g muestra]]*100*1000,"")</f>
        <v/>
      </c>
      <c r="N713" s="274" t="str">
        <f>IF(ISNUMBER(Tabla1[[#This Row],[umol TROLOX/ 100g]]),Tabla1[[#This Row],[umol TROLOX/ 100g]]/250.29,"")</f>
        <v/>
      </c>
      <c r="O713" s="90"/>
      <c r="P713" s="90"/>
      <c r="Q713" s="90"/>
      <c r="R713" s="147"/>
      <c r="S713" s="148"/>
    </row>
    <row r="714" spans="1:19" x14ac:dyDescent="0.25">
      <c r="A714" s="85"/>
      <c r="B714" s="146"/>
      <c r="C714" s="146"/>
      <c r="D714" s="87"/>
      <c r="E714" s="88"/>
      <c r="F714" s="272" t="str">
        <f t="shared" si="10"/>
        <v/>
      </c>
      <c r="G714" s="89"/>
      <c r="H714" s="273"/>
      <c r="I714" s="89"/>
      <c r="J714" s="156"/>
      <c r="K714" s="153"/>
      <c r="L7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4" s="275" t="str">
        <f>IF(ISNUMBER(Tabla1[[#This Row],[meq TROLOX/g muestra]]),Tabla1[[#This Row],[meq TROLOX/g muestra]]*100*1000,"")</f>
        <v/>
      </c>
      <c r="N714" s="274" t="str">
        <f>IF(ISNUMBER(Tabla1[[#This Row],[umol TROLOX/ 100g]]),Tabla1[[#This Row],[umol TROLOX/ 100g]]/250.29,"")</f>
        <v/>
      </c>
      <c r="O714" s="90"/>
      <c r="P714" s="90"/>
      <c r="Q714" s="90"/>
      <c r="R714" s="147"/>
      <c r="S714" s="148"/>
    </row>
    <row r="715" spans="1:19" x14ac:dyDescent="0.25">
      <c r="A715" s="85"/>
      <c r="B715" s="146"/>
      <c r="C715" s="146"/>
      <c r="D715" s="87"/>
      <c r="E715" s="88"/>
      <c r="F715" s="272" t="str">
        <f t="shared" si="10"/>
        <v/>
      </c>
      <c r="G715" s="89"/>
      <c r="H715" s="273"/>
      <c r="I715" s="89"/>
      <c r="J715" s="156"/>
      <c r="K715" s="153"/>
      <c r="L7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5" s="275" t="str">
        <f>IF(ISNUMBER(Tabla1[[#This Row],[meq TROLOX/g muestra]]),Tabla1[[#This Row],[meq TROLOX/g muestra]]*100*1000,"")</f>
        <v/>
      </c>
      <c r="N715" s="274" t="str">
        <f>IF(ISNUMBER(Tabla1[[#This Row],[umol TROLOX/ 100g]]),Tabla1[[#This Row],[umol TROLOX/ 100g]]/250.29,"")</f>
        <v/>
      </c>
      <c r="O715" s="90"/>
      <c r="P715" s="90"/>
      <c r="Q715" s="90"/>
      <c r="R715" s="147"/>
      <c r="S715" s="148"/>
    </row>
    <row r="716" spans="1:19" x14ac:dyDescent="0.25">
      <c r="A716" s="85"/>
      <c r="B716" s="146"/>
      <c r="C716" s="146"/>
      <c r="D716" s="87"/>
      <c r="E716" s="88"/>
      <c r="F716" s="272" t="str">
        <f t="shared" si="10"/>
        <v/>
      </c>
      <c r="G716" s="89"/>
      <c r="H716" s="273"/>
      <c r="I716" s="89"/>
      <c r="J716" s="156"/>
      <c r="K716" s="153"/>
      <c r="L7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6" s="275" t="str">
        <f>IF(ISNUMBER(Tabla1[[#This Row],[meq TROLOX/g muestra]]),Tabla1[[#This Row],[meq TROLOX/g muestra]]*100*1000,"")</f>
        <v/>
      </c>
      <c r="N716" s="274" t="str">
        <f>IF(ISNUMBER(Tabla1[[#This Row],[umol TROLOX/ 100g]]),Tabla1[[#This Row],[umol TROLOX/ 100g]]/250.29,"")</f>
        <v/>
      </c>
      <c r="O716" s="90"/>
      <c r="P716" s="90"/>
      <c r="Q716" s="90"/>
      <c r="R716" s="147"/>
      <c r="S716" s="148"/>
    </row>
    <row r="717" spans="1:19" x14ac:dyDescent="0.25">
      <c r="A717" s="85"/>
      <c r="B717" s="146"/>
      <c r="C717" s="146"/>
      <c r="D717" s="87"/>
      <c r="E717" s="88"/>
      <c r="F717" s="272" t="str">
        <f t="shared" si="10"/>
        <v/>
      </c>
      <c r="G717" s="89"/>
      <c r="H717" s="273"/>
      <c r="I717" s="89"/>
      <c r="J717" s="156"/>
      <c r="K717" s="153"/>
      <c r="L7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7" s="275" t="str">
        <f>IF(ISNUMBER(Tabla1[[#This Row],[meq TROLOX/g muestra]]),Tabla1[[#This Row],[meq TROLOX/g muestra]]*100*1000,"")</f>
        <v/>
      </c>
      <c r="N717" s="274" t="str">
        <f>IF(ISNUMBER(Tabla1[[#This Row],[umol TROLOX/ 100g]]),Tabla1[[#This Row],[umol TROLOX/ 100g]]/250.29,"")</f>
        <v/>
      </c>
      <c r="O717" s="90"/>
      <c r="P717" s="90"/>
      <c r="Q717" s="90"/>
      <c r="R717" s="147"/>
      <c r="S717" s="148"/>
    </row>
    <row r="718" spans="1:19" x14ac:dyDescent="0.25">
      <c r="A718" s="85"/>
      <c r="B718" s="146"/>
      <c r="C718" s="146"/>
      <c r="D718" s="87"/>
      <c r="E718" s="88"/>
      <c r="F718" s="272" t="str">
        <f t="shared" si="10"/>
        <v/>
      </c>
      <c r="G718" s="89"/>
      <c r="H718" s="273"/>
      <c r="I718" s="89"/>
      <c r="J718" s="156"/>
      <c r="K718" s="153"/>
      <c r="L7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8" s="275" t="str">
        <f>IF(ISNUMBER(Tabla1[[#This Row],[meq TROLOX/g muestra]]),Tabla1[[#This Row],[meq TROLOX/g muestra]]*100*1000,"")</f>
        <v/>
      </c>
      <c r="N718" s="274" t="str">
        <f>IF(ISNUMBER(Tabla1[[#This Row],[umol TROLOX/ 100g]]),Tabla1[[#This Row],[umol TROLOX/ 100g]]/250.29,"")</f>
        <v/>
      </c>
      <c r="O718" s="90"/>
      <c r="P718" s="90"/>
      <c r="Q718" s="90"/>
      <c r="R718" s="147"/>
      <c r="S718" s="148"/>
    </row>
    <row r="719" spans="1:19" x14ac:dyDescent="0.25">
      <c r="A719" s="85"/>
      <c r="B719" s="146"/>
      <c r="C719" s="146"/>
      <c r="D719" s="87"/>
      <c r="E719" s="88"/>
      <c r="F719" s="272" t="str">
        <f t="shared" si="10"/>
        <v/>
      </c>
      <c r="G719" s="89"/>
      <c r="H719" s="273"/>
      <c r="I719" s="89"/>
      <c r="J719" s="156"/>
      <c r="K719" s="153"/>
      <c r="L7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19" s="275" t="str">
        <f>IF(ISNUMBER(Tabla1[[#This Row],[meq TROLOX/g muestra]]),Tabla1[[#This Row],[meq TROLOX/g muestra]]*100*1000,"")</f>
        <v/>
      </c>
      <c r="N719" s="274" t="str">
        <f>IF(ISNUMBER(Tabla1[[#This Row],[umol TROLOX/ 100g]]),Tabla1[[#This Row],[umol TROLOX/ 100g]]/250.29,"")</f>
        <v/>
      </c>
      <c r="O719" s="90"/>
      <c r="P719" s="90"/>
      <c r="Q719" s="90"/>
      <c r="R719" s="147"/>
      <c r="S719" s="148"/>
    </row>
    <row r="720" spans="1:19" x14ac:dyDescent="0.25">
      <c r="A720" s="85"/>
      <c r="B720" s="146"/>
      <c r="C720" s="146"/>
      <c r="D720" s="87"/>
      <c r="E720" s="88"/>
      <c r="F720" s="272" t="str">
        <f t="shared" si="10"/>
        <v/>
      </c>
      <c r="G720" s="89"/>
      <c r="H720" s="273"/>
      <c r="I720" s="89"/>
      <c r="J720" s="156"/>
      <c r="K720" s="153"/>
      <c r="L7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0" s="275" t="str">
        <f>IF(ISNUMBER(Tabla1[[#This Row],[meq TROLOX/g muestra]]),Tabla1[[#This Row],[meq TROLOX/g muestra]]*100*1000,"")</f>
        <v/>
      </c>
      <c r="N720" s="274" t="str">
        <f>IF(ISNUMBER(Tabla1[[#This Row],[umol TROLOX/ 100g]]),Tabla1[[#This Row],[umol TROLOX/ 100g]]/250.29,"")</f>
        <v/>
      </c>
      <c r="O720" s="90"/>
      <c r="P720" s="90"/>
      <c r="Q720" s="90"/>
      <c r="R720" s="147"/>
      <c r="S720" s="148"/>
    </row>
    <row r="721" spans="1:19" x14ac:dyDescent="0.25">
      <c r="A721" s="85"/>
      <c r="B721" s="146"/>
      <c r="C721" s="146"/>
      <c r="D721" s="87"/>
      <c r="E721" s="88"/>
      <c r="F721" s="272" t="str">
        <f t="shared" si="10"/>
        <v/>
      </c>
      <c r="G721" s="89"/>
      <c r="H721" s="273"/>
      <c r="I721" s="89"/>
      <c r="J721" s="156"/>
      <c r="K721" s="153"/>
      <c r="L7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1" s="275" t="str">
        <f>IF(ISNUMBER(Tabla1[[#This Row],[meq TROLOX/g muestra]]),Tabla1[[#This Row],[meq TROLOX/g muestra]]*100*1000,"")</f>
        <v/>
      </c>
      <c r="N721" s="274" t="str">
        <f>IF(ISNUMBER(Tabla1[[#This Row],[umol TROLOX/ 100g]]),Tabla1[[#This Row],[umol TROLOX/ 100g]]/250.29,"")</f>
        <v/>
      </c>
      <c r="O721" s="90"/>
      <c r="P721" s="90"/>
      <c r="Q721" s="90"/>
      <c r="R721" s="147"/>
      <c r="S721" s="148"/>
    </row>
    <row r="722" spans="1:19" x14ac:dyDescent="0.25">
      <c r="A722" s="85"/>
      <c r="B722" s="146"/>
      <c r="C722" s="146"/>
      <c r="D722" s="87"/>
      <c r="E722" s="88"/>
      <c r="F722" s="272" t="str">
        <f t="shared" si="10"/>
        <v/>
      </c>
      <c r="G722" s="89"/>
      <c r="H722" s="273"/>
      <c r="I722" s="89"/>
      <c r="J722" s="156"/>
      <c r="K722" s="153"/>
      <c r="L7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2" s="275" t="str">
        <f>IF(ISNUMBER(Tabla1[[#This Row],[meq TROLOX/g muestra]]),Tabla1[[#This Row],[meq TROLOX/g muestra]]*100*1000,"")</f>
        <v/>
      </c>
      <c r="N722" s="274" t="str">
        <f>IF(ISNUMBER(Tabla1[[#This Row],[umol TROLOX/ 100g]]),Tabla1[[#This Row],[umol TROLOX/ 100g]]/250.29,"")</f>
        <v/>
      </c>
      <c r="O722" s="90"/>
      <c r="P722" s="90"/>
      <c r="Q722" s="90"/>
      <c r="R722" s="147"/>
      <c r="S722" s="148"/>
    </row>
    <row r="723" spans="1:19" x14ac:dyDescent="0.25">
      <c r="A723" s="85"/>
      <c r="B723" s="146"/>
      <c r="C723" s="146"/>
      <c r="D723" s="87"/>
      <c r="E723" s="88"/>
      <c r="F723" s="272" t="str">
        <f t="shared" si="10"/>
        <v/>
      </c>
      <c r="G723" s="89"/>
      <c r="H723" s="273"/>
      <c r="I723" s="89"/>
      <c r="J723" s="156"/>
      <c r="K723" s="153"/>
      <c r="L7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3" s="275" t="str">
        <f>IF(ISNUMBER(Tabla1[[#This Row],[meq TROLOX/g muestra]]),Tabla1[[#This Row],[meq TROLOX/g muestra]]*100*1000,"")</f>
        <v/>
      </c>
      <c r="N723" s="274" t="str">
        <f>IF(ISNUMBER(Tabla1[[#This Row],[umol TROLOX/ 100g]]),Tabla1[[#This Row],[umol TROLOX/ 100g]]/250.29,"")</f>
        <v/>
      </c>
      <c r="O723" s="90"/>
      <c r="P723" s="90"/>
      <c r="Q723" s="90"/>
      <c r="R723" s="147"/>
      <c r="S723" s="148"/>
    </row>
    <row r="724" spans="1:19" x14ac:dyDescent="0.25">
      <c r="A724" s="85"/>
      <c r="B724" s="146"/>
      <c r="C724" s="146"/>
      <c r="D724" s="87"/>
      <c r="E724" s="88"/>
      <c r="F724" s="272" t="str">
        <f t="shared" si="10"/>
        <v/>
      </c>
      <c r="G724" s="89"/>
      <c r="H724" s="273"/>
      <c r="I724" s="89"/>
      <c r="J724" s="156"/>
      <c r="K724" s="153"/>
      <c r="L7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4" s="275" t="str">
        <f>IF(ISNUMBER(Tabla1[[#This Row],[meq TROLOX/g muestra]]),Tabla1[[#This Row],[meq TROLOX/g muestra]]*100*1000,"")</f>
        <v/>
      </c>
      <c r="N724" s="274" t="str">
        <f>IF(ISNUMBER(Tabla1[[#This Row],[umol TROLOX/ 100g]]),Tabla1[[#This Row],[umol TROLOX/ 100g]]/250.29,"")</f>
        <v/>
      </c>
      <c r="O724" s="90"/>
      <c r="P724" s="90"/>
      <c r="Q724" s="90"/>
      <c r="R724" s="147"/>
      <c r="S724" s="148"/>
    </row>
    <row r="725" spans="1:19" x14ac:dyDescent="0.25">
      <c r="A725" s="85"/>
      <c r="B725" s="146"/>
      <c r="C725" s="146"/>
      <c r="D725" s="87"/>
      <c r="E725" s="88"/>
      <c r="F725" s="272" t="str">
        <f t="shared" si="10"/>
        <v/>
      </c>
      <c r="G725" s="89"/>
      <c r="H725" s="273"/>
      <c r="I725" s="89"/>
      <c r="J725" s="156"/>
      <c r="K725" s="153"/>
      <c r="L7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5" s="275" t="str">
        <f>IF(ISNUMBER(Tabla1[[#This Row],[meq TROLOX/g muestra]]),Tabla1[[#This Row],[meq TROLOX/g muestra]]*100*1000,"")</f>
        <v/>
      </c>
      <c r="N725" s="274" t="str">
        <f>IF(ISNUMBER(Tabla1[[#This Row],[umol TROLOX/ 100g]]),Tabla1[[#This Row],[umol TROLOX/ 100g]]/250.29,"")</f>
        <v/>
      </c>
      <c r="O725" s="90"/>
      <c r="P725" s="90"/>
      <c r="Q725" s="90"/>
      <c r="R725" s="147"/>
      <c r="S725" s="148"/>
    </row>
    <row r="726" spans="1:19" x14ac:dyDescent="0.25">
      <c r="A726" s="85"/>
      <c r="B726" s="146"/>
      <c r="C726" s="146"/>
      <c r="D726" s="87"/>
      <c r="E726" s="88"/>
      <c r="F726" s="272" t="str">
        <f t="shared" ref="F726:F789" si="11">IF(OR(ISBLANK(E726),ISERROR($B$14),ISERROR($B$15))=FALSE,E726+(E726*$B$14+$B$15),"")</f>
        <v/>
      </c>
      <c r="G726" s="89"/>
      <c r="H726" s="273"/>
      <c r="I726" s="89"/>
      <c r="J726" s="156"/>
      <c r="K726" s="153"/>
      <c r="L7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6" s="275" t="str">
        <f>IF(ISNUMBER(Tabla1[[#This Row],[meq TROLOX/g muestra]]),Tabla1[[#This Row],[meq TROLOX/g muestra]]*100*1000,"")</f>
        <v/>
      </c>
      <c r="N726" s="274" t="str">
        <f>IF(ISNUMBER(Tabla1[[#This Row],[umol TROLOX/ 100g]]),Tabla1[[#This Row],[umol TROLOX/ 100g]]/250.29,"")</f>
        <v/>
      </c>
      <c r="O726" s="90"/>
      <c r="P726" s="90"/>
      <c r="Q726" s="90"/>
      <c r="R726" s="147"/>
      <c r="S726" s="148"/>
    </row>
    <row r="727" spans="1:19" x14ac:dyDescent="0.25">
      <c r="A727" s="85"/>
      <c r="B727" s="146"/>
      <c r="C727" s="146"/>
      <c r="D727" s="87"/>
      <c r="E727" s="88"/>
      <c r="F727" s="272" t="str">
        <f t="shared" si="11"/>
        <v/>
      </c>
      <c r="G727" s="89"/>
      <c r="H727" s="273"/>
      <c r="I727" s="89"/>
      <c r="J727" s="156"/>
      <c r="K727" s="153"/>
      <c r="L7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7" s="275" t="str">
        <f>IF(ISNUMBER(Tabla1[[#This Row],[meq TROLOX/g muestra]]),Tabla1[[#This Row],[meq TROLOX/g muestra]]*100*1000,"")</f>
        <v/>
      </c>
      <c r="N727" s="274" t="str">
        <f>IF(ISNUMBER(Tabla1[[#This Row],[umol TROLOX/ 100g]]),Tabla1[[#This Row],[umol TROLOX/ 100g]]/250.29,"")</f>
        <v/>
      </c>
      <c r="O727" s="90"/>
      <c r="P727" s="90"/>
      <c r="Q727" s="90"/>
      <c r="R727" s="147"/>
      <c r="S727" s="148"/>
    </row>
    <row r="728" spans="1:19" x14ac:dyDescent="0.25">
      <c r="A728" s="85"/>
      <c r="B728" s="146"/>
      <c r="C728" s="146"/>
      <c r="D728" s="87"/>
      <c r="E728" s="88"/>
      <c r="F728" s="272" t="str">
        <f t="shared" si="11"/>
        <v/>
      </c>
      <c r="G728" s="89"/>
      <c r="H728" s="273"/>
      <c r="I728" s="89"/>
      <c r="J728" s="156"/>
      <c r="K728" s="153"/>
      <c r="L7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8" s="275" t="str">
        <f>IF(ISNUMBER(Tabla1[[#This Row],[meq TROLOX/g muestra]]),Tabla1[[#This Row],[meq TROLOX/g muestra]]*100*1000,"")</f>
        <v/>
      </c>
      <c r="N728" s="274" t="str">
        <f>IF(ISNUMBER(Tabla1[[#This Row],[umol TROLOX/ 100g]]),Tabla1[[#This Row],[umol TROLOX/ 100g]]/250.29,"")</f>
        <v/>
      </c>
      <c r="O728" s="90"/>
      <c r="P728" s="90"/>
      <c r="Q728" s="90"/>
      <c r="R728" s="147"/>
      <c r="S728" s="148"/>
    </row>
    <row r="729" spans="1:19" x14ac:dyDescent="0.25">
      <c r="A729" s="85"/>
      <c r="B729" s="146"/>
      <c r="C729" s="146"/>
      <c r="D729" s="87"/>
      <c r="E729" s="88"/>
      <c r="F729" s="272" t="str">
        <f t="shared" si="11"/>
        <v/>
      </c>
      <c r="G729" s="89"/>
      <c r="H729" s="273"/>
      <c r="I729" s="89"/>
      <c r="J729" s="156"/>
      <c r="K729" s="153"/>
      <c r="L7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29" s="275" t="str">
        <f>IF(ISNUMBER(Tabla1[[#This Row],[meq TROLOX/g muestra]]),Tabla1[[#This Row],[meq TROLOX/g muestra]]*100*1000,"")</f>
        <v/>
      </c>
      <c r="N729" s="274" t="str">
        <f>IF(ISNUMBER(Tabla1[[#This Row],[umol TROLOX/ 100g]]),Tabla1[[#This Row],[umol TROLOX/ 100g]]/250.29,"")</f>
        <v/>
      </c>
      <c r="O729" s="90"/>
      <c r="P729" s="90"/>
      <c r="Q729" s="90"/>
      <c r="R729" s="147"/>
      <c r="S729" s="148"/>
    </row>
    <row r="730" spans="1:19" x14ac:dyDescent="0.25">
      <c r="A730" s="85"/>
      <c r="B730" s="146"/>
      <c r="C730" s="146"/>
      <c r="D730" s="87"/>
      <c r="E730" s="88"/>
      <c r="F730" s="272" t="str">
        <f t="shared" si="11"/>
        <v/>
      </c>
      <c r="G730" s="89"/>
      <c r="H730" s="273"/>
      <c r="I730" s="89"/>
      <c r="J730" s="156"/>
      <c r="K730" s="153"/>
      <c r="L7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0" s="275" t="str">
        <f>IF(ISNUMBER(Tabla1[[#This Row],[meq TROLOX/g muestra]]),Tabla1[[#This Row],[meq TROLOX/g muestra]]*100*1000,"")</f>
        <v/>
      </c>
      <c r="N730" s="274" t="str">
        <f>IF(ISNUMBER(Tabla1[[#This Row],[umol TROLOX/ 100g]]),Tabla1[[#This Row],[umol TROLOX/ 100g]]/250.29,"")</f>
        <v/>
      </c>
      <c r="O730" s="90"/>
      <c r="P730" s="90"/>
      <c r="Q730" s="90"/>
      <c r="R730" s="147"/>
      <c r="S730" s="148"/>
    </row>
    <row r="731" spans="1:19" x14ac:dyDescent="0.25">
      <c r="A731" s="85"/>
      <c r="B731" s="146"/>
      <c r="C731" s="146"/>
      <c r="D731" s="87"/>
      <c r="E731" s="88"/>
      <c r="F731" s="272" t="str">
        <f t="shared" si="11"/>
        <v/>
      </c>
      <c r="G731" s="89"/>
      <c r="H731" s="273"/>
      <c r="I731" s="89"/>
      <c r="J731" s="156"/>
      <c r="K731" s="153"/>
      <c r="L7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1" s="275" t="str">
        <f>IF(ISNUMBER(Tabla1[[#This Row],[meq TROLOX/g muestra]]),Tabla1[[#This Row],[meq TROLOX/g muestra]]*100*1000,"")</f>
        <v/>
      </c>
      <c r="N731" s="274" t="str">
        <f>IF(ISNUMBER(Tabla1[[#This Row],[umol TROLOX/ 100g]]),Tabla1[[#This Row],[umol TROLOX/ 100g]]/250.29,"")</f>
        <v/>
      </c>
      <c r="O731" s="90"/>
      <c r="P731" s="90"/>
      <c r="Q731" s="90"/>
      <c r="R731" s="147"/>
      <c r="S731" s="148"/>
    </row>
    <row r="732" spans="1:19" x14ac:dyDescent="0.25">
      <c r="A732" s="85"/>
      <c r="B732" s="146"/>
      <c r="C732" s="146"/>
      <c r="D732" s="87"/>
      <c r="E732" s="88"/>
      <c r="F732" s="272" t="str">
        <f t="shared" si="11"/>
        <v/>
      </c>
      <c r="G732" s="89"/>
      <c r="H732" s="273"/>
      <c r="I732" s="89"/>
      <c r="J732" s="156"/>
      <c r="K732" s="153"/>
      <c r="L7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2" s="275" t="str">
        <f>IF(ISNUMBER(Tabla1[[#This Row],[meq TROLOX/g muestra]]),Tabla1[[#This Row],[meq TROLOX/g muestra]]*100*1000,"")</f>
        <v/>
      </c>
      <c r="N732" s="274" t="str">
        <f>IF(ISNUMBER(Tabla1[[#This Row],[umol TROLOX/ 100g]]),Tabla1[[#This Row],[umol TROLOX/ 100g]]/250.29,"")</f>
        <v/>
      </c>
      <c r="O732" s="90"/>
      <c r="P732" s="90"/>
      <c r="Q732" s="90"/>
      <c r="R732" s="147"/>
      <c r="S732" s="148"/>
    </row>
    <row r="733" spans="1:19" x14ac:dyDescent="0.25">
      <c r="A733" s="85"/>
      <c r="B733" s="146"/>
      <c r="C733" s="146"/>
      <c r="D733" s="87"/>
      <c r="E733" s="88"/>
      <c r="F733" s="272" t="str">
        <f t="shared" si="11"/>
        <v/>
      </c>
      <c r="G733" s="89"/>
      <c r="H733" s="273"/>
      <c r="I733" s="89"/>
      <c r="J733" s="156"/>
      <c r="K733" s="153"/>
      <c r="L7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3" s="275" t="str">
        <f>IF(ISNUMBER(Tabla1[[#This Row],[meq TROLOX/g muestra]]),Tabla1[[#This Row],[meq TROLOX/g muestra]]*100*1000,"")</f>
        <v/>
      </c>
      <c r="N733" s="274" t="str">
        <f>IF(ISNUMBER(Tabla1[[#This Row],[umol TROLOX/ 100g]]),Tabla1[[#This Row],[umol TROLOX/ 100g]]/250.29,"")</f>
        <v/>
      </c>
      <c r="O733" s="90"/>
      <c r="P733" s="90"/>
      <c r="Q733" s="90"/>
      <c r="R733" s="147"/>
      <c r="S733" s="148"/>
    </row>
    <row r="734" spans="1:19" x14ac:dyDescent="0.25">
      <c r="A734" s="85"/>
      <c r="B734" s="146"/>
      <c r="C734" s="146"/>
      <c r="D734" s="87"/>
      <c r="E734" s="88"/>
      <c r="F734" s="272" t="str">
        <f t="shared" si="11"/>
        <v/>
      </c>
      <c r="G734" s="89"/>
      <c r="H734" s="273"/>
      <c r="I734" s="89"/>
      <c r="J734" s="156"/>
      <c r="K734" s="153"/>
      <c r="L7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4" s="275" t="str">
        <f>IF(ISNUMBER(Tabla1[[#This Row],[meq TROLOX/g muestra]]),Tabla1[[#This Row],[meq TROLOX/g muestra]]*100*1000,"")</f>
        <v/>
      </c>
      <c r="N734" s="274" t="str">
        <f>IF(ISNUMBER(Tabla1[[#This Row],[umol TROLOX/ 100g]]),Tabla1[[#This Row],[umol TROLOX/ 100g]]/250.29,"")</f>
        <v/>
      </c>
      <c r="O734" s="90"/>
      <c r="P734" s="90"/>
      <c r="Q734" s="90"/>
      <c r="R734" s="147"/>
      <c r="S734" s="148"/>
    </row>
    <row r="735" spans="1:19" x14ac:dyDescent="0.25">
      <c r="A735" s="85"/>
      <c r="B735" s="146"/>
      <c r="C735" s="146"/>
      <c r="D735" s="87"/>
      <c r="E735" s="88"/>
      <c r="F735" s="272" t="str">
        <f t="shared" si="11"/>
        <v/>
      </c>
      <c r="G735" s="89"/>
      <c r="H735" s="273"/>
      <c r="I735" s="89"/>
      <c r="J735" s="156"/>
      <c r="K735" s="153"/>
      <c r="L7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5" s="275" t="str">
        <f>IF(ISNUMBER(Tabla1[[#This Row],[meq TROLOX/g muestra]]),Tabla1[[#This Row],[meq TROLOX/g muestra]]*100*1000,"")</f>
        <v/>
      </c>
      <c r="N735" s="274" t="str">
        <f>IF(ISNUMBER(Tabla1[[#This Row],[umol TROLOX/ 100g]]),Tabla1[[#This Row],[umol TROLOX/ 100g]]/250.29,"")</f>
        <v/>
      </c>
      <c r="O735" s="90"/>
      <c r="P735" s="90"/>
      <c r="Q735" s="90"/>
      <c r="R735" s="147"/>
      <c r="S735" s="148"/>
    </row>
    <row r="736" spans="1:19" x14ac:dyDescent="0.25">
      <c r="A736" s="85"/>
      <c r="B736" s="146"/>
      <c r="C736" s="146"/>
      <c r="D736" s="87"/>
      <c r="E736" s="88"/>
      <c r="F736" s="272" t="str">
        <f t="shared" si="11"/>
        <v/>
      </c>
      <c r="G736" s="89"/>
      <c r="H736" s="273"/>
      <c r="I736" s="89"/>
      <c r="J736" s="156"/>
      <c r="K736" s="153"/>
      <c r="L7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6" s="275" t="str">
        <f>IF(ISNUMBER(Tabla1[[#This Row],[meq TROLOX/g muestra]]),Tabla1[[#This Row],[meq TROLOX/g muestra]]*100*1000,"")</f>
        <v/>
      </c>
      <c r="N736" s="274" t="str">
        <f>IF(ISNUMBER(Tabla1[[#This Row],[umol TROLOX/ 100g]]),Tabla1[[#This Row],[umol TROLOX/ 100g]]/250.29,"")</f>
        <v/>
      </c>
      <c r="O736" s="90"/>
      <c r="P736" s="90"/>
      <c r="Q736" s="90"/>
      <c r="R736" s="147"/>
      <c r="S736" s="148"/>
    </row>
    <row r="737" spans="1:19" x14ac:dyDescent="0.25">
      <c r="A737" s="85"/>
      <c r="B737" s="146"/>
      <c r="C737" s="146"/>
      <c r="D737" s="87"/>
      <c r="E737" s="88"/>
      <c r="F737" s="272" t="str">
        <f t="shared" si="11"/>
        <v/>
      </c>
      <c r="G737" s="89"/>
      <c r="H737" s="273"/>
      <c r="I737" s="89"/>
      <c r="J737" s="156"/>
      <c r="K737" s="153"/>
      <c r="L7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7" s="275" t="str">
        <f>IF(ISNUMBER(Tabla1[[#This Row],[meq TROLOX/g muestra]]),Tabla1[[#This Row],[meq TROLOX/g muestra]]*100*1000,"")</f>
        <v/>
      </c>
      <c r="N737" s="274" t="str">
        <f>IF(ISNUMBER(Tabla1[[#This Row],[umol TROLOX/ 100g]]),Tabla1[[#This Row],[umol TROLOX/ 100g]]/250.29,"")</f>
        <v/>
      </c>
      <c r="O737" s="90"/>
      <c r="P737" s="90"/>
      <c r="Q737" s="90"/>
      <c r="R737" s="147"/>
      <c r="S737" s="148"/>
    </row>
    <row r="738" spans="1:19" x14ac:dyDescent="0.25">
      <c r="A738" s="85"/>
      <c r="B738" s="146"/>
      <c r="C738" s="146"/>
      <c r="D738" s="87"/>
      <c r="E738" s="88"/>
      <c r="F738" s="272" t="str">
        <f t="shared" si="11"/>
        <v/>
      </c>
      <c r="G738" s="89"/>
      <c r="H738" s="273"/>
      <c r="I738" s="89"/>
      <c r="J738" s="156"/>
      <c r="K738" s="153"/>
      <c r="L7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8" s="275" t="str">
        <f>IF(ISNUMBER(Tabla1[[#This Row],[meq TROLOX/g muestra]]),Tabla1[[#This Row],[meq TROLOX/g muestra]]*100*1000,"")</f>
        <v/>
      </c>
      <c r="N738" s="274" t="str">
        <f>IF(ISNUMBER(Tabla1[[#This Row],[umol TROLOX/ 100g]]),Tabla1[[#This Row],[umol TROLOX/ 100g]]/250.29,"")</f>
        <v/>
      </c>
      <c r="O738" s="90"/>
      <c r="P738" s="90"/>
      <c r="Q738" s="90"/>
      <c r="R738" s="147"/>
      <c r="S738" s="148"/>
    </row>
    <row r="739" spans="1:19" x14ac:dyDescent="0.25">
      <c r="A739" s="85"/>
      <c r="B739" s="146"/>
      <c r="C739" s="146"/>
      <c r="D739" s="87"/>
      <c r="E739" s="88"/>
      <c r="F739" s="272" t="str">
        <f t="shared" si="11"/>
        <v/>
      </c>
      <c r="G739" s="89"/>
      <c r="H739" s="273"/>
      <c r="I739" s="89"/>
      <c r="J739" s="156"/>
      <c r="K739" s="153"/>
      <c r="L7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39" s="275" t="str">
        <f>IF(ISNUMBER(Tabla1[[#This Row],[meq TROLOX/g muestra]]),Tabla1[[#This Row],[meq TROLOX/g muestra]]*100*1000,"")</f>
        <v/>
      </c>
      <c r="N739" s="274" t="str">
        <f>IF(ISNUMBER(Tabla1[[#This Row],[umol TROLOX/ 100g]]),Tabla1[[#This Row],[umol TROLOX/ 100g]]/250.29,"")</f>
        <v/>
      </c>
      <c r="O739" s="90"/>
      <c r="P739" s="90"/>
      <c r="Q739" s="90"/>
      <c r="R739" s="147"/>
      <c r="S739" s="148"/>
    </row>
    <row r="740" spans="1:19" x14ac:dyDescent="0.25">
      <c r="A740" s="85"/>
      <c r="B740" s="146"/>
      <c r="C740" s="146"/>
      <c r="D740" s="87"/>
      <c r="E740" s="88"/>
      <c r="F740" s="272" t="str">
        <f t="shared" si="11"/>
        <v/>
      </c>
      <c r="G740" s="89"/>
      <c r="H740" s="273"/>
      <c r="I740" s="89"/>
      <c r="J740" s="156"/>
      <c r="K740" s="153"/>
      <c r="L7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0" s="275" t="str">
        <f>IF(ISNUMBER(Tabla1[[#This Row],[meq TROLOX/g muestra]]),Tabla1[[#This Row],[meq TROLOX/g muestra]]*100*1000,"")</f>
        <v/>
      </c>
      <c r="N740" s="274" t="str">
        <f>IF(ISNUMBER(Tabla1[[#This Row],[umol TROLOX/ 100g]]),Tabla1[[#This Row],[umol TROLOX/ 100g]]/250.29,"")</f>
        <v/>
      </c>
      <c r="O740" s="90"/>
      <c r="P740" s="90"/>
      <c r="Q740" s="90"/>
      <c r="R740" s="147"/>
      <c r="S740" s="148"/>
    </row>
    <row r="741" spans="1:19" x14ac:dyDescent="0.25">
      <c r="A741" s="85"/>
      <c r="B741" s="146"/>
      <c r="C741" s="146"/>
      <c r="D741" s="87"/>
      <c r="E741" s="88"/>
      <c r="F741" s="272" t="str">
        <f t="shared" si="11"/>
        <v/>
      </c>
      <c r="G741" s="89"/>
      <c r="H741" s="273"/>
      <c r="I741" s="89"/>
      <c r="J741" s="156"/>
      <c r="K741" s="153"/>
      <c r="L7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1" s="275" t="str">
        <f>IF(ISNUMBER(Tabla1[[#This Row],[meq TROLOX/g muestra]]),Tabla1[[#This Row],[meq TROLOX/g muestra]]*100*1000,"")</f>
        <v/>
      </c>
      <c r="N741" s="274" t="str">
        <f>IF(ISNUMBER(Tabla1[[#This Row],[umol TROLOX/ 100g]]),Tabla1[[#This Row],[umol TROLOX/ 100g]]/250.29,"")</f>
        <v/>
      </c>
      <c r="O741" s="90"/>
      <c r="P741" s="90"/>
      <c r="Q741" s="90"/>
      <c r="R741" s="147"/>
      <c r="S741" s="148"/>
    </row>
    <row r="742" spans="1:19" x14ac:dyDescent="0.25">
      <c r="A742" s="85"/>
      <c r="B742" s="146"/>
      <c r="C742" s="146"/>
      <c r="D742" s="87"/>
      <c r="E742" s="88"/>
      <c r="F742" s="272" t="str">
        <f t="shared" si="11"/>
        <v/>
      </c>
      <c r="G742" s="89"/>
      <c r="H742" s="273"/>
      <c r="I742" s="89"/>
      <c r="J742" s="156"/>
      <c r="K742" s="153"/>
      <c r="L7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2" s="275" t="str">
        <f>IF(ISNUMBER(Tabla1[[#This Row],[meq TROLOX/g muestra]]),Tabla1[[#This Row],[meq TROLOX/g muestra]]*100*1000,"")</f>
        <v/>
      </c>
      <c r="N742" s="274" t="str">
        <f>IF(ISNUMBER(Tabla1[[#This Row],[umol TROLOX/ 100g]]),Tabla1[[#This Row],[umol TROLOX/ 100g]]/250.29,"")</f>
        <v/>
      </c>
      <c r="O742" s="90"/>
      <c r="P742" s="90"/>
      <c r="Q742" s="90"/>
      <c r="R742" s="147"/>
      <c r="S742" s="148"/>
    </row>
    <row r="743" spans="1:19" x14ac:dyDescent="0.25">
      <c r="A743" s="85"/>
      <c r="B743" s="146"/>
      <c r="C743" s="146"/>
      <c r="D743" s="87"/>
      <c r="E743" s="88"/>
      <c r="F743" s="272" t="str">
        <f t="shared" si="11"/>
        <v/>
      </c>
      <c r="G743" s="89"/>
      <c r="H743" s="273"/>
      <c r="I743" s="89"/>
      <c r="J743" s="156"/>
      <c r="K743" s="153"/>
      <c r="L7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3" s="275" t="str">
        <f>IF(ISNUMBER(Tabla1[[#This Row],[meq TROLOX/g muestra]]),Tabla1[[#This Row],[meq TROLOX/g muestra]]*100*1000,"")</f>
        <v/>
      </c>
      <c r="N743" s="274" t="str">
        <f>IF(ISNUMBER(Tabla1[[#This Row],[umol TROLOX/ 100g]]),Tabla1[[#This Row],[umol TROLOX/ 100g]]/250.29,"")</f>
        <v/>
      </c>
      <c r="O743" s="90"/>
      <c r="P743" s="90"/>
      <c r="Q743" s="90"/>
      <c r="R743" s="147"/>
      <c r="S743" s="148"/>
    </row>
    <row r="744" spans="1:19" x14ac:dyDescent="0.25">
      <c r="A744" s="85"/>
      <c r="B744" s="146"/>
      <c r="C744" s="146"/>
      <c r="D744" s="87"/>
      <c r="E744" s="88"/>
      <c r="F744" s="272" t="str">
        <f t="shared" si="11"/>
        <v/>
      </c>
      <c r="G744" s="89"/>
      <c r="H744" s="273"/>
      <c r="I744" s="89"/>
      <c r="J744" s="156"/>
      <c r="K744" s="153"/>
      <c r="L7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4" s="275" t="str">
        <f>IF(ISNUMBER(Tabla1[[#This Row],[meq TROLOX/g muestra]]),Tabla1[[#This Row],[meq TROLOX/g muestra]]*100*1000,"")</f>
        <v/>
      </c>
      <c r="N744" s="274" t="str">
        <f>IF(ISNUMBER(Tabla1[[#This Row],[umol TROLOX/ 100g]]),Tabla1[[#This Row],[umol TROLOX/ 100g]]/250.29,"")</f>
        <v/>
      </c>
      <c r="O744" s="90"/>
      <c r="P744" s="90"/>
      <c r="Q744" s="90"/>
      <c r="R744" s="147"/>
      <c r="S744" s="148"/>
    </row>
    <row r="745" spans="1:19" x14ac:dyDescent="0.25">
      <c r="A745" s="85"/>
      <c r="B745" s="146"/>
      <c r="C745" s="146"/>
      <c r="D745" s="87"/>
      <c r="E745" s="88"/>
      <c r="F745" s="272" t="str">
        <f t="shared" si="11"/>
        <v/>
      </c>
      <c r="G745" s="89"/>
      <c r="H745" s="273"/>
      <c r="I745" s="89"/>
      <c r="J745" s="156"/>
      <c r="K745" s="153"/>
      <c r="L7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5" s="275" t="str">
        <f>IF(ISNUMBER(Tabla1[[#This Row],[meq TROLOX/g muestra]]),Tabla1[[#This Row],[meq TROLOX/g muestra]]*100*1000,"")</f>
        <v/>
      </c>
      <c r="N745" s="274" t="str">
        <f>IF(ISNUMBER(Tabla1[[#This Row],[umol TROLOX/ 100g]]),Tabla1[[#This Row],[umol TROLOX/ 100g]]/250.29,"")</f>
        <v/>
      </c>
      <c r="O745" s="90"/>
      <c r="P745" s="90"/>
      <c r="Q745" s="90"/>
      <c r="R745" s="147"/>
      <c r="S745" s="148"/>
    </row>
    <row r="746" spans="1:19" x14ac:dyDescent="0.25">
      <c r="A746" s="85"/>
      <c r="B746" s="146"/>
      <c r="C746" s="146"/>
      <c r="D746" s="87"/>
      <c r="E746" s="88"/>
      <c r="F746" s="272" t="str">
        <f t="shared" si="11"/>
        <v/>
      </c>
      <c r="G746" s="89"/>
      <c r="H746" s="273"/>
      <c r="I746" s="89"/>
      <c r="J746" s="156"/>
      <c r="K746" s="153"/>
      <c r="L7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6" s="275" t="str">
        <f>IF(ISNUMBER(Tabla1[[#This Row],[meq TROLOX/g muestra]]),Tabla1[[#This Row],[meq TROLOX/g muestra]]*100*1000,"")</f>
        <v/>
      </c>
      <c r="N746" s="274" t="str">
        <f>IF(ISNUMBER(Tabla1[[#This Row],[umol TROLOX/ 100g]]),Tabla1[[#This Row],[umol TROLOX/ 100g]]/250.29,"")</f>
        <v/>
      </c>
      <c r="O746" s="90"/>
      <c r="P746" s="90"/>
      <c r="Q746" s="90"/>
      <c r="R746" s="147"/>
      <c r="S746" s="148"/>
    </row>
    <row r="747" spans="1:19" x14ac:dyDescent="0.25">
      <c r="A747" s="85"/>
      <c r="B747" s="146"/>
      <c r="C747" s="146"/>
      <c r="D747" s="87"/>
      <c r="E747" s="88"/>
      <c r="F747" s="272" t="str">
        <f t="shared" si="11"/>
        <v/>
      </c>
      <c r="G747" s="89"/>
      <c r="H747" s="273"/>
      <c r="I747" s="89"/>
      <c r="J747" s="156"/>
      <c r="K747" s="153"/>
      <c r="L7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7" s="275" t="str">
        <f>IF(ISNUMBER(Tabla1[[#This Row],[meq TROLOX/g muestra]]),Tabla1[[#This Row],[meq TROLOX/g muestra]]*100*1000,"")</f>
        <v/>
      </c>
      <c r="N747" s="274" t="str">
        <f>IF(ISNUMBER(Tabla1[[#This Row],[umol TROLOX/ 100g]]),Tabla1[[#This Row],[umol TROLOX/ 100g]]/250.29,"")</f>
        <v/>
      </c>
      <c r="O747" s="90"/>
      <c r="P747" s="90"/>
      <c r="Q747" s="90"/>
      <c r="R747" s="147"/>
      <c r="S747" s="148"/>
    </row>
    <row r="748" spans="1:19" x14ac:dyDescent="0.25">
      <c r="A748" s="85"/>
      <c r="B748" s="146"/>
      <c r="C748" s="146"/>
      <c r="D748" s="87"/>
      <c r="E748" s="88"/>
      <c r="F748" s="272" t="str">
        <f t="shared" si="11"/>
        <v/>
      </c>
      <c r="G748" s="89"/>
      <c r="H748" s="273"/>
      <c r="I748" s="89"/>
      <c r="J748" s="156"/>
      <c r="K748" s="153"/>
      <c r="L7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8" s="275" t="str">
        <f>IF(ISNUMBER(Tabla1[[#This Row],[meq TROLOX/g muestra]]),Tabla1[[#This Row],[meq TROLOX/g muestra]]*100*1000,"")</f>
        <v/>
      </c>
      <c r="N748" s="274" t="str">
        <f>IF(ISNUMBER(Tabla1[[#This Row],[umol TROLOX/ 100g]]),Tabla1[[#This Row],[umol TROLOX/ 100g]]/250.29,"")</f>
        <v/>
      </c>
      <c r="O748" s="90"/>
      <c r="P748" s="90"/>
      <c r="Q748" s="90"/>
      <c r="R748" s="147"/>
      <c r="S748" s="148"/>
    </row>
    <row r="749" spans="1:19" x14ac:dyDescent="0.25">
      <c r="A749" s="85"/>
      <c r="B749" s="146"/>
      <c r="C749" s="146"/>
      <c r="D749" s="87"/>
      <c r="E749" s="88"/>
      <c r="F749" s="272" t="str">
        <f t="shared" si="11"/>
        <v/>
      </c>
      <c r="G749" s="89"/>
      <c r="H749" s="273"/>
      <c r="I749" s="89"/>
      <c r="J749" s="156"/>
      <c r="K749" s="153"/>
      <c r="L7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49" s="275" t="str">
        <f>IF(ISNUMBER(Tabla1[[#This Row],[meq TROLOX/g muestra]]),Tabla1[[#This Row],[meq TROLOX/g muestra]]*100*1000,"")</f>
        <v/>
      </c>
      <c r="N749" s="274" t="str">
        <f>IF(ISNUMBER(Tabla1[[#This Row],[umol TROLOX/ 100g]]),Tabla1[[#This Row],[umol TROLOX/ 100g]]/250.29,"")</f>
        <v/>
      </c>
      <c r="O749" s="90"/>
      <c r="P749" s="90"/>
      <c r="Q749" s="90"/>
      <c r="R749" s="147"/>
      <c r="S749" s="148"/>
    </row>
    <row r="750" spans="1:19" x14ac:dyDescent="0.25">
      <c r="A750" s="85"/>
      <c r="B750" s="146"/>
      <c r="C750" s="146"/>
      <c r="D750" s="87"/>
      <c r="E750" s="88"/>
      <c r="F750" s="272" t="str">
        <f t="shared" si="11"/>
        <v/>
      </c>
      <c r="G750" s="89"/>
      <c r="H750" s="273"/>
      <c r="I750" s="89"/>
      <c r="J750" s="156"/>
      <c r="K750" s="153"/>
      <c r="L7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0" s="275" t="str">
        <f>IF(ISNUMBER(Tabla1[[#This Row],[meq TROLOX/g muestra]]),Tabla1[[#This Row],[meq TROLOX/g muestra]]*100*1000,"")</f>
        <v/>
      </c>
      <c r="N750" s="274" t="str">
        <f>IF(ISNUMBER(Tabla1[[#This Row],[umol TROLOX/ 100g]]),Tabla1[[#This Row],[umol TROLOX/ 100g]]/250.29,"")</f>
        <v/>
      </c>
      <c r="O750" s="90"/>
      <c r="P750" s="90"/>
      <c r="Q750" s="90"/>
      <c r="R750" s="147"/>
      <c r="S750" s="148"/>
    </row>
    <row r="751" spans="1:19" x14ac:dyDescent="0.25">
      <c r="A751" s="85"/>
      <c r="B751" s="146"/>
      <c r="C751" s="146"/>
      <c r="D751" s="87"/>
      <c r="E751" s="88"/>
      <c r="F751" s="272" t="str">
        <f t="shared" si="11"/>
        <v/>
      </c>
      <c r="G751" s="89"/>
      <c r="H751" s="273"/>
      <c r="I751" s="89"/>
      <c r="J751" s="156"/>
      <c r="K751" s="153"/>
      <c r="L7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1" s="275" t="str">
        <f>IF(ISNUMBER(Tabla1[[#This Row],[meq TROLOX/g muestra]]),Tabla1[[#This Row],[meq TROLOX/g muestra]]*100*1000,"")</f>
        <v/>
      </c>
      <c r="N751" s="274" t="str">
        <f>IF(ISNUMBER(Tabla1[[#This Row],[umol TROLOX/ 100g]]),Tabla1[[#This Row],[umol TROLOX/ 100g]]/250.29,"")</f>
        <v/>
      </c>
      <c r="O751" s="90"/>
      <c r="P751" s="90"/>
      <c r="Q751" s="90"/>
      <c r="R751" s="147"/>
      <c r="S751" s="148"/>
    </row>
    <row r="752" spans="1:19" x14ac:dyDescent="0.25">
      <c r="A752" s="85"/>
      <c r="B752" s="146"/>
      <c r="C752" s="146"/>
      <c r="D752" s="87"/>
      <c r="E752" s="88"/>
      <c r="F752" s="272" t="str">
        <f t="shared" si="11"/>
        <v/>
      </c>
      <c r="G752" s="89"/>
      <c r="H752" s="273"/>
      <c r="I752" s="89"/>
      <c r="J752" s="156"/>
      <c r="K752" s="153"/>
      <c r="L7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2" s="275" t="str">
        <f>IF(ISNUMBER(Tabla1[[#This Row],[meq TROLOX/g muestra]]),Tabla1[[#This Row],[meq TROLOX/g muestra]]*100*1000,"")</f>
        <v/>
      </c>
      <c r="N752" s="274" t="str">
        <f>IF(ISNUMBER(Tabla1[[#This Row],[umol TROLOX/ 100g]]),Tabla1[[#This Row],[umol TROLOX/ 100g]]/250.29,"")</f>
        <v/>
      </c>
      <c r="O752" s="90"/>
      <c r="P752" s="90"/>
      <c r="Q752" s="90"/>
      <c r="R752" s="147"/>
      <c r="S752" s="148"/>
    </row>
    <row r="753" spans="1:19" x14ac:dyDescent="0.25">
      <c r="A753" s="85"/>
      <c r="B753" s="146"/>
      <c r="C753" s="146"/>
      <c r="D753" s="87"/>
      <c r="E753" s="88"/>
      <c r="F753" s="272" t="str">
        <f t="shared" si="11"/>
        <v/>
      </c>
      <c r="G753" s="89"/>
      <c r="H753" s="273"/>
      <c r="I753" s="89"/>
      <c r="J753" s="156"/>
      <c r="K753" s="153"/>
      <c r="L7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3" s="275" t="str">
        <f>IF(ISNUMBER(Tabla1[[#This Row],[meq TROLOX/g muestra]]),Tabla1[[#This Row],[meq TROLOX/g muestra]]*100*1000,"")</f>
        <v/>
      </c>
      <c r="N753" s="274" t="str">
        <f>IF(ISNUMBER(Tabla1[[#This Row],[umol TROLOX/ 100g]]),Tabla1[[#This Row],[umol TROLOX/ 100g]]/250.29,"")</f>
        <v/>
      </c>
      <c r="O753" s="90"/>
      <c r="P753" s="90"/>
      <c r="Q753" s="90"/>
      <c r="R753" s="147"/>
      <c r="S753" s="148"/>
    </row>
    <row r="754" spans="1:19" x14ac:dyDescent="0.25">
      <c r="A754" s="85"/>
      <c r="B754" s="146"/>
      <c r="C754" s="146"/>
      <c r="D754" s="87"/>
      <c r="E754" s="88"/>
      <c r="F754" s="272" t="str">
        <f t="shared" si="11"/>
        <v/>
      </c>
      <c r="G754" s="89"/>
      <c r="H754" s="273"/>
      <c r="I754" s="89"/>
      <c r="J754" s="156"/>
      <c r="K754" s="153"/>
      <c r="L7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4" s="275" t="str">
        <f>IF(ISNUMBER(Tabla1[[#This Row],[meq TROLOX/g muestra]]),Tabla1[[#This Row],[meq TROLOX/g muestra]]*100*1000,"")</f>
        <v/>
      </c>
      <c r="N754" s="274" t="str">
        <f>IF(ISNUMBER(Tabla1[[#This Row],[umol TROLOX/ 100g]]),Tabla1[[#This Row],[umol TROLOX/ 100g]]/250.29,"")</f>
        <v/>
      </c>
      <c r="O754" s="90"/>
      <c r="P754" s="90"/>
      <c r="Q754" s="90"/>
      <c r="R754" s="147"/>
      <c r="S754" s="148"/>
    </row>
    <row r="755" spans="1:19" x14ac:dyDescent="0.25">
      <c r="A755" s="85"/>
      <c r="B755" s="146"/>
      <c r="C755" s="146"/>
      <c r="D755" s="87"/>
      <c r="E755" s="88"/>
      <c r="F755" s="272" t="str">
        <f t="shared" si="11"/>
        <v/>
      </c>
      <c r="G755" s="89"/>
      <c r="H755" s="273"/>
      <c r="I755" s="89"/>
      <c r="J755" s="156"/>
      <c r="K755" s="153"/>
      <c r="L7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5" s="275" t="str">
        <f>IF(ISNUMBER(Tabla1[[#This Row],[meq TROLOX/g muestra]]),Tabla1[[#This Row],[meq TROLOX/g muestra]]*100*1000,"")</f>
        <v/>
      </c>
      <c r="N755" s="274" t="str">
        <f>IF(ISNUMBER(Tabla1[[#This Row],[umol TROLOX/ 100g]]),Tabla1[[#This Row],[umol TROLOX/ 100g]]/250.29,"")</f>
        <v/>
      </c>
      <c r="O755" s="90"/>
      <c r="P755" s="90"/>
      <c r="Q755" s="90"/>
      <c r="R755" s="147"/>
      <c r="S755" s="148"/>
    </row>
    <row r="756" spans="1:19" x14ac:dyDescent="0.25">
      <c r="A756" s="85"/>
      <c r="B756" s="146"/>
      <c r="C756" s="146"/>
      <c r="D756" s="87"/>
      <c r="E756" s="88"/>
      <c r="F756" s="272" t="str">
        <f t="shared" si="11"/>
        <v/>
      </c>
      <c r="G756" s="89"/>
      <c r="H756" s="273"/>
      <c r="I756" s="89"/>
      <c r="J756" s="156"/>
      <c r="K756" s="153"/>
      <c r="L7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6" s="275" t="str">
        <f>IF(ISNUMBER(Tabla1[[#This Row],[meq TROLOX/g muestra]]),Tabla1[[#This Row],[meq TROLOX/g muestra]]*100*1000,"")</f>
        <v/>
      </c>
      <c r="N756" s="274" t="str">
        <f>IF(ISNUMBER(Tabla1[[#This Row],[umol TROLOX/ 100g]]),Tabla1[[#This Row],[umol TROLOX/ 100g]]/250.29,"")</f>
        <v/>
      </c>
      <c r="O756" s="90"/>
      <c r="P756" s="90"/>
      <c r="Q756" s="90"/>
      <c r="R756" s="147"/>
      <c r="S756" s="148"/>
    </row>
    <row r="757" spans="1:19" x14ac:dyDescent="0.25">
      <c r="A757" s="85"/>
      <c r="B757" s="146"/>
      <c r="C757" s="146"/>
      <c r="D757" s="87"/>
      <c r="E757" s="88"/>
      <c r="F757" s="272" t="str">
        <f t="shared" si="11"/>
        <v/>
      </c>
      <c r="G757" s="89"/>
      <c r="H757" s="273"/>
      <c r="I757" s="89"/>
      <c r="J757" s="156"/>
      <c r="K757" s="153"/>
      <c r="L7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7" s="275" t="str">
        <f>IF(ISNUMBER(Tabla1[[#This Row],[meq TROLOX/g muestra]]),Tabla1[[#This Row],[meq TROLOX/g muestra]]*100*1000,"")</f>
        <v/>
      </c>
      <c r="N757" s="274" t="str">
        <f>IF(ISNUMBER(Tabla1[[#This Row],[umol TROLOX/ 100g]]),Tabla1[[#This Row],[umol TROLOX/ 100g]]/250.29,"")</f>
        <v/>
      </c>
      <c r="O757" s="90"/>
      <c r="P757" s="90"/>
      <c r="Q757" s="90"/>
      <c r="R757" s="147"/>
      <c r="S757" s="148"/>
    </row>
    <row r="758" spans="1:19" x14ac:dyDescent="0.25">
      <c r="A758" s="85"/>
      <c r="B758" s="146"/>
      <c r="C758" s="146"/>
      <c r="D758" s="87"/>
      <c r="E758" s="88"/>
      <c r="F758" s="272" t="str">
        <f t="shared" si="11"/>
        <v/>
      </c>
      <c r="G758" s="89"/>
      <c r="H758" s="273"/>
      <c r="I758" s="89"/>
      <c r="J758" s="156"/>
      <c r="K758" s="153"/>
      <c r="L7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8" s="275" t="str">
        <f>IF(ISNUMBER(Tabla1[[#This Row],[meq TROLOX/g muestra]]),Tabla1[[#This Row],[meq TROLOX/g muestra]]*100*1000,"")</f>
        <v/>
      </c>
      <c r="N758" s="274" t="str">
        <f>IF(ISNUMBER(Tabla1[[#This Row],[umol TROLOX/ 100g]]),Tabla1[[#This Row],[umol TROLOX/ 100g]]/250.29,"")</f>
        <v/>
      </c>
      <c r="O758" s="90"/>
      <c r="P758" s="90"/>
      <c r="Q758" s="90"/>
      <c r="R758" s="147"/>
      <c r="S758" s="148"/>
    </row>
    <row r="759" spans="1:19" x14ac:dyDescent="0.25">
      <c r="A759" s="85"/>
      <c r="B759" s="146"/>
      <c r="C759" s="146"/>
      <c r="D759" s="87"/>
      <c r="E759" s="88"/>
      <c r="F759" s="272" t="str">
        <f t="shared" si="11"/>
        <v/>
      </c>
      <c r="G759" s="89"/>
      <c r="H759" s="273"/>
      <c r="I759" s="89"/>
      <c r="J759" s="156"/>
      <c r="K759" s="153"/>
      <c r="L7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59" s="275" t="str">
        <f>IF(ISNUMBER(Tabla1[[#This Row],[meq TROLOX/g muestra]]),Tabla1[[#This Row],[meq TROLOX/g muestra]]*100*1000,"")</f>
        <v/>
      </c>
      <c r="N759" s="274" t="str">
        <f>IF(ISNUMBER(Tabla1[[#This Row],[umol TROLOX/ 100g]]),Tabla1[[#This Row],[umol TROLOX/ 100g]]/250.29,"")</f>
        <v/>
      </c>
      <c r="O759" s="90"/>
      <c r="P759" s="90"/>
      <c r="Q759" s="90"/>
      <c r="R759" s="147"/>
      <c r="S759" s="148"/>
    </row>
    <row r="760" spans="1:19" x14ac:dyDescent="0.25">
      <c r="A760" s="85"/>
      <c r="B760" s="146"/>
      <c r="C760" s="146"/>
      <c r="D760" s="87"/>
      <c r="E760" s="88"/>
      <c r="F760" s="272" t="str">
        <f t="shared" si="11"/>
        <v/>
      </c>
      <c r="G760" s="89"/>
      <c r="H760" s="273"/>
      <c r="I760" s="89"/>
      <c r="J760" s="156"/>
      <c r="K760" s="153"/>
      <c r="L7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0" s="275" t="str">
        <f>IF(ISNUMBER(Tabla1[[#This Row],[meq TROLOX/g muestra]]),Tabla1[[#This Row],[meq TROLOX/g muestra]]*100*1000,"")</f>
        <v/>
      </c>
      <c r="N760" s="274" t="str">
        <f>IF(ISNUMBER(Tabla1[[#This Row],[umol TROLOX/ 100g]]),Tabla1[[#This Row],[umol TROLOX/ 100g]]/250.29,"")</f>
        <v/>
      </c>
      <c r="O760" s="90"/>
      <c r="P760" s="90"/>
      <c r="Q760" s="90"/>
      <c r="R760" s="147"/>
      <c r="S760" s="148"/>
    </row>
    <row r="761" spans="1:19" x14ac:dyDescent="0.25">
      <c r="A761" s="85"/>
      <c r="B761" s="146"/>
      <c r="C761" s="146"/>
      <c r="D761" s="87"/>
      <c r="E761" s="88"/>
      <c r="F761" s="272" t="str">
        <f t="shared" si="11"/>
        <v/>
      </c>
      <c r="G761" s="89"/>
      <c r="H761" s="273"/>
      <c r="I761" s="89"/>
      <c r="J761" s="156"/>
      <c r="K761" s="153"/>
      <c r="L7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1" s="275" t="str">
        <f>IF(ISNUMBER(Tabla1[[#This Row],[meq TROLOX/g muestra]]),Tabla1[[#This Row],[meq TROLOX/g muestra]]*100*1000,"")</f>
        <v/>
      </c>
      <c r="N761" s="274" t="str">
        <f>IF(ISNUMBER(Tabla1[[#This Row],[umol TROLOX/ 100g]]),Tabla1[[#This Row],[umol TROLOX/ 100g]]/250.29,"")</f>
        <v/>
      </c>
      <c r="O761" s="90"/>
      <c r="P761" s="90"/>
      <c r="Q761" s="90"/>
      <c r="R761" s="147"/>
      <c r="S761" s="148"/>
    </row>
    <row r="762" spans="1:19" x14ac:dyDescent="0.25">
      <c r="A762" s="85"/>
      <c r="B762" s="146"/>
      <c r="C762" s="146"/>
      <c r="D762" s="87"/>
      <c r="E762" s="88"/>
      <c r="F762" s="272" t="str">
        <f t="shared" si="11"/>
        <v/>
      </c>
      <c r="G762" s="89"/>
      <c r="H762" s="273"/>
      <c r="I762" s="89"/>
      <c r="J762" s="156"/>
      <c r="K762" s="153"/>
      <c r="L7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2" s="275" t="str">
        <f>IF(ISNUMBER(Tabla1[[#This Row],[meq TROLOX/g muestra]]),Tabla1[[#This Row],[meq TROLOX/g muestra]]*100*1000,"")</f>
        <v/>
      </c>
      <c r="N762" s="274" t="str">
        <f>IF(ISNUMBER(Tabla1[[#This Row],[umol TROLOX/ 100g]]),Tabla1[[#This Row],[umol TROLOX/ 100g]]/250.29,"")</f>
        <v/>
      </c>
      <c r="O762" s="90"/>
      <c r="P762" s="90"/>
      <c r="Q762" s="90"/>
      <c r="R762" s="147"/>
      <c r="S762" s="148"/>
    </row>
    <row r="763" spans="1:19" x14ac:dyDescent="0.25">
      <c r="A763" s="85"/>
      <c r="B763" s="146"/>
      <c r="C763" s="146"/>
      <c r="D763" s="87"/>
      <c r="E763" s="88"/>
      <c r="F763" s="272" t="str">
        <f t="shared" si="11"/>
        <v/>
      </c>
      <c r="G763" s="89"/>
      <c r="H763" s="273"/>
      <c r="I763" s="89"/>
      <c r="J763" s="156"/>
      <c r="K763" s="153"/>
      <c r="L7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3" s="275" t="str">
        <f>IF(ISNUMBER(Tabla1[[#This Row],[meq TROLOX/g muestra]]),Tabla1[[#This Row],[meq TROLOX/g muestra]]*100*1000,"")</f>
        <v/>
      </c>
      <c r="N763" s="274" t="str">
        <f>IF(ISNUMBER(Tabla1[[#This Row],[umol TROLOX/ 100g]]),Tabla1[[#This Row],[umol TROLOX/ 100g]]/250.29,"")</f>
        <v/>
      </c>
      <c r="O763" s="90"/>
      <c r="P763" s="90"/>
      <c r="Q763" s="90"/>
      <c r="R763" s="147"/>
      <c r="S763" s="148"/>
    </row>
    <row r="764" spans="1:19" x14ac:dyDescent="0.25">
      <c r="A764" s="85"/>
      <c r="B764" s="146"/>
      <c r="C764" s="146"/>
      <c r="D764" s="87"/>
      <c r="E764" s="88"/>
      <c r="F764" s="272" t="str">
        <f t="shared" si="11"/>
        <v/>
      </c>
      <c r="G764" s="89"/>
      <c r="H764" s="273"/>
      <c r="I764" s="89"/>
      <c r="J764" s="156"/>
      <c r="K764" s="153"/>
      <c r="L7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4" s="275" t="str">
        <f>IF(ISNUMBER(Tabla1[[#This Row],[meq TROLOX/g muestra]]),Tabla1[[#This Row],[meq TROLOX/g muestra]]*100*1000,"")</f>
        <v/>
      </c>
      <c r="N764" s="274" t="str">
        <f>IF(ISNUMBER(Tabla1[[#This Row],[umol TROLOX/ 100g]]),Tabla1[[#This Row],[umol TROLOX/ 100g]]/250.29,"")</f>
        <v/>
      </c>
      <c r="O764" s="90"/>
      <c r="P764" s="90"/>
      <c r="Q764" s="90"/>
      <c r="R764" s="147"/>
      <c r="S764" s="148"/>
    </row>
    <row r="765" spans="1:19" x14ac:dyDescent="0.25">
      <c r="A765" s="85"/>
      <c r="B765" s="146"/>
      <c r="C765" s="146"/>
      <c r="D765" s="87"/>
      <c r="E765" s="88"/>
      <c r="F765" s="272" t="str">
        <f t="shared" si="11"/>
        <v/>
      </c>
      <c r="G765" s="89"/>
      <c r="H765" s="273"/>
      <c r="I765" s="89"/>
      <c r="J765" s="156"/>
      <c r="K765" s="153"/>
      <c r="L7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5" s="275" t="str">
        <f>IF(ISNUMBER(Tabla1[[#This Row],[meq TROLOX/g muestra]]),Tabla1[[#This Row],[meq TROLOX/g muestra]]*100*1000,"")</f>
        <v/>
      </c>
      <c r="N765" s="274" t="str">
        <f>IF(ISNUMBER(Tabla1[[#This Row],[umol TROLOX/ 100g]]),Tabla1[[#This Row],[umol TROLOX/ 100g]]/250.29,"")</f>
        <v/>
      </c>
      <c r="O765" s="90"/>
      <c r="P765" s="90"/>
      <c r="Q765" s="90"/>
      <c r="R765" s="147"/>
      <c r="S765" s="148"/>
    </row>
    <row r="766" spans="1:19" x14ac:dyDescent="0.25">
      <c r="A766" s="85"/>
      <c r="B766" s="146"/>
      <c r="C766" s="146"/>
      <c r="D766" s="87"/>
      <c r="E766" s="88"/>
      <c r="F766" s="272" t="str">
        <f t="shared" si="11"/>
        <v/>
      </c>
      <c r="G766" s="89"/>
      <c r="H766" s="273"/>
      <c r="I766" s="89"/>
      <c r="J766" s="156"/>
      <c r="K766" s="153"/>
      <c r="L7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6" s="275" t="str">
        <f>IF(ISNUMBER(Tabla1[[#This Row],[meq TROLOX/g muestra]]),Tabla1[[#This Row],[meq TROLOX/g muestra]]*100*1000,"")</f>
        <v/>
      </c>
      <c r="N766" s="274" t="str">
        <f>IF(ISNUMBER(Tabla1[[#This Row],[umol TROLOX/ 100g]]),Tabla1[[#This Row],[umol TROLOX/ 100g]]/250.29,"")</f>
        <v/>
      </c>
      <c r="O766" s="90"/>
      <c r="P766" s="90"/>
      <c r="Q766" s="90"/>
      <c r="R766" s="147"/>
      <c r="S766" s="148"/>
    </row>
    <row r="767" spans="1:19" x14ac:dyDescent="0.25">
      <c r="A767" s="85"/>
      <c r="B767" s="146"/>
      <c r="C767" s="146"/>
      <c r="D767" s="87"/>
      <c r="E767" s="88"/>
      <c r="F767" s="272" t="str">
        <f t="shared" si="11"/>
        <v/>
      </c>
      <c r="G767" s="89"/>
      <c r="H767" s="273"/>
      <c r="I767" s="89"/>
      <c r="J767" s="156"/>
      <c r="K767" s="153"/>
      <c r="L7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7" s="275" t="str">
        <f>IF(ISNUMBER(Tabla1[[#This Row],[meq TROLOX/g muestra]]),Tabla1[[#This Row],[meq TROLOX/g muestra]]*100*1000,"")</f>
        <v/>
      </c>
      <c r="N767" s="274" t="str">
        <f>IF(ISNUMBER(Tabla1[[#This Row],[umol TROLOX/ 100g]]),Tabla1[[#This Row],[umol TROLOX/ 100g]]/250.29,"")</f>
        <v/>
      </c>
      <c r="O767" s="90"/>
      <c r="P767" s="90"/>
      <c r="Q767" s="90"/>
      <c r="R767" s="147"/>
      <c r="S767" s="148"/>
    </row>
    <row r="768" spans="1:19" x14ac:dyDescent="0.25">
      <c r="A768" s="85"/>
      <c r="B768" s="146"/>
      <c r="C768" s="146"/>
      <c r="D768" s="87"/>
      <c r="E768" s="88"/>
      <c r="F768" s="272" t="str">
        <f t="shared" si="11"/>
        <v/>
      </c>
      <c r="G768" s="89"/>
      <c r="H768" s="273"/>
      <c r="I768" s="89"/>
      <c r="J768" s="156"/>
      <c r="K768" s="153"/>
      <c r="L7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8" s="275" t="str">
        <f>IF(ISNUMBER(Tabla1[[#This Row],[meq TROLOX/g muestra]]),Tabla1[[#This Row],[meq TROLOX/g muestra]]*100*1000,"")</f>
        <v/>
      </c>
      <c r="N768" s="274" t="str">
        <f>IF(ISNUMBER(Tabla1[[#This Row],[umol TROLOX/ 100g]]),Tabla1[[#This Row],[umol TROLOX/ 100g]]/250.29,"")</f>
        <v/>
      </c>
      <c r="O768" s="90"/>
      <c r="P768" s="90"/>
      <c r="Q768" s="90"/>
      <c r="R768" s="147"/>
      <c r="S768" s="148"/>
    </row>
    <row r="769" spans="1:19" x14ac:dyDescent="0.25">
      <c r="A769" s="85"/>
      <c r="B769" s="146"/>
      <c r="C769" s="146"/>
      <c r="D769" s="87"/>
      <c r="E769" s="88"/>
      <c r="F769" s="272" t="str">
        <f t="shared" si="11"/>
        <v/>
      </c>
      <c r="G769" s="89"/>
      <c r="H769" s="273"/>
      <c r="I769" s="89"/>
      <c r="J769" s="156"/>
      <c r="K769" s="153"/>
      <c r="L7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69" s="275" t="str">
        <f>IF(ISNUMBER(Tabla1[[#This Row],[meq TROLOX/g muestra]]),Tabla1[[#This Row],[meq TROLOX/g muestra]]*100*1000,"")</f>
        <v/>
      </c>
      <c r="N769" s="274" t="str">
        <f>IF(ISNUMBER(Tabla1[[#This Row],[umol TROLOX/ 100g]]),Tabla1[[#This Row],[umol TROLOX/ 100g]]/250.29,"")</f>
        <v/>
      </c>
      <c r="O769" s="90"/>
      <c r="P769" s="90"/>
      <c r="Q769" s="90"/>
      <c r="R769" s="147"/>
      <c r="S769" s="148"/>
    </row>
    <row r="770" spans="1:19" x14ac:dyDescent="0.25">
      <c r="A770" s="85"/>
      <c r="B770" s="146"/>
      <c r="C770" s="146"/>
      <c r="D770" s="87"/>
      <c r="E770" s="88"/>
      <c r="F770" s="272" t="str">
        <f t="shared" si="11"/>
        <v/>
      </c>
      <c r="G770" s="89"/>
      <c r="H770" s="273"/>
      <c r="I770" s="89"/>
      <c r="J770" s="156"/>
      <c r="K770" s="153"/>
      <c r="L7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0" s="275" t="str">
        <f>IF(ISNUMBER(Tabla1[[#This Row],[meq TROLOX/g muestra]]),Tabla1[[#This Row],[meq TROLOX/g muestra]]*100*1000,"")</f>
        <v/>
      </c>
      <c r="N770" s="274" t="str">
        <f>IF(ISNUMBER(Tabla1[[#This Row],[umol TROLOX/ 100g]]),Tabla1[[#This Row],[umol TROLOX/ 100g]]/250.29,"")</f>
        <v/>
      </c>
      <c r="O770" s="90"/>
      <c r="P770" s="90"/>
      <c r="Q770" s="90"/>
      <c r="R770" s="147"/>
      <c r="S770" s="148"/>
    </row>
    <row r="771" spans="1:19" x14ac:dyDescent="0.25">
      <c r="A771" s="85"/>
      <c r="B771" s="146"/>
      <c r="C771" s="146"/>
      <c r="D771" s="87"/>
      <c r="E771" s="88"/>
      <c r="F771" s="272" t="str">
        <f t="shared" si="11"/>
        <v/>
      </c>
      <c r="G771" s="89"/>
      <c r="H771" s="273"/>
      <c r="I771" s="89"/>
      <c r="J771" s="156"/>
      <c r="K771" s="153"/>
      <c r="L7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1" s="275" t="str">
        <f>IF(ISNUMBER(Tabla1[[#This Row],[meq TROLOX/g muestra]]),Tabla1[[#This Row],[meq TROLOX/g muestra]]*100*1000,"")</f>
        <v/>
      </c>
      <c r="N771" s="274" t="str">
        <f>IF(ISNUMBER(Tabla1[[#This Row],[umol TROLOX/ 100g]]),Tabla1[[#This Row],[umol TROLOX/ 100g]]/250.29,"")</f>
        <v/>
      </c>
      <c r="O771" s="90"/>
      <c r="P771" s="90"/>
      <c r="Q771" s="90"/>
      <c r="R771" s="147"/>
      <c r="S771" s="148"/>
    </row>
    <row r="772" spans="1:19" x14ac:dyDescent="0.25">
      <c r="A772" s="85"/>
      <c r="B772" s="146"/>
      <c r="C772" s="146"/>
      <c r="D772" s="87"/>
      <c r="E772" s="88"/>
      <c r="F772" s="272" t="str">
        <f t="shared" si="11"/>
        <v/>
      </c>
      <c r="G772" s="89"/>
      <c r="H772" s="273"/>
      <c r="I772" s="89"/>
      <c r="J772" s="156"/>
      <c r="K772" s="153"/>
      <c r="L7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2" s="275" t="str">
        <f>IF(ISNUMBER(Tabla1[[#This Row],[meq TROLOX/g muestra]]),Tabla1[[#This Row],[meq TROLOX/g muestra]]*100*1000,"")</f>
        <v/>
      </c>
      <c r="N772" s="274" t="str">
        <f>IF(ISNUMBER(Tabla1[[#This Row],[umol TROLOX/ 100g]]),Tabla1[[#This Row],[umol TROLOX/ 100g]]/250.29,"")</f>
        <v/>
      </c>
      <c r="O772" s="90"/>
      <c r="P772" s="90"/>
      <c r="Q772" s="90"/>
      <c r="R772" s="147"/>
      <c r="S772" s="148"/>
    </row>
    <row r="773" spans="1:19" x14ac:dyDescent="0.25">
      <c r="A773" s="85"/>
      <c r="B773" s="146"/>
      <c r="C773" s="146"/>
      <c r="D773" s="87"/>
      <c r="E773" s="88"/>
      <c r="F773" s="272" t="str">
        <f t="shared" si="11"/>
        <v/>
      </c>
      <c r="G773" s="89"/>
      <c r="H773" s="273"/>
      <c r="I773" s="89"/>
      <c r="J773" s="156"/>
      <c r="K773" s="153"/>
      <c r="L7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3" s="275" t="str">
        <f>IF(ISNUMBER(Tabla1[[#This Row],[meq TROLOX/g muestra]]),Tabla1[[#This Row],[meq TROLOX/g muestra]]*100*1000,"")</f>
        <v/>
      </c>
      <c r="N773" s="274" t="str">
        <f>IF(ISNUMBER(Tabla1[[#This Row],[umol TROLOX/ 100g]]),Tabla1[[#This Row],[umol TROLOX/ 100g]]/250.29,"")</f>
        <v/>
      </c>
      <c r="O773" s="90"/>
      <c r="P773" s="90"/>
      <c r="Q773" s="90"/>
      <c r="R773" s="147"/>
      <c r="S773" s="148"/>
    </row>
    <row r="774" spans="1:19" x14ac:dyDescent="0.25">
      <c r="A774" s="85"/>
      <c r="B774" s="146"/>
      <c r="C774" s="146"/>
      <c r="D774" s="87"/>
      <c r="E774" s="88"/>
      <c r="F774" s="272" t="str">
        <f t="shared" si="11"/>
        <v/>
      </c>
      <c r="G774" s="89"/>
      <c r="H774" s="273"/>
      <c r="I774" s="89"/>
      <c r="J774" s="156"/>
      <c r="K774" s="153"/>
      <c r="L7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4" s="275" t="str">
        <f>IF(ISNUMBER(Tabla1[[#This Row],[meq TROLOX/g muestra]]),Tabla1[[#This Row],[meq TROLOX/g muestra]]*100*1000,"")</f>
        <v/>
      </c>
      <c r="N774" s="274" t="str">
        <f>IF(ISNUMBER(Tabla1[[#This Row],[umol TROLOX/ 100g]]),Tabla1[[#This Row],[umol TROLOX/ 100g]]/250.29,"")</f>
        <v/>
      </c>
      <c r="O774" s="90"/>
      <c r="P774" s="90"/>
      <c r="Q774" s="90"/>
      <c r="R774" s="147"/>
      <c r="S774" s="148"/>
    </row>
    <row r="775" spans="1:19" x14ac:dyDescent="0.25">
      <c r="A775" s="85"/>
      <c r="B775" s="146"/>
      <c r="C775" s="146"/>
      <c r="D775" s="87"/>
      <c r="E775" s="88"/>
      <c r="F775" s="272" t="str">
        <f t="shared" si="11"/>
        <v/>
      </c>
      <c r="G775" s="89"/>
      <c r="H775" s="273"/>
      <c r="I775" s="89"/>
      <c r="J775" s="156"/>
      <c r="K775" s="153"/>
      <c r="L7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5" s="275" t="str">
        <f>IF(ISNUMBER(Tabla1[[#This Row],[meq TROLOX/g muestra]]),Tabla1[[#This Row],[meq TROLOX/g muestra]]*100*1000,"")</f>
        <v/>
      </c>
      <c r="N775" s="274" t="str">
        <f>IF(ISNUMBER(Tabla1[[#This Row],[umol TROLOX/ 100g]]),Tabla1[[#This Row],[umol TROLOX/ 100g]]/250.29,"")</f>
        <v/>
      </c>
      <c r="O775" s="90"/>
      <c r="P775" s="90"/>
      <c r="Q775" s="90"/>
      <c r="R775" s="147"/>
      <c r="S775" s="148"/>
    </row>
    <row r="776" spans="1:19" x14ac:dyDescent="0.25">
      <c r="A776" s="85"/>
      <c r="B776" s="146"/>
      <c r="C776" s="146"/>
      <c r="D776" s="87"/>
      <c r="E776" s="88"/>
      <c r="F776" s="272" t="str">
        <f t="shared" si="11"/>
        <v/>
      </c>
      <c r="G776" s="89"/>
      <c r="H776" s="273"/>
      <c r="I776" s="89"/>
      <c r="J776" s="156"/>
      <c r="K776" s="153"/>
      <c r="L7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6" s="275" t="str">
        <f>IF(ISNUMBER(Tabla1[[#This Row],[meq TROLOX/g muestra]]),Tabla1[[#This Row],[meq TROLOX/g muestra]]*100*1000,"")</f>
        <v/>
      </c>
      <c r="N776" s="274" t="str">
        <f>IF(ISNUMBER(Tabla1[[#This Row],[umol TROLOX/ 100g]]),Tabla1[[#This Row],[umol TROLOX/ 100g]]/250.29,"")</f>
        <v/>
      </c>
      <c r="O776" s="90"/>
      <c r="P776" s="90"/>
      <c r="Q776" s="90"/>
      <c r="R776" s="147"/>
      <c r="S776" s="148"/>
    </row>
    <row r="777" spans="1:19" x14ac:dyDescent="0.25">
      <c r="A777" s="85"/>
      <c r="B777" s="146"/>
      <c r="C777" s="146"/>
      <c r="D777" s="87"/>
      <c r="E777" s="88"/>
      <c r="F777" s="272" t="str">
        <f t="shared" si="11"/>
        <v/>
      </c>
      <c r="G777" s="89"/>
      <c r="H777" s="273"/>
      <c r="I777" s="89"/>
      <c r="J777" s="156"/>
      <c r="K777" s="153"/>
      <c r="L7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7" s="275" t="str">
        <f>IF(ISNUMBER(Tabla1[[#This Row],[meq TROLOX/g muestra]]),Tabla1[[#This Row],[meq TROLOX/g muestra]]*100*1000,"")</f>
        <v/>
      </c>
      <c r="N777" s="274" t="str">
        <f>IF(ISNUMBER(Tabla1[[#This Row],[umol TROLOX/ 100g]]),Tabla1[[#This Row],[umol TROLOX/ 100g]]/250.29,"")</f>
        <v/>
      </c>
      <c r="O777" s="90"/>
      <c r="P777" s="90"/>
      <c r="Q777" s="90"/>
      <c r="R777" s="147"/>
      <c r="S777" s="148"/>
    </row>
    <row r="778" spans="1:19" x14ac:dyDescent="0.25">
      <c r="A778" s="85"/>
      <c r="B778" s="146"/>
      <c r="C778" s="146"/>
      <c r="D778" s="87"/>
      <c r="E778" s="88"/>
      <c r="F778" s="272" t="str">
        <f t="shared" si="11"/>
        <v/>
      </c>
      <c r="G778" s="89"/>
      <c r="H778" s="273"/>
      <c r="I778" s="89"/>
      <c r="J778" s="156"/>
      <c r="K778" s="153"/>
      <c r="L7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8" s="275" t="str">
        <f>IF(ISNUMBER(Tabla1[[#This Row],[meq TROLOX/g muestra]]),Tabla1[[#This Row],[meq TROLOX/g muestra]]*100*1000,"")</f>
        <v/>
      </c>
      <c r="N778" s="274" t="str">
        <f>IF(ISNUMBER(Tabla1[[#This Row],[umol TROLOX/ 100g]]),Tabla1[[#This Row],[umol TROLOX/ 100g]]/250.29,"")</f>
        <v/>
      </c>
      <c r="O778" s="90"/>
      <c r="P778" s="90"/>
      <c r="Q778" s="90"/>
      <c r="R778" s="147"/>
      <c r="S778" s="148"/>
    </row>
    <row r="779" spans="1:19" x14ac:dyDescent="0.25">
      <c r="A779" s="85"/>
      <c r="B779" s="146"/>
      <c r="C779" s="146"/>
      <c r="D779" s="87"/>
      <c r="E779" s="88"/>
      <c r="F779" s="272" t="str">
        <f t="shared" si="11"/>
        <v/>
      </c>
      <c r="G779" s="89"/>
      <c r="H779" s="273"/>
      <c r="I779" s="89"/>
      <c r="J779" s="156"/>
      <c r="K779" s="153"/>
      <c r="L7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79" s="275" t="str">
        <f>IF(ISNUMBER(Tabla1[[#This Row],[meq TROLOX/g muestra]]),Tabla1[[#This Row],[meq TROLOX/g muestra]]*100*1000,"")</f>
        <v/>
      </c>
      <c r="N779" s="274" t="str">
        <f>IF(ISNUMBER(Tabla1[[#This Row],[umol TROLOX/ 100g]]),Tabla1[[#This Row],[umol TROLOX/ 100g]]/250.29,"")</f>
        <v/>
      </c>
      <c r="O779" s="90"/>
      <c r="P779" s="90"/>
      <c r="Q779" s="90"/>
      <c r="R779" s="147"/>
      <c r="S779" s="148"/>
    </row>
    <row r="780" spans="1:19" x14ac:dyDescent="0.25">
      <c r="A780" s="85"/>
      <c r="B780" s="146"/>
      <c r="C780" s="146"/>
      <c r="D780" s="87"/>
      <c r="E780" s="88"/>
      <c r="F780" s="272" t="str">
        <f t="shared" si="11"/>
        <v/>
      </c>
      <c r="G780" s="89"/>
      <c r="H780" s="273"/>
      <c r="I780" s="89"/>
      <c r="J780" s="156"/>
      <c r="K780" s="153"/>
      <c r="L7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0" s="275" t="str">
        <f>IF(ISNUMBER(Tabla1[[#This Row],[meq TROLOX/g muestra]]),Tabla1[[#This Row],[meq TROLOX/g muestra]]*100*1000,"")</f>
        <v/>
      </c>
      <c r="N780" s="274" t="str">
        <f>IF(ISNUMBER(Tabla1[[#This Row],[umol TROLOX/ 100g]]),Tabla1[[#This Row],[umol TROLOX/ 100g]]/250.29,"")</f>
        <v/>
      </c>
      <c r="O780" s="90"/>
      <c r="P780" s="90"/>
      <c r="Q780" s="90"/>
      <c r="R780" s="147"/>
      <c r="S780" s="148"/>
    </row>
    <row r="781" spans="1:19" x14ac:dyDescent="0.25">
      <c r="A781" s="85"/>
      <c r="B781" s="146"/>
      <c r="C781" s="146"/>
      <c r="D781" s="87"/>
      <c r="E781" s="88"/>
      <c r="F781" s="272" t="str">
        <f t="shared" si="11"/>
        <v/>
      </c>
      <c r="G781" s="89"/>
      <c r="H781" s="273"/>
      <c r="I781" s="89"/>
      <c r="J781" s="156"/>
      <c r="K781" s="153"/>
      <c r="L7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1" s="275" t="str">
        <f>IF(ISNUMBER(Tabla1[[#This Row],[meq TROLOX/g muestra]]),Tabla1[[#This Row],[meq TROLOX/g muestra]]*100*1000,"")</f>
        <v/>
      </c>
      <c r="N781" s="274" t="str">
        <f>IF(ISNUMBER(Tabla1[[#This Row],[umol TROLOX/ 100g]]),Tabla1[[#This Row],[umol TROLOX/ 100g]]/250.29,"")</f>
        <v/>
      </c>
      <c r="O781" s="90"/>
      <c r="P781" s="90"/>
      <c r="Q781" s="90"/>
      <c r="R781" s="147"/>
      <c r="S781" s="148"/>
    </row>
    <row r="782" spans="1:19" x14ac:dyDescent="0.25">
      <c r="A782" s="85"/>
      <c r="B782" s="146"/>
      <c r="C782" s="146"/>
      <c r="D782" s="87"/>
      <c r="E782" s="88"/>
      <c r="F782" s="272" t="str">
        <f t="shared" si="11"/>
        <v/>
      </c>
      <c r="G782" s="89"/>
      <c r="H782" s="273"/>
      <c r="I782" s="89"/>
      <c r="J782" s="156"/>
      <c r="K782" s="153"/>
      <c r="L7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2" s="275" t="str">
        <f>IF(ISNUMBER(Tabla1[[#This Row],[meq TROLOX/g muestra]]),Tabla1[[#This Row],[meq TROLOX/g muestra]]*100*1000,"")</f>
        <v/>
      </c>
      <c r="N782" s="274" t="str">
        <f>IF(ISNUMBER(Tabla1[[#This Row],[umol TROLOX/ 100g]]),Tabla1[[#This Row],[umol TROLOX/ 100g]]/250.29,"")</f>
        <v/>
      </c>
      <c r="O782" s="90"/>
      <c r="P782" s="90"/>
      <c r="Q782" s="90"/>
      <c r="R782" s="147"/>
      <c r="S782" s="148"/>
    </row>
    <row r="783" spans="1:19" x14ac:dyDescent="0.25">
      <c r="A783" s="85"/>
      <c r="B783" s="146"/>
      <c r="C783" s="146"/>
      <c r="D783" s="87"/>
      <c r="E783" s="88"/>
      <c r="F783" s="272" t="str">
        <f t="shared" si="11"/>
        <v/>
      </c>
      <c r="G783" s="89"/>
      <c r="H783" s="273"/>
      <c r="I783" s="89"/>
      <c r="J783" s="156"/>
      <c r="K783" s="153"/>
      <c r="L7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3" s="275" t="str">
        <f>IF(ISNUMBER(Tabla1[[#This Row],[meq TROLOX/g muestra]]),Tabla1[[#This Row],[meq TROLOX/g muestra]]*100*1000,"")</f>
        <v/>
      </c>
      <c r="N783" s="274" t="str">
        <f>IF(ISNUMBER(Tabla1[[#This Row],[umol TROLOX/ 100g]]),Tabla1[[#This Row],[umol TROLOX/ 100g]]/250.29,"")</f>
        <v/>
      </c>
      <c r="O783" s="90"/>
      <c r="P783" s="90"/>
      <c r="Q783" s="90"/>
      <c r="R783" s="147"/>
      <c r="S783" s="148"/>
    </row>
    <row r="784" spans="1:19" x14ac:dyDescent="0.25">
      <c r="A784" s="85"/>
      <c r="B784" s="146"/>
      <c r="C784" s="146"/>
      <c r="D784" s="87"/>
      <c r="E784" s="88"/>
      <c r="F784" s="272" t="str">
        <f t="shared" si="11"/>
        <v/>
      </c>
      <c r="G784" s="89"/>
      <c r="H784" s="273"/>
      <c r="I784" s="89"/>
      <c r="J784" s="156"/>
      <c r="K784" s="153"/>
      <c r="L7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4" s="275" t="str">
        <f>IF(ISNUMBER(Tabla1[[#This Row],[meq TROLOX/g muestra]]),Tabla1[[#This Row],[meq TROLOX/g muestra]]*100*1000,"")</f>
        <v/>
      </c>
      <c r="N784" s="274" t="str">
        <f>IF(ISNUMBER(Tabla1[[#This Row],[umol TROLOX/ 100g]]),Tabla1[[#This Row],[umol TROLOX/ 100g]]/250.29,"")</f>
        <v/>
      </c>
      <c r="O784" s="90"/>
      <c r="P784" s="90"/>
      <c r="Q784" s="90"/>
      <c r="R784" s="147"/>
      <c r="S784" s="148"/>
    </row>
    <row r="785" spans="1:19" x14ac:dyDescent="0.25">
      <c r="A785" s="85"/>
      <c r="B785" s="146"/>
      <c r="C785" s="146"/>
      <c r="D785" s="87"/>
      <c r="E785" s="88"/>
      <c r="F785" s="272" t="str">
        <f t="shared" si="11"/>
        <v/>
      </c>
      <c r="G785" s="89"/>
      <c r="H785" s="273"/>
      <c r="I785" s="89"/>
      <c r="J785" s="156"/>
      <c r="K785" s="153"/>
      <c r="L7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5" s="275" t="str">
        <f>IF(ISNUMBER(Tabla1[[#This Row],[meq TROLOX/g muestra]]),Tabla1[[#This Row],[meq TROLOX/g muestra]]*100*1000,"")</f>
        <v/>
      </c>
      <c r="N785" s="274" t="str">
        <f>IF(ISNUMBER(Tabla1[[#This Row],[umol TROLOX/ 100g]]),Tabla1[[#This Row],[umol TROLOX/ 100g]]/250.29,"")</f>
        <v/>
      </c>
      <c r="O785" s="90"/>
      <c r="P785" s="90"/>
      <c r="Q785" s="90"/>
      <c r="R785" s="147"/>
      <c r="S785" s="148"/>
    </row>
    <row r="786" spans="1:19" x14ac:dyDescent="0.25">
      <c r="A786" s="85"/>
      <c r="B786" s="146"/>
      <c r="C786" s="146"/>
      <c r="D786" s="87"/>
      <c r="E786" s="88"/>
      <c r="F786" s="272" t="str">
        <f t="shared" si="11"/>
        <v/>
      </c>
      <c r="G786" s="89"/>
      <c r="H786" s="273"/>
      <c r="I786" s="89"/>
      <c r="J786" s="156"/>
      <c r="K786" s="153"/>
      <c r="L7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6" s="275" t="str">
        <f>IF(ISNUMBER(Tabla1[[#This Row],[meq TROLOX/g muestra]]),Tabla1[[#This Row],[meq TROLOX/g muestra]]*100*1000,"")</f>
        <v/>
      </c>
      <c r="N786" s="274" t="str">
        <f>IF(ISNUMBER(Tabla1[[#This Row],[umol TROLOX/ 100g]]),Tabla1[[#This Row],[umol TROLOX/ 100g]]/250.29,"")</f>
        <v/>
      </c>
      <c r="O786" s="90"/>
      <c r="P786" s="90"/>
      <c r="Q786" s="90"/>
      <c r="R786" s="147"/>
      <c r="S786" s="148"/>
    </row>
    <row r="787" spans="1:19" x14ac:dyDescent="0.25">
      <c r="A787" s="85"/>
      <c r="B787" s="146"/>
      <c r="C787" s="146"/>
      <c r="D787" s="87"/>
      <c r="E787" s="88"/>
      <c r="F787" s="272" t="str">
        <f t="shared" si="11"/>
        <v/>
      </c>
      <c r="G787" s="89"/>
      <c r="H787" s="273"/>
      <c r="I787" s="89"/>
      <c r="J787" s="156"/>
      <c r="K787" s="153"/>
      <c r="L7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7" s="275" t="str">
        <f>IF(ISNUMBER(Tabla1[[#This Row],[meq TROLOX/g muestra]]),Tabla1[[#This Row],[meq TROLOX/g muestra]]*100*1000,"")</f>
        <v/>
      </c>
      <c r="N787" s="274" t="str">
        <f>IF(ISNUMBER(Tabla1[[#This Row],[umol TROLOX/ 100g]]),Tabla1[[#This Row],[umol TROLOX/ 100g]]/250.29,"")</f>
        <v/>
      </c>
      <c r="O787" s="90"/>
      <c r="P787" s="90"/>
      <c r="Q787" s="90"/>
      <c r="R787" s="147"/>
      <c r="S787" s="148"/>
    </row>
    <row r="788" spans="1:19" x14ac:dyDescent="0.25">
      <c r="A788" s="85"/>
      <c r="B788" s="146"/>
      <c r="C788" s="146"/>
      <c r="D788" s="87"/>
      <c r="E788" s="88"/>
      <c r="F788" s="272" t="str">
        <f t="shared" si="11"/>
        <v/>
      </c>
      <c r="G788" s="89"/>
      <c r="H788" s="273"/>
      <c r="I788" s="89"/>
      <c r="J788" s="156"/>
      <c r="K788" s="153"/>
      <c r="L7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8" s="275" t="str">
        <f>IF(ISNUMBER(Tabla1[[#This Row],[meq TROLOX/g muestra]]),Tabla1[[#This Row],[meq TROLOX/g muestra]]*100*1000,"")</f>
        <v/>
      </c>
      <c r="N788" s="274" t="str">
        <f>IF(ISNUMBER(Tabla1[[#This Row],[umol TROLOX/ 100g]]),Tabla1[[#This Row],[umol TROLOX/ 100g]]/250.29,"")</f>
        <v/>
      </c>
      <c r="O788" s="90"/>
      <c r="P788" s="90"/>
      <c r="Q788" s="90"/>
      <c r="R788" s="147"/>
      <c r="S788" s="148"/>
    </row>
    <row r="789" spans="1:19" x14ac:dyDescent="0.25">
      <c r="A789" s="85"/>
      <c r="B789" s="146"/>
      <c r="C789" s="146"/>
      <c r="D789" s="87"/>
      <c r="E789" s="88"/>
      <c r="F789" s="272" t="str">
        <f t="shared" si="11"/>
        <v/>
      </c>
      <c r="G789" s="89"/>
      <c r="H789" s="273"/>
      <c r="I789" s="89"/>
      <c r="J789" s="156"/>
      <c r="K789" s="153"/>
      <c r="L7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89" s="275" t="str">
        <f>IF(ISNUMBER(Tabla1[[#This Row],[meq TROLOX/g muestra]]),Tabla1[[#This Row],[meq TROLOX/g muestra]]*100*1000,"")</f>
        <v/>
      </c>
      <c r="N789" s="274" t="str">
        <f>IF(ISNUMBER(Tabla1[[#This Row],[umol TROLOX/ 100g]]),Tabla1[[#This Row],[umol TROLOX/ 100g]]/250.29,"")</f>
        <v/>
      </c>
      <c r="O789" s="90"/>
      <c r="P789" s="90"/>
      <c r="Q789" s="90"/>
      <c r="R789" s="147"/>
      <c r="S789" s="148"/>
    </row>
    <row r="790" spans="1:19" x14ac:dyDescent="0.25">
      <c r="A790" s="85"/>
      <c r="B790" s="146"/>
      <c r="C790" s="146"/>
      <c r="D790" s="87"/>
      <c r="E790" s="88"/>
      <c r="F790" s="272" t="str">
        <f t="shared" ref="F790:F853" si="12">IF(OR(ISBLANK(E790),ISERROR($B$14),ISERROR($B$15))=FALSE,E790+(E790*$B$14+$B$15),"")</f>
        <v/>
      </c>
      <c r="G790" s="89"/>
      <c r="H790" s="273"/>
      <c r="I790" s="89"/>
      <c r="J790" s="156"/>
      <c r="K790" s="153"/>
      <c r="L7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0" s="275" t="str">
        <f>IF(ISNUMBER(Tabla1[[#This Row],[meq TROLOX/g muestra]]),Tabla1[[#This Row],[meq TROLOX/g muestra]]*100*1000,"")</f>
        <v/>
      </c>
      <c r="N790" s="274" t="str">
        <f>IF(ISNUMBER(Tabla1[[#This Row],[umol TROLOX/ 100g]]),Tabla1[[#This Row],[umol TROLOX/ 100g]]/250.29,"")</f>
        <v/>
      </c>
      <c r="O790" s="90"/>
      <c r="P790" s="90"/>
      <c r="Q790" s="90"/>
      <c r="R790" s="147"/>
      <c r="S790" s="148"/>
    </row>
    <row r="791" spans="1:19" x14ac:dyDescent="0.25">
      <c r="A791" s="85"/>
      <c r="B791" s="146"/>
      <c r="C791" s="146"/>
      <c r="D791" s="87"/>
      <c r="E791" s="88"/>
      <c r="F791" s="272" t="str">
        <f t="shared" si="12"/>
        <v/>
      </c>
      <c r="G791" s="89"/>
      <c r="H791" s="273"/>
      <c r="I791" s="89"/>
      <c r="J791" s="156"/>
      <c r="K791" s="153"/>
      <c r="L7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1" s="275" t="str">
        <f>IF(ISNUMBER(Tabla1[[#This Row],[meq TROLOX/g muestra]]),Tabla1[[#This Row],[meq TROLOX/g muestra]]*100*1000,"")</f>
        <v/>
      </c>
      <c r="N791" s="274" t="str">
        <f>IF(ISNUMBER(Tabla1[[#This Row],[umol TROLOX/ 100g]]),Tabla1[[#This Row],[umol TROLOX/ 100g]]/250.29,"")</f>
        <v/>
      </c>
      <c r="O791" s="90"/>
      <c r="P791" s="90"/>
      <c r="Q791" s="90"/>
      <c r="R791" s="147"/>
      <c r="S791" s="148"/>
    </row>
    <row r="792" spans="1:19" x14ac:dyDescent="0.25">
      <c r="A792" s="85"/>
      <c r="B792" s="146"/>
      <c r="C792" s="146"/>
      <c r="D792" s="87"/>
      <c r="E792" s="88"/>
      <c r="F792" s="272" t="str">
        <f t="shared" si="12"/>
        <v/>
      </c>
      <c r="G792" s="89"/>
      <c r="H792" s="273"/>
      <c r="I792" s="89"/>
      <c r="J792" s="156"/>
      <c r="K792" s="153"/>
      <c r="L7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2" s="275" t="str">
        <f>IF(ISNUMBER(Tabla1[[#This Row],[meq TROLOX/g muestra]]),Tabla1[[#This Row],[meq TROLOX/g muestra]]*100*1000,"")</f>
        <v/>
      </c>
      <c r="N792" s="274" t="str">
        <f>IF(ISNUMBER(Tabla1[[#This Row],[umol TROLOX/ 100g]]),Tabla1[[#This Row],[umol TROLOX/ 100g]]/250.29,"")</f>
        <v/>
      </c>
      <c r="O792" s="90"/>
      <c r="P792" s="90"/>
      <c r="Q792" s="90"/>
      <c r="R792" s="147"/>
      <c r="S792" s="148"/>
    </row>
    <row r="793" spans="1:19" x14ac:dyDescent="0.25">
      <c r="A793" s="85"/>
      <c r="B793" s="146"/>
      <c r="C793" s="146"/>
      <c r="D793" s="87"/>
      <c r="E793" s="88"/>
      <c r="F793" s="272" t="str">
        <f t="shared" si="12"/>
        <v/>
      </c>
      <c r="G793" s="89"/>
      <c r="H793" s="273"/>
      <c r="I793" s="89"/>
      <c r="J793" s="156"/>
      <c r="K793" s="153"/>
      <c r="L7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3" s="275" t="str">
        <f>IF(ISNUMBER(Tabla1[[#This Row],[meq TROLOX/g muestra]]),Tabla1[[#This Row],[meq TROLOX/g muestra]]*100*1000,"")</f>
        <v/>
      </c>
      <c r="N793" s="274" t="str">
        <f>IF(ISNUMBER(Tabla1[[#This Row],[umol TROLOX/ 100g]]),Tabla1[[#This Row],[umol TROLOX/ 100g]]/250.29,"")</f>
        <v/>
      </c>
      <c r="O793" s="90"/>
      <c r="P793" s="90"/>
      <c r="Q793" s="90"/>
      <c r="R793" s="147"/>
      <c r="S793" s="148"/>
    </row>
    <row r="794" spans="1:19" x14ac:dyDescent="0.25">
      <c r="A794" s="85"/>
      <c r="B794" s="146"/>
      <c r="C794" s="146"/>
      <c r="D794" s="87"/>
      <c r="E794" s="88"/>
      <c r="F794" s="272" t="str">
        <f t="shared" si="12"/>
        <v/>
      </c>
      <c r="G794" s="89"/>
      <c r="H794" s="273"/>
      <c r="I794" s="89"/>
      <c r="J794" s="156"/>
      <c r="K794" s="153"/>
      <c r="L7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4" s="275" t="str">
        <f>IF(ISNUMBER(Tabla1[[#This Row],[meq TROLOX/g muestra]]),Tabla1[[#This Row],[meq TROLOX/g muestra]]*100*1000,"")</f>
        <v/>
      </c>
      <c r="N794" s="274" t="str">
        <f>IF(ISNUMBER(Tabla1[[#This Row],[umol TROLOX/ 100g]]),Tabla1[[#This Row],[umol TROLOX/ 100g]]/250.29,"")</f>
        <v/>
      </c>
      <c r="O794" s="90"/>
      <c r="P794" s="90"/>
      <c r="Q794" s="90"/>
      <c r="R794" s="147"/>
      <c r="S794" s="148"/>
    </row>
    <row r="795" spans="1:19" x14ac:dyDescent="0.25">
      <c r="A795" s="85"/>
      <c r="B795" s="146"/>
      <c r="C795" s="146"/>
      <c r="D795" s="87"/>
      <c r="E795" s="88"/>
      <c r="F795" s="272" t="str">
        <f t="shared" si="12"/>
        <v/>
      </c>
      <c r="G795" s="89"/>
      <c r="H795" s="273"/>
      <c r="I795" s="89"/>
      <c r="J795" s="156"/>
      <c r="K795" s="153"/>
      <c r="L7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5" s="275" t="str">
        <f>IF(ISNUMBER(Tabla1[[#This Row],[meq TROLOX/g muestra]]),Tabla1[[#This Row],[meq TROLOX/g muestra]]*100*1000,"")</f>
        <v/>
      </c>
      <c r="N795" s="274" t="str">
        <f>IF(ISNUMBER(Tabla1[[#This Row],[umol TROLOX/ 100g]]),Tabla1[[#This Row],[umol TROLOX/ 100g]]/250.29,"")</f>
        <v/>
      </c>
      <c r="O795" s="90"/>
      <c r="P795" s="90"/>
      <c r="Q795" s="90"/>
      <c r="R795" s="147"/>
      <c r="S795" s="148"/>
    </row>
    <row r="796" spans="1:19" x14ac:dyDescent="0.25">
      <c r="A796" s="85"/>
      <c r="B796" s="146"/>
      <c r="C796" s="146"/>
      <c r="D796" s="87"/>
      <c r="E796" s="88"/>
      <c r="F796" s="272" t="str">
        <f t="shared" si="12"/>
        <v/>
      </c>
      <c r="G796" s="89"/>
      <c r="H796" s="273"/>
      <c r="I796" s="89"/>
      <c r="J796" s="156"/>
      <c r="K796" s="153"/>
      <c r="L7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6" s="275" t="str">
        <f>IF(ISNUMBER(Tabla1[[#This Row],[meq TROLOX/g muestra]]),Tabla1[[#This Row],[meq TROLOX/g muestra]]*100*1000,"")</f>
        <v/>
      </c>
      <c r="N796" s="274" t="str">
        <f>IF(ISNUMBER(Tabla1[[#This Row],[umol TROLOX/ 100g]]),Tabla1[[#This Row],[umol TROLOX/ 100g]]/250.29,"")</f>
        <v/>
      </c>
      <c r="O796" s="90"/>
      <c r="P796" s="90"/>
      <c r="Q796" s="90"/>
      <c r="R796" s="147"/>
      <c r="S796" s="148"/>
    </row>
    <row r="797" spans="1:19" x14ac:dyDescent="0.25">
      <c r="A797" s="85"/>
      <c r="B797" s="146"/>
      <c r="C797" s="146"/>
      <c r="D797" s="87"/>
      <c r="E797" s="88"/>
      <c r="F797" s="272" t="str">
        <f t="shared" si="12"/>
        <v/>
      </c>
      <c r="G797" s="89"/>
      <c r="H797" s="273"/>
      <c r="I797" s="89"/>
      <c r="J797" s="156"/>
      <c r="K797" s="153"/>
      <c r="L7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7" s="275" t="str">
        <f>IF(ISNUMBER(Tabla1[[#This Row],[meq TROLOX/g muestra]]),Tabla1[[#This Row],[meq TROLOX/g muestra]]*100*1000,"")</f>
        <v/>
      </c>
      <c r="N797" s="274" t="str">
        <f>IF(ISNUMBER(Tabla1[[#This Row],[umol TROLOX/ 100g]]),Tabla1[[#This Row],[umol TROLOX/ 100g]]/250.29,"")</f>
        <v/>
      </c>
      <c r="O797" s="90"/>
      <c r="P797" s="90"/>
      <c r="Q797" s="90"/>
      <c r="R797" s="147"/>
      <c r="S797" s="148"/>
    </row>
    <row r="798" spans="1:19" x14ac:dyDescent="0.25">
      <c r="A798" s="85"/>
      <c r="B798" s="146"/>
      <c r="C798" s="146"/>
      <c r="D798" s="87"/>
      <c r="E798" s="88"/>
      <c r="F798" s="272" t="str">
        <f t="shared" si="12"/>
        <v/>
      </c>
      <c r="G798" s="89"/>
      <c r="H798" s="273"/>
      <c r="I798" s="89"/>
      <c r="J798" s="156"/>
      <c r="K798" s="153"/>
      <c r="L7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8" s="275" t="str">
        <f>IF(ISNUMBER(Tabla1[[#This Row],[meq TROLOX/g muestra]]),Tabla1[[#This Row],[meq TROLOX/g muestra]]*100*1000,"")</f>
        <v/>
      </c>
      <c r="N798" s="274" t="str">
        <f>IF(ISNUMBER(Tabla1[[#This Row],[umol TROLOX/ 100g]]),Tabla1[[#This Row],[umol TROLOX/ 100g]]/250.29,"")</f>
        <v/>
      </c>
      <c r="O798" s="90"/>
      <c r="P798" s="90"/>
      <c r="Q798" s="90"/>
      <c r="R798" s="147"/>
      <c r="S798" s="148"/>
    </row>
    <row r="799" spans="1:19" x14ac:dyDescent="0.25">
      <c r="A799" s="85"/>
      <c r="B799" s="146"/>
      <c r="C799" s="146"/>
      <c r="D799" s="87"/>
      <c r="E799" s="88"/>
      <c r="F799" s="272" t="str">
        <f t="shared" si="12"/>
        <v/>
      </c>
      <c r="G799" s="89"/>
      <c r="H799" s="273"/>
      <c r="I799" s="89"/>
      <c r="J799" s="156"/>
      <c r="K799" s="153"/>
      <c r="L7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799" s="275" t="str">
        <f>IF(ISNUMBER(Tabla1[[#This Row],[meq TROLOX/g muestra]]),Tabla1[[#This Row],[meq TROLOX/g muestra]]*100*1000,"")</f>
        <v/>
      </c>
      <c r="N799" s="274" t="str">
        <f>IF(ISNUMBER(Tabla1[[#This Row],[umol TROLOX/ 100g]]),Tabla1[[#This Row],[umol TROLOX/ 100g]]/250.29,"")</f>
        <v/>
      </c>
      <c r="O799" s="90"/>
      <c r="P799" s="90"/>
      <c r="Q799" s="90"/>
      <c r="R799" s="147"/>
      <c r="S799" s="148"/>
    </row>
    <row r="800" spans="1:19" x14ac:dyDescent="0.25">
      <c r="A800" s="85"/>
      <c r="B800" s="146"/>
      <c r="C800" s="146"/>
      <c r="D800" s="87"/>
      <c r="E800" s="88"/>
      <c r="F800" s="272" t="str">
        <f t="shared" si="12"/>
        <v/>
      </c>
      <c r="G800" s="89"/>
      <c r="H800" s="273"/>
      <c r="I800" s="89"/>
      <c r="J800" s="156"/>
      <c r="K800" s="153"/>
      <c r="L8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0" s="275" t="str">
        <f>IF(ISNUMBER(Tabla1[[#This Row],[meq TROLOX/g muestra]]),Tabla1[[#This Row],[meq TROLOX/g muestra]]*100*1000,"")</f>
        <v/>
      </c>
      <c r="N800" s="274" t="str">
        <f>IF(ISNUMBER(Tabla1[[#This Row],[umol TROLOX/ 100g]]),Tabla1[[#This Row],[umol TROLOX/ 100g]]/250.29,"")</f>
        <v/>
      </c>
      <c r="O800" s="90"/>
      <c r="P800" s="90"/>
      <c r="Q800" s="90"/>
      <c r="R800" s="147"/>
      <c r="S800" s="148"/>
    </row>
    <row r="801" spans="1:19" x14ac:dyDescent="0.25">
      <c r="A801" s="85"/>
      <c r="B801" s="146"/>
      <c r="C801" s="146"/>
      <c r="D801" s="87"/>
      <c r="E801" s="88"/>
      <c r="F801" s="272" t="str">
        <f t="shared" si="12"/>
        <v/>
      </c>
      <c r="G801" s="89"/>
      <c r="H801" s="273"/>
      <c r="I801" s="89"/>
      <c r="J801" s="156"/>
      <c r="K801" s="153"/>
      <c r="L8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1" s="275" t="str">
        <f>IF(ISNUMBER(Tabla1[[#This Row],[meq TROLOX/g muestra]]),Tabla1[[#This Row],[meq TROLOX/g muestra]]*100*1000,"")</f>
        <v/>
      </c>
      <c r="N801" s="274" t="str">
        <f>IF(ISNUMBER(Tabla1[[#This Row],[umol TROLOX/ 100g]]),Tabla1[[#This Row],[umol TROLOX/ 100g]]/250.29,"")</f>
        <v/>
      </c>
      <c r="O801" s="90"/>
      <c r="P801" s="90"/>
      <c r="Q801" s="90"/>
      <c r="R801" s="147"/>
      <c r="S801" s="148"/>
    </row>
    <row r="802" spans="1:19" x14ac:dyDescent="0.25">
      <c r="A802" s="85"/>
      <c r="B802" s="146"/>
      <c r="C802" s="146"/>
      <c r="D802" s="87"/>
      <c r="E802" s="88"/>
      <c r="F802" s="272" t="str">
        <f t="shared" si="12"/>
        <v/>
      </c>
      <c r="G802" s="89"/>
      <c r="H802" s="273"/>
      <c r="I802" s="89"/>
      <c r="J802" s="156"/>
      <c r="K802" s="153"/>
      <c r="L8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2" s="275" t="str">
        <f>IF(ISNUMBER(Tabla1[[#This Row],[meq TROLOX/g muestra]]),Tabla1[[#This Row],[meq TROLOX/g muestra]]*100*1000,"")</f>
        <v/>
      </c>
      <c r="N802" s="274" t="str">
        <f>IF(ISNUMBER(Tabla1[[#This Row],[umol TROLOX/ 100g]]),Tabla1[[#This Row],[umol TROLOX/ 100g]]/250.29,"")</f>
        <v/>
      </c>
      <c r="O802" s="90"/>
      <c r="P802" s="90"/>
      <c r="Q802" s="90"/>
      <c r="R802" s="147"/>
      <c r="S802" s="148"/>
    </row>
    <row r="803" spans="1:19" x14ac:dyDescent="0.25">
      <c r="A803" s="85"/>
      <c r="B803" s="146"/>
      <c r="C803" s="146"/>
      <c r="D803" s="87"/>
      <c r="E803" s="88"/>
      <c r="F803" s="272" t="str">
        <f t="shared" si="12"/>
        <v/>
      </c>
      <c r="G803" s="89"/>
      <c r="H803" s="273"/>
      <c r="I803" s="89"/>
      <c r="J803" s="156"/>
      <c r="K803" s="153"/>
      <c r="L8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3" s="275" t="str">
        <f>IF(ISNUMBER(Tabla1[[#This Row],[meq TROLOX/g muestra]]),Tabla1[[#This Row],[meq TROLOX/g muestra]]*100*1000,"")</f>
        <v/>
      </c>
      <c r="N803" s="274" t="str">
        <f>IF(ISNUMBER(Tabla1[[#This Row],[umol TROLOX/ 100g]]),Tabla1[[#This Row],[umol TROLOX/ 100g]]/250.29,"")</f>
        <v/>
      </c>
      <c r="O803" s="90"/>
      <c r="P803" s="90"/>
      <c r="Q803" s="90"/>
      <c r="R803" s="147"/>
      <c r="S803" s="148"/>
    </row>
    <row r="804" spans="1:19" x14ac:dyDescent="0.25">
      <c r="A804" s="85"/>
      <c r="B804" s="146"/>
      <c r="C804" s="146"/>
      <c r="D804" s="87"/>
      <c r="E804" s="88"/>
      <c r="F804" s="272" t="str">
        <f t="shared" si="12"/>
        <v/>
      </c>
      <c r="G804" s="89"/>
      <c r="H804" s="273"/>
      <c r="I804" s="89"/>
      <c r="J804" s="156"/>
      <c r="K804" s="153"/>
      <c r="L8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4" s="275" t="str">
        <f>IF(ISNUMBER(Tabla1[[#This Row],[meq TROLOX/g muestra]]),Tabla1[[#This Row],[meq TROLOX/g muestra]]*100*1000,"")</f>
        <v/>
      </c>
      <c r="N804" s="274" t="str">
        <f>IF(ISNUMBER(Tabla1[[#This Row],[umol TROLOX/ 100g]]),Tabla1[[#This Row],[umol TROLOX/ 100g]]/250.29,"")</f>
        <v/>
      </c>
      <c r="O804" s="90"/>
      <c r="P804" s="90"/>
      <c r="Q804" s="90"/>
      <c r="R804" s="147"/>
      <c r="S804" s="148"/>
    </row>
    <row r="805" spans="1:19" x14ac:dyDescent="0.25">
      <c r="A805" s="85"/>
      <c r="B805" s="146"/>
      <c r="C805" s="146"/>
      <c r="D805" s="87"/>
      <c r="E805" s="88"/>
      <c r="F805" s="272" t="str">
        <f t="shared" si="12"/>
        <v/>
      </c>
      <c r="G805" s="89"/>
      <c r="H805" s="273"/>
      <c r="I805" s="89"/>
      <c r="J805" s="156"/>
      <c r="K805" s="153"/>
      <c r="L8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5" s="275" t="str">
        <f>IF(ISNUMBER(Tabla1[[#This Row],[meq TROLOX/g muestra]]),Tabla1[[#This Row],[meq TROLOX/g muestra]]*100*1000,"")</f>
        <v/>
      </c>
      <c r="N805" s="274" t="str">
        <f>IF(ISNUMBER(Tabla1[[#This Row],[umol TROLOX/ 100g]]),Tabla1[[#This Row],[umol TROLOX/ 100g]]/250.29,"")</f>
        <v/>
      </c>
      <c r="O805" s="90"/>
      <c r="P805" s="90"/>
      <c r="Q805" s="90"/>
      <c r="R805" s="147"/>
      <c r="S805" s="148"/>
    </row>
    <row r="806" spans="1:19" x14ac:dyDescent="0.25">
      <c r="A806" s="85"/>
      <c r="B806" s="146"/>
      <c r="C806" s="146"/>
      <c r="D806" s="87"/>
      <c r="E806" s="88"/>
      <c r="F806" s="272" t="str">
        <f t="shared" si="12"/>
        <v/>
      </c>
      <c r="G806" s="89"/>
      <c r="H806" s="273"/>
      <c r="I806" s="89"/>
      <c r="J806" s="156"/>
      <c r="K806" s="153"/>
      <c r="L8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6" s="275" t="str">
        <f>IF(ISNUMBER(Tabla1[[#This Row],[meq TROLOX/g muestra]]),Tabla1[[#This Row],[meq TROLOX/g muestra]]*100*1000,"")</f>
        <v/>
      </c>
      <c r="N806" s="274" t="str">
        <f>IF(ISNUMBER(Tabla1[[#This Row],[umol TROLOX/ 100g]]),Tabla1[[#This Row],[umol TROLOX/ 100g]]/250.29,"")</f>
        <v/>
      </c>
      <c r="O806" s="90"/>
      <c r="P806" s="90"/>
      <c r="Q806" s="90"/>
      <c r="R806" s="147"/>
      <c r="S806" s="148"/>
    </row>
    <row r="807" spans="1:19" x14ac:dyDescent="0.25">
      <c r="A807" s="85"/>
      <c r="B807" s="146"/>
      <c r="C807" s="146"/>
      <c r="D807" s="87"/>
      <c r="E807" s="88"/>
      <c r="F807" s="272" t="str">
        <f t="shared" si="12"/>
        <v/>
      </c>
      <c r="G807" s="89"/>
      <c r="H807" s="273"/>
      <c r="I807" s="89"/>
      <c r="J807" s="156"/>
      <c r="K807" s="153"/>
      <c r="L8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7" s="275" t="str">
        <f>IF(ISNUMBER(Tabla1[[#This Row],[meq TROLOX/g muestra]]),Tabla1[[#This Row],[meq TROLOX/g muestra]]*100*1000,"")</f>
        <v/>
      </c>
      <c r="N807" s="274" t="str">
        <f>IF(ISNUMBER(Tabla1[[#This Row],[umol TROLOX/ 100g]]),Tabla1[[#This Row],[umol TROLOX/ 100g]]/250.29,"")</f>
        <v/>
      </c>
      <c r="O807" s="90"/>
      <c r="P807" s="90"/>
      <c r="Q807" s="90"/>
      <c r="R807" s="147"/>
      <c r="S807" s="148"/>
    </row>
    <row r="808" spans="1:19" x14ac:dyDescent="0.25">
      <c r="A808" s="85"/>
      <c r="B808" s="146"/>
      <c r="C808" s="146"/>
      <c r="D808" s="87"/>
      <c r="E808" s="88"/>
      <c r="F808" s="272" t="str">
        <f t="shared" si="12"/>
        <v/>
      </c>
      <c r="G808" s="89"/>
      <c r="H808" s="273"/>
      <c r="I808" s="89"/>
      <c r="J808" s="156"/>
      <c r="K808" s="153"/>
      <c r="L8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8" s="275" t="str">
        <f>IF(ISNUMBER(Tabla1[[#This Row],[meq TROLOX/g muestra]]),Tabla1[[#This Row],[meq TROLOX/g muestra]]*100*1000,"")</f>
        <v/>
      </c>
      <c r="N808" s="274" t="str">
        <f>IF(ISNUMBER(Tabla1[[#This Row],[umol TROLOX/ 100g]]),Tabla1[[#This Row],[umol TROLOX/ 100g]]/250.29,"")</f>
        <v/>
      </c>
      <c r="O808" s="90"/>
      <c r="P808" s="90"/>
      <c r="Q808" s="90"/>
      <c r="R808" s="147"/>
      <c r="S808" s="148"/>
    </row>
    <row r="809" spans="1:19" x14ac:dyDescent="0.25">
      <c r="A809" s="85"/>
      <c r="B809" s="146"/>
      <c r="C809" s="146"/>
      <c r="D809" s="87"/>
      <c r="E809" s="88"/>
      <c r="F809" s="272" t="str">
        <f t="shared" si="12"/>
        <v/>
      </c>
      <c r="G809" s="89"/>
      <c r="H809" s="273"/>
      <c r="I809" s="89"/>
      <c r="J809" s="156"/>
      <c r="K809" s="153"/>
      <c r="L8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09" s="275" t="str">
        <f>IF(ISNUMBER(Tabla1[[#This Row],[meq TROLOX/g muestra]]),Tabla1[[#This Row],[meq TROLOX/g muestra]]*100*1000,"")</f>
        <v/>
      </c>
      <c r="N809" s="274" t="str">
        <f>IF(ISNUMBER(Tabla1[[#This Row],[umol TROLOX/ 100g]]),Tabla1[[#This Row],[umol TROLOX/ 100g]]/250.29,"")</f>
        <v/>
      </c>
      <c r="O809" s="90"/>
      <c r="P809" s="90"/>
      <c r="Q809" s="90"/>
      <c r="R809" s="147"/>
      <c r="S809" s="148"/>
    </row>
    <row r="810" spans="1:19" x14ac:dyDescent="0.25">
      <c r="A810" s="85"/>
      <c r="B810" s="146"/>
      <c r="C810" s="146"/>
      <c r="D810" s="87"/>
      <c r="E810" s="88"/>
      <c r="F810" s="272" t="str">
        <f t="shared" si="12"/>
        <v/>
      </c>
      <c r="G810" s="89"/>
      <c r="H810" s="273"/>
      <c r="I810" s="89"/>
      <c r="J810" s="156"/>
      <c r="K810" s="153"/>
      <c r="L8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0" s="275" t="str">
        <f>IF(ISNUMBER(Tabla1[[#This Row],[meq TROLOX/g muestra]]),Tabla1[[#This Row],[meq TROLOX/g muestra]]*100*1000,"")</f>
        <v/>
      </c>
      <c r="N810" s="274" t="str">
        <f>IF(ISNUMBER(Tabla1[[#This Row],[umol TROLOX/ 100g]]),Tabla1[[#This Row],[umol TROLOX/ 100g]]/250.29,"")</f>
        <v/>
      </c>
      <c r="O810" s="90"/>
      <c r="P810" s="90"/>
      <c r="Q810" s="90"/>
      <c r="R810" s="147"/>
      <c r="S810" s="148"/>
    </row>
    <row r="811" spans="1:19" x14ac:dyDescent="0.25">
      <c r="A811" s="85"/>
      <c r="B811" s="146"/>
      <c r="C811" s="146"/>
      <c r="D811" s="87"/>
      <c r="E811" s="88"/>
      <c r="F811" s="272" t="str">
        <f t="shared" si="12"/>
        <v/>
      </c>
      <c r="G811" s="89"/>
      <c r="H811" s="273"/>
      <c r="I811" s="89"/>
      <c r="J811" s="156"/>
      <c r="K811" s="153"/>
      <c r="L8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1" s="275" t="str">
        <f>IF(ISNUMBER(Tabla1[[#This Row],[meq TROLOX/g muestra]]),Tabla1[[#This Row],[meq TROLOX/g muestra]]*100*1000,"")</f>
        <v/>
      </c>
      <c r="N811" s="274" t="str">
        <f>IF(ISNUMBER(Tabla1[[#This Row],[umol TROLOX/ 100g]]),Tabla1[[#This Row],[umol TROLOX/ 100g]]/250.29,"")</f>
        <v/>
      </c>
      <c r="O811" s="90"/>
      <c r="P811" s="90"/>
      <c r="Q811" s="90"/>
      <c r="R811" s="147"/>
      <c r="S811" s="148"/>
    </row>
    <row r="812" spans="1:19" x14ac:dyDescent="0.25">
      <c r="A812" s="85"/>
      <c r="B812" s="146"/>
      <c r="C812" s="146"/>
      <c r="D812" s="87"/>
      <c r="E812" s="88"/>
      <c r="F812" s="272" t="str">
        <f t="shared" si="12"/>
        <v/>
      </c>
      <c r="G812" s="89"/>
      <c r="H812" s="273"/>
      <c r="I812" s="89"/>
      <c r="J812" s="156"/>
      <c r="K812" s="153"/>
      <c r="L8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2" s="275" t="str">
        <f>IF(ISNUMBER(Tabla1[[#This Row],[meq TROLOX/g muestra]]),Tabla1[[#This Row],[meq TROLOX/g muestra]]*100*1000,"")</f>
        <v/>
      </c>
      <c r="N812" s="274" t="str">
        <f>IF(ISNUMBER(Tabla1[[#This Row],[umol TROLOX/ 100g]]),Tabla1[[#This Row],[umol TROLOX/ 100g]]/250.29,"")</f>
        <v/>
      </c>
      <c r="O812" s="90"/>
      <c r="P812" s="90"/>
      <c r="Q812" s="90"/>
      <c r="R812" s="147"/>
      <c r="S812" s="148"/>
    </row>
    <row r="813" spans="1:19" x14ac:dyDescent="0.25">
      <c r="A813" s="85"/>
      <c r="B813" s="146"/>
      <c r="C813" s="146"/>
      <c r="D813" s="87"/>
      <c r="E813" s="88"/>
      <c r="F813" s="272" t="str">
        <f t="shared" si="12"/>
        <v/>
      </c>
      <c r="G813" s="89"/>
      <c r="H813" s="273"/>
      <c r="I813" s="89"/>
      <c r="J813" s="156"/>
      <c r="K813" s="153"/>
      <c r="L8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3" s="275" t="str">
        <f>IF(ISNUMBER(Tabla1[[#This Row],[meq TROLOX/g muestra]]),Tabla1[[#This Row],[meq TROLOX/g muestra]]*100*1000,"")</f>
        <v/>
      </c>
      <c r="N813" s="274" t="str">
        <f>IF(ISNUMBER(Tabla1[[#This Row],[umol TROLOX/ 100g]]),Tabla1[[#This Row],[umol TROLOX/ 100g]]/250.29,"")</f>
        <v/>
      </c>
      <c r="O813" s="90"/>
      <c r="P813" s="90"/>
      <c r="Q813" s="90"/>
      <c r="R813" s="147"/>
      <c r="S813" s="148"/>
    </row>
    <row r="814" spans="1:19" x14ac:dyDescent="0.25">
      <c r="A814" s="85"/>
      <c r="B814" s="146"/>
      <c r="C814" s="146"/>
      <c r="D814" s="87"/>
      <c r="E814" s="88"/>
      <c r="F814" s="272" t="str">
        <f t="shared" si="12"/>
        <v/>
      </c>
      <c r="G814" s="89"/>
      <c r="H814" s="273"/>
      <c r="I814" s="89"/>
      <c r="J814" s="156"/>
      <c r="K814" s="153"/>
      <c r="L8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4" s="275" t="str">
        <f>IF(ISNUMBER(Tabla1[[#This Row],[meq TROLOX/g muestra]]),Tabla1[[#This Row],[meq TROLOX/g muestra]]*100*1000,"")</f>
        <v/>
      </c>
      <c r="N814" s="274" t="str">
        <f>IF(ISNUMBER(Tabla1[[#This Row],[umol TROLOX/ 100g]]),Tabla1[[#This Row],[umol TROLOX/ 100g]]/250.29,"")</f>
        <v/>
      </c>
      <c r="O814" s="90"/>
      <c r="P814" s="90"/>
      <c r="Q814" s="90"/>
      <c r="R814" s="147"/>
      <c r="S814" s="148"/>
    </row>
    <row r="815" spans="1:19" x14ac:dyDescent="0.25">
      <c r="A815" s="85"/>
      <c r="B815" s="146"/>
      <c r="C815" s="146"/>
      <c r="D815" s="87"/>
      <c r="E815" s="88"/>
      <c r="F815" s="272" t="str">
        <f t="shared" si="12"/>
        <v/>
      </c>
      <c r="G815" s="89"/>
      <c r="H815" s="273"/>
      <c r="I815" s="89"/>
      <c r="J815" s="156"/>
      <c r="K815" s="153"/>
      <c r="L8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5" s="275" t="str">
        <f>IF(ISNUMBER(Tabla1[[#This Row],[meq TROLOX/g muestra]]),Tabla1[[#This Row],[meq TROLOX/g muestra]]*100*1000,"")</f>
        <v/>
      </c>
      <c r="N815" s="274" t="str">
        <f>IF(ISNUMBER(Tabla1[[#This Row],[umol TROLOX/ 100g]]),Tabla1[[#This Row],[umol TROLOX/ 100g]]/250.29,"")</f>
        <v/>
      </c>
      <c r="O815" s="90"/>
      <c r="P815" s="90"/>
      <c r="Q815" s="90"/>
      <c r="R815" s="147"/>
      <c r="S815" s="148"/>
    </row>
    <row r="816" spans="1:19" x14ac:dyDescent="0.25">
      <c r="A816" s="85"/>
      <c r="B816" s="146"/>
      <c r="C816" s="146"/>
      <c r="D816" s="87"/>
      <c r="E816" s="88"/>
      <c r="F816" s="272" t="str">
        <f t="shared" si="12"/>
        <v/>
      </c>
      <c r="G816" s="89"/>
      <c r="H816" s="273"/>
      <c r="I816" s="89"/>
      <c r="J816" s="156"/>
      <c r="K816" s="153"/>
      <c r="L8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6" s="275" t="str">
        <f>IF(ISNUMBER(Tabla1[[#This Row],[meq TROLOX/g muestra]]),Tabla1[[#This Row],[meq TROLOX/g muestra]]*100*1000,"")</f>
        <v/>
      </c>
      <c r="N816" s="274" t="str">
        <f>IF(ISNUMBER(Tabla1[[#This Row],[umol TROLOX/ 100g]]),Tabla1[[#This Row],[umol TROLOX/ 100g]]/250.29,"")</f>
        <v/>
      </c>
      <c r="O816" s="90"/>
      <c r="P816" s="90"/>
      <c r="Q816" s="90"/>
      <c r="R816" s="147"/>
      <c r="S816" s="148"/>
    </row>
    <row r="817" spans="1:19" x14ac:dyDescent="0.25">
      <c r="A817" s="85"/>
      <c r="B817" s="146"/>
      <c r="C817" s="146"/>
      <c r="D817" s="87"/>
      <c r="E817" s="88"/>
      <c r="F817" s="272" t="str">
        <f t="shared" si="12"/>
        <v/>
      </c>
      <c r="G817" s="89"/>
      <c r="H817" s="273"/>
      <c r="I817" s="89"/>
      <c r="J817" s="156"/>
      <c r="K817" s="153"/>
      <c r="L8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7" s="275" t="str">
        <f>IF(ISNUMBER(Tabla1[[#This Row],[meq TROLOX/g muestra]]),Tabla1[[#This Row],[meq TROLOX/g muestra]]*100*1000,"")</f>
        <v/>
      </c>
      <c r="N817" s="274" t="str">
        <f>IF(ISNUMBER(Tabla1[[#This Row],[umol TROLOX/ 100g]]),Tabla1[[#This Row],[umol TROLOX/ 100g]]/250.29,"")</f>
        <v/>
      </c>
      <c r="O817" s="90"/>
      <c r="P817" s="90"/>
      <c r="Q817" s="90"/>
      <c r="R817" s="147"/>
      <c r="S817" s="148"/>
    </row>
    <row r="818" spans="1:19" x14ac:dyDescent="0.25">
      <c r="A818" s="85"/>
      <c r="B818" s="146"/>
      <c r="C818" s="146"/>
      <c r="D818" s="87"/>
      <c r="E818" s="88"/>
      <c r="F818" s="272" t="str">
        <f t="shared" si="12"/>
        <v/>
      </c>
      <c r="G818" s="89"/>
      <c r="H818" s="273"/>
      <c r="I818" s="89"/>
      <c r="J818" s="156"/>
      <c r="K818" s="153"/>
      <c r="L8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8" s="275" t="str">
        <f>IF(ISNUMBER(Tabla1[[#This Row],[meq TROLOX/g muestra]]),Tabla1[[#This Row],[meq TROLOX/g muestra]]*100*1000,"")</f>
        <v/>
      </c>
      <c r="N818" s="274" t="str">
        <f>IF(ISNUMBER(Tabla1[[#This Row],[umol TROLOX/ 100g]]),Tabla1[[#This Row],[umol TROLOX/ 100g]]/250.29,"")</f>
        <v/>
      </c>
      <c r="O818" s="90"/>
      <c r="P818" s="90"/>
      <c r="Q818" s="90"/>
      <c r="R818" s="147"/>
      <c r="S818" s="148"/>
    </row>
    <row r="819" spans="1:19" x14ac:dyDescent="0.25">
      <c r="A819" s="85"/>
      <c r="B819" s="146"/>
      <c r="C819" s="146"/>
      <c r="D819" s="87"/>
      <c r="E819" s="88"/>
      <c r="F819" s="272" t="str">
        <f t="shared" si="12"/>
        <v/>
      </c>
      <c r="G819" s="89"/>
      <c r="H819" s="273"/>
      <c r="I819" s="89"/>
      <c r="J819" s="156"/>
      <c r="K819" s="153"/>
      <c r="L8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19" s="275" t="str">
        <f>IF(ISNUMBER(Tabla1[[#This Row],[meq TROLOX/g muestra]]),Tabla1[[#This Row],[meq TROLOX/g muestra]]*100*1000,"")</f>
        <v/>
      </c>
      <c r="N819" s="274" t="str">
        <f>IF(ISNUMBER(Tabla1[[#This Row],[umol TROLOX/ 100g]]),Tabla1[[#This Row],[umol TROLOX/ 100g]]/250.29,"")</f>
        <v/>
      </c>
      <c r="O819" s="90"/>
      <c r="P819" s="90"/>
      <c r="Q819" s="90"/>
      <c r="R819" s="147"/>
      <c r="S819" s="148"/>
    </row>
    <row r="820" spans="1:19" x14ac:dyDescent="0.25">
      <c r="A820" s="85"/>
      <c r="B820" s="146"/>
      <c r="C820" s="146"/>
      <c r="D820" s="87"/>
      <c r="E820" s="88"/>
      <c r="F820" s="272" t="str">
        <f t="shared" si="12"/>
        <v/>
      </c>
      <c r="G820" s="89"/>
      <c r="H820" s="273"/>
      <c r="I820" s="89"/>
      <c r="J820" s="156"/>
      <c r="K820" s="153"/>
      <c r="L8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0" s="275" t="str">
        <f>IF(ISNUMBER(Tabla1[[#This Row],[meq TROLOX/g muestra]]),Tabla1[[#This Row],[meq TROLOX/g muestra]]*100*1000,"")</f>
        <v/>
      </c>
      <c r="N820" s="274" t="str">
        <f>IF(ISNUMBER(Tabla1[[#This Row],[umol TROLOX/ 100g]]),Tabla1[[#This Row],[umol TROLOX/ 100g]]/250.29,"")</f>
        <v/>
      </c>
      <c r="O820" s="90"/>
      <c r="P820" s="90"/>
      <c r="Q820" s="90"/>
      <c r="R820" s="147"/>
      <c r="S820" s="148"/>
    </row>
    <row r="821" spans="1:19" x14ac:dyDescent="0.25">
      <c r="A821" s="85"/>
      <c r="B821" s="146"/>
      <c r="C821" s="146"/>
      <c r="D821" s="87"/>
      <c r="E821" s="88"/>
      <c r="F821" s="272" t="str">
        <f t="shared" si="12"/>
        <v/>
      </c>
      <c r="G821" s="89"/>
      <c r="H821" s="273"/>
      <c r="I821" s="89"/>
      <c r="J821" s="156"/>
      <c r="K821" s="153"/>
      <c r="L8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1" s="275" t="str">
        <f>IF(ISNUMBER(Tabla1[[#This Row],[meq TROLOX/g muestra]]),Tabla1[[#This Row],[meq TROLOX/g muestra]]*100*1000,"")</f>
        <v/>
      </c>
      <c r="N821" s="274" t="str">
        <f>IF(ISNUMBER(Tabla1[[#This Row],[umol TROLOX/ 100g]]),Tabla1[[#This Row],[umol TROLOX/ 100g]]/250.29,"")</f>
        <v/>
      </c>
      <c r="O821" s="90"/>
      <c r="P821" s="90"/>
      <c r="Q821" s="90"/>
      <c r="R821" s="147"/>
      <c r="S821" s="148"/>
    </row>
    <row r="822" spans="1:19" x14ac:dyDescent="0.25">
      <c r="A822" s="85"/>
      <c r="B822" s="146"/>
      <c r="C822" s="146"/>
      <c r="D822" s="87"/>
      <c r="E822" s="88"/>
      <c r="F822" s="272" t="str">
        <f t="shared" si="12"/>
        <v/>
      </c>
      <c r="G822" s="89"/>
      <c r="H822" s="273"/>
      <c r="I822" s="89"/>
      <c r="J822" s="156"/>
      <c r="K822" s="153"/>
      <c r="L8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2" s="275" t="str">
        <f>IF(ISNUMBER(Tabla1[[#This Row],[meq TROLOX/g muestra]]),Tabla1[[#This Row],[meq TROLOX/g muestra]]*100*1000,"")</f>
        <v/>
      </c>
      <c r="N822" s="274" t="str">
        <f>IF(ISNUMBER(Tabla1[[#This Row],[umol TROLOX/ 100g]]),Tabla1[[#This Row],[umol TROLOX/ 100g]]/250.29,"")</f>
        <v/>
      </c>
      <c r="O822" s="90"/>
      <c r="P822" s="90"/>
      <c r="Q822" s="90"/>
      <c r="R822" s="147"/>
      <c r="S822" s="148"/>
    </row>
    <row r="823" spans="1:19" x14ac:dyDescent="0.25">
      <c r="A823" s="85"/>
      <c r="B823" s="146"/>
      <c r="C823" s="146"/>
      <c r="D823" s="87"/>
      <c r="E823" s="88"/>
      <c r="F823" s="272" t="str">
        <f t="shared" si="12"/>
        <v/>
      </c>
      <c r="G823" s="89"/>
      <c r="H823" s="273"/>
      <c r="I823" s="89"/>
      <c r="J823" s="156"/>
      <c r="K823" s="153"/>
      <c r="L8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3" s="275" t="str">
        <f>IF(ISNUMBER(Tabla1[[#This Row],[meq TROLOX/g muestra]]),Tabla1[[#This Row],[meq TROLOX/g muestra]]*100*1000,"")</f>
        <v/>
      </c>
      <c r="N823" s="274" t="str">
        <f>IF(ISNUMBER(Tabla1[[#This Row],[umol TROLOX/ 100g]]),Tabla1[[#This Row],[umol TROLOX/ 100g]]/250.29,"")</f>
        <v/>
      </c>
      <c r="O823" s="90"/>
      <c r="P823" s="90"/>
      <c r="Q823" s="90"/>
      <c r="R823" s="147"/>
      <c r="S823" s="148"/>
    </row>
    <row r="824" spans="1:19" x14ac:dyDescent="0.25">
      <c r="A824" s="85"/>
      <c r="B824" s="146"/>
      <c r="C824" s="146"/>
      <c r="D824" s="87"/>
      <c r="E824" s="88"/>
      <c r="F824" s="272" t="str">
        <f t="shared" si="12"/>
        <v/>
      </c>
      <c r="G824" s="89"/>
      <c r="H824" s="273"/>
      <c r="I824" s="89"/>
      <c r="J824" s="156"/>
      <c r="K824" s="153"/>
      <c r="L8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4" s="275" t="str">
        <f>IF(ISNUMBER(Tabla1[[#This Row],[meq TROLOX/g muestra]]),Tabla1[[#This Row],[meq TROLOX/g muestra]]*100*1000,"")</f>
        <v/>
      </c>
      <c r="N824" s="274" t="str">
        <f>IF(ISNUMBER(Tabla1[[#This Row],[umol TROLOX/ 100g]]),Tabla1[[#This Row],[umol TROLOX/ 100g]]/250.29,"")</f>
        <v/>
      </c>
      <c r="O824" s="90"/>
      <c r="P824" s="90"/>
      <c r="Q824" s="90"/>
      <c r="R824" s="147"/>
      <c r="S824" s="148"/>
    </row>
    <row r="825" spans="1:19" x14ac:dyDescent="0.25">
      <c r="A825" s="85"/>
      <c r="B825" s="146"/>
      <c r="C825" s="146"/>
      <c r="D825" s="87"/>
      <c r="E825" s="88"/>
      <c r="F825" s="272" t="str">
        <f t="shared" si="12"/>
        <v/>
      </c>
      <c r="G825" s="89"/>
      <c r="H825" s="273"/>
      <c r="I825" s="89"/>
      <c r="J825" s="156"/>
      <c r="K825" s="153"/>
      <c r="L8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5" s="275" t="str">
        <f>IF(ISNUMBER(Tabla1[[#This Row],[meq TROLOX/g muestra]]),Tabla1[[#This Row],[meq TROLOX/g muestra]]*100*1000,"")</f>
        <v/>
      </c>
      <c r="N825" s="274" t="str">
        <f>IF(ISNUMBER(Tabla1[[#This Row],[umol TROLOX/ 100g]]),Tabla1[[#This Row],[umol TROLOX/ 100g]]/250.29,"")</f>
        <v/>
      </c>
      <c r="O825" s="90"/>
      <c r="P825" s="90"/>
      <c r="Q825" s="90"/>
      <c r="R825" s="147"/>
      <c r="S825" s="148"/>
    </row>
    <row r="826" spans="1:19" x14ac:dyDescent="0.25">
      <c r="A826" s="85"/>
      <c r="B826" s="146"/>
      <c r="C826" s="146"/>
      <c r="D826" s="87"/>
      <c r="E826" s="88"/>
      <c r="F826" s="272" t="str">
        <f t="shared" si="12"/>
        <v/>
      </c>
      <c r="G826" s="89"/>
      <c r="H826" s="273"/>
      <c r="I826" s="89"/>
      <c r="J826" s="156"/>
      <c r="K826" s="153"/>
      <c r="L8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6" s="275" t="str">
        <f>IF(ISNUMBER(Tabla1[[#This Row],[meq TROLOX/g muestra]]),Tabla1[[#This Row],[meq TROLOX/g muestra]]*100*1000,"")</f>
        <v/>
      </c>
      <c r="N826" s="274" t="str">
        <f>IF(ISNUMBER(Tabla1[[#This Row],[umol TROLOX/ 100g]]),Tabla1[[#This Row],[umol TROLOX/ 100g]]/250.29,"")</f>
        <v/>
      </c>
      <c r="O826" s="90"/>
      <c r="P826" s="90"/>
      <c r="Q826" s="90"/>
      <c r="R826" s="147"/>
      <c r="S826" s="148"/>
    </row>
    <row r="827" spans="1:19" x14ac:dyDescent="0.25">
      <c r="A827" s="85"/>
      <c r="B827" s="146"/>
      <c r="C827" s="146"/>
      <c r="D827" s="87"/>
      <c r="E827" s="88"/>
      <c r="F827" s="272" t="str">
        <f t="shared" si="12"/>
        <v/>
      </c>
      <c r="G827" s="89"/>
      <c r="H827" s="273"/>
      <c r="I827" s="89"/>
      <c r="J827" s="156"/>
      <c r="K827" s="153"/>
      <c r="L8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7" s="275" t="str">
        <f>IF(ISNUMBER(Tabla1[[#This Row],[meq TROLOX/g muestra]]),Tabla1[[#This Row],[meq TROLOX/g muestra]]*100*1000,"")</f>
        <v/>
      </c>
      <c r="N827" s="274" t="str">
        <f>IF(ISNUMBER(Tabla1[[#This Row],[umol TROLOX/ 100g]]),Tabla1[[#This Row],[umol TROLOX/ 100g]]/250.29,"")</f>
        <v/>
      </c>
      <c r="O827" s="90"/>
      <c r="P827" s="90"/>
      <c r="Q827" s="90"/>
      <c r="R827" s="147"/>
      <c r="S827" s="148"/>
    </row>
    <row r="828" spans="1:19" x14ac:dyDescent="0.25">
      <c r="A828" s="85"/>
      <c r="B828" s="146"/>
      <c r="C828" s="146"/>
      <c r="D828" s="87"/>
      <c r="E828" s="88"/>
      <c r="F828" s="272" t="str">
        <f t="shared" si="12"/>
        <v/>
      </c>
      <c r="G828" s="89"/>
      <c r="H828" s="273"/>
      <c r="I828" s="89"/>
      <c r="J828" s="156"/>
      <c r="K828" s="153"/>
      <c r="L8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8" s="275" t="str">
        <f>IF(ISNUMBER(Tabla1[[#This Row],[meq TROLOX/g muestra]]),Tabla1[[#This Row],[meq TROLOX/g muestra]]*100*1000,"")</f>
        <v/>
      </c>
      <c r="N828" s="274" t="str">
        <f>IF(ISNUMBER(Tabla1[[#This Row],[umol TROLOX/ 100g]]),Tabla1[[#This Row],[umol TROLOX/ 100g]]/250.29,"")</f>
        <v/>
      </c>
      <c r="O828" s="90"/>
      <c r="P828" s="90"/>
      <c r="Q828" s="90"/>
      <c r="R828" s="147"/>
      <c r="S828" s="148"/>
    </row>
    <row r="829" spans="1:19" x14ac:dyDescent="0.25">
      <c r="A829" s="85"/>
      <c r="B829" s="146"/>
      <c r="C829" s="146"/>
      <c r="D829" s="87"/>
      <c r="E829" s="88"/>
      <c r="F829" s="272" t="str">
        <f t="shared" si="12"/>
        <v/>
      </c>
      <c r="G829" s="89"/>
      <c r="H829" s="273"/>
      <c r="I829" s="89"/>
      <c r="J829" s="156"/>
      <c r="K829" s="153"/>
      <c r="L8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29" s="275" t="str">
        <f>IF(ISNUMBER(Tabla1[[#This Row],[meq TROLOX/g muestra]]),Tabla1[[#This Row],[meq TROLOX/g muestra]]*100*1000,"")</f>
        <v/>
      </c>
      <c r="N829" s="274" t="str">
        <f>IF(ISNUMBER(Tabla1[[#This Row],[umol TROLOX/ 100g]]),Tabla1[[#This Row],[umol TROLOX/ 100g]]/250.29,"")</f>
        <v/>
      </c>
      <c r="O829" s="90"/>
      <c r="P829" s="90"/>
      <c r="Q829" s="90"/>
      <c r="R829" s="147"/>
      <c r="S829" s="148"/>
    </row>
    <row r="830" spans="1:19" x14ac:dyDescent="0.25">
      <c r="A830" s="85"/>
      <c r="B830" s="146"/>
      <c r="C830" s="146"/>
      <c r="D830" s="87"/>
      <c r="E830" s="88"/>
      <c r="F830" s="272" t="str">
        <f t="shared" si="12"/>
        <v/>
      </c>
      <c r="G830" s="89"/>
      <c r="H830" s="273"/>
      <c r="I830" s="89"/>
      <c r="J830" s="156"/>
      <c r="K830" s="153"/>
      <c r="L8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0" s="275" t="str">
        <f>IF(ISNUMBER(Tabla1[[#This Row],[meq TROLOX/g muestra]]),Tabla1[[#This Row],[meq TROLOX/g muestra]]*100*1000,"")</f>
        <v/>
      </c>
      <c r="N830" s="274" t="str">
        <f>IF(ISNUMBER(Tabla1[[#This Row],[umol TROLOX/ 100g]]),Tabla1[[#This Row],[umol TROLOX/ 100g]]/250.29,"")</f>
        <v/>
      </c>
      <c r="O830" s="90"/>
      <c r="P830" s="90"/>
      <c r="Q830" s="90"/>
      <c r="R830" s="147"/>
      <c r="S830" s="148"/>
    </row>
    <row r="831" spans="1:19" x14ac:dyDescent="0.25">
      <c r="A831" s="85"/>
      <c r="B831" s="146"/>
      <c r="C831" s="146"/>
      <c r="D831" s="87"/>
      <c r="E831" s="88"/>
      <c r="F831" s="272" t="str">
        <f t="shared" si="12"/>
        <v/>
      </c>
      <c r="G831" s="89"/>
      <c r="H831" s="273"/>
      <c r="I831" s="89"/>
      <c r="J831" s="156"/>
      <c r="K831" s="153"/>
      <c r="L8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1" s="275" t="str">
        <f>IF(ISNUMBER(Tabla1[[#This Row],[meq TROLOX/g muestra]]),Tabla1[[#This Row],[meq TROLOX/g muestra]]*100*1000,"")</f>
        <v/>
      </c>
      <c r="N831" s="274" t="str">
        <f>IF(ISNUMBER(Tabla1[[#This Row],[umol TROLOX/ 100g]]),Tabla1[[#This Row],[umol TROLOX/ 100g]]/250.29,"")</f>
        <v/>
      </c>
      <c r="O831" s="90"/>
      <c r="P831" s="90"/>
      <c r="Q831" s="90"/>
      <c r="R831" s="147"/>
      <c r="S831" s="148"/>
    </row>
    <row r="832" spans="1:19" x14ac:dyDescent="0.25">
      <c r="A832" s="85"/>
      <c r="B832" s="146"/>
      <c r="C832" s="146"/>
      <c r="D832" s="87"/>
      <c r="E832" s="88"/>
      <c r="F832" s="272" t="str">
        <f t="shared" si="12"/>
        <v/>
      </c>
      <c r="G832" s="89"/>
      <c r="H832" s="273"/>
      <c r="I832" s="89"/>
      <c r="J832" s="156"/>
      <c r="K832" s="153"/>
      <c r="L8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2" s="275" t="str">
        <f>IF(ISNUMBER(Tabla1[[#This Row],[meq TROLOX/g muestra]]),Tabla1[[#This Row],[meq TROLOX/g muestra]]*100*1000,"")</f>
        <v/>
      </c>
      <c r="N832" s="274" t="str">
        <f>IF(ISNUMBER(Tabla1[[#This Row],[umol TROLOX/ 100g]]),Tabla1[[#This Row],[umol TROLOX/ 100g]]/250.29,"")</f>
        <v/>
      </c>
      <c r="O832" s="90"/>
      <c r="P832" s="90"/>
      <c r="Q832" s="90"/>
      <c r="R832" s="147"/>
      <c r="S832" s="148"/>
    </row>
    <row r="833" spans="1:19" x14ac:dyDescent="0.25">
      <c r="A833" s="85"/>
      <c r="B833" s="146"/>
      <c r="C833" s="146"/>
      <c r="D833" s="87"/>
      <c r="E833" s="88"/>
      <c r="F833" s="272" t="str">
        <f t="shared" si="12"/>
        <v/>
      </c>
      <c r="G833" s="89"/>
      <c r="H833" s="273"/>
      <c r="I833" s="89"/>
      <c r="J833" s="156"/>
      <c r="K833" s="153"/>
      <c r="L8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3" s="275" t="str">
        <f>IF(ISNUMBER(Tabla1[[#This Row],[meq TROLOX/g muestra]]),Tabla1[[#This Row],[meq TROLOX/g muestra]]*100*1000,"")</f>
        <v/>
      </c>
      <c r="N833" s="274" t="str">
        <f>IF(ISNUMBER(Tabla1[[#This Row],[umol TROLOX/ 100g]]),Tabla1[[#This Row],[umol TROLOX/ 100g]]/250.29,"")</f>
        <v/>
      </c>
      <c r="O833" s="90"/>
      <c r="P833" s="90"/>
      <c r="Q833" s="90"/>
      <c r="R833" s="147"/>
      <c r="S833" s="148"/>
    </row>
    <row r="834" spans="1:19" x14ac:dyDescent="0.25">
      <c r="A834" s="85"/>
      <c r="B834" s="146"/>
      <c r="C834" s="146"/>
      <c r="D834" s="87"/>
      <c r="E834" s="88"/>
      <c r="F834" s="272" t="str">
        <f t="shared" si="12"/>
        <v/>
      </c>
      <c r="G834" s="89"/>
      <c r="H834" s="273"/>
      <c r="I834" s="89"/>
      <c r="J834" s="156"/>
      <c r="K834" s="153"/>
      <c r="L8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4" s="275" t="str">
        <f>IF(ISNUMBER(Tabla1[[#This Row],[meq TROLOX/g muestra]]),Tabla1[[#This Row],[meq TROLOX/g muestra]]*100*1000,"")</f>
        <v/>
      </c>
      <c r="N834" s="274" t="str">
        <f>IF(ISNUMBER(Tabla1[[#This Row],[umol TROLOX/ 100g]]),Tabla1[[#This Row],[umol TROLOX/ 100g]]/250.29,"")</f>
        <v/>
      </c>
      <c r="O834" s="90"/>
      <c r="P834" s="90"/>
      <c r="Q834" s="90"/>
      <c r="R834" s="147"/>
      <c r="S834" s="148"/>
    </row>
    <row r="835" spans="1:19" x14ac:dyDescent="0.25">
      <c r="A835" s="85"/>
      <c r="B835" s="146"/>
      <c r="C835" s="146"/>
      <c r="D835" s="87"/>
      <c r="E835" s="88"/>
      <c r="F835" s="272" t="str">
        <f t="shared" si="12"/>
        <v/>
      </c>
      <c r="G835" s="89"/>
      <c r="H835" s="273"/>
      <c r="I835" s="89"/>
      <c r="J835" s="156"/>
      <c r="K835" s="153"/>
      <c r="L8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5" s="275" t="str">
        <f>IF(ISNUMBER(Tabla1[[#This Row],[meq TROLOX/g muestra]]),Tabla1[[#This Row],[meq TROLOX/g muestra]]*100*1000,"")</f>
        <v/>
      </c>
      <c r="N835" s="274" t="str">
        <f>IF(ISNUMBER(Tabla1[[#This Row],[umol TROLOX/ 100g]]),Tabla1[[#This Row],[umol TROLOX/ 100g]]/250.29,"")</f>
        <v/>
      </c>
      <c r="O835" s="90"/>
      <c r="P835" s="90"/>
      <c r="Q835" s="90"/>
      <c r="R835" s="147"/>
      <c r="S835" s="148"/>
    </row>
    <row r="836" spans="1:19" x14ac:dyDescent="0.25">
      <c r="A836" s="85"/>
      <c r="B836" s="146"/>
      <c r="C836" s="146"/>
      <c r="D836" s="87"/>
      <c r="E836" s="88"/>
      <c r="F836" s="272" t="str">
        <f t="shared" si="12"/>
        <v/>
      </c>
      <c r="G836" s="89"/>
      <c r="H836" s="273"/>
      <c r="I836" s="89"/>
      <c r="J836" s="156"/>
      <c r="K836" s="153"/>
      <c r="L8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6" s="275" t="str">
        <f>IF(ISNUMBER(Tabla1[[#This Row],[meq TROLOX/g muestra]]),Tabla1[[#This Row],[meq TROLOX/g muestra]]*100*1000,"")</f>
        <v/>
      </c>
      <c r="N836" s="274" t="str">
        <f>IF(ISNUMBER(Tabla1[[#This Row],[umol TROLOX/ 100g]]),Tabla1[[#This Row],[umol TROLOX/ 100g]]/250.29,"")</f>
        <v/>
      </c>
      <c r="O836" s="90"/>
      <c r="P836" s="90"/>
      <c r="Q836" s="90"/>
      <c r="R836" s="147"/>
      <c r="S836" s="148"/>
    </row>
    <row r="837" spans="1:19" x14ac:dyDescent="0.25">
      <c r="A837" s="85"/>
      <c r="B837" s="146"/>
      <c r="C837" s="146"/>
      <c r="D837" s="87"/>
      <c r="E837" s="88"/>
      <c r="F837" s="272" t="str">
        <f t="shared" si="12"/>
        <v/>
      </c>
      <c r="G837" s="89"/>
      <c r="H837" s="273"/>
      <c r="I837" s="89"/>
      <c r="J837" s="156"/>
      <c r="K837" s="153"/>
      <c r="L8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7" s="275" t="str">
        <f>IF(ISNUMBER(Tabla1[[#This Row],[meq TROLOX/g muestra]]),Tabla1[[#This Row],[meq TROLOX/g muestra]]*100*1000,"")</f>
        <v/>
      </c>
      <c r="N837" s="274" t="str">
        <f>IF(ISNUMBER(Tabla1[[#This Row],[umol TROLOX/ 100g]]),Tabla1[[#This Row],[umol TROLOX/ 100g]]/250.29,"")</f>
        <v/>
      </c>
      <c r="O837" s="90"/>
      <c r="P837" s="90"/>
      <c r="Q837" s="90"/>
      <c r="R837" s="147"/>
      <c r="S837" s="148"/>
    </row>
    <row r="838" spans="1:19" x14ac:dyDescent="0.25">
      <c r="A838" s="85"/>
      <c r="B838" s="146"/>
      <c r="C838" s="146"/>
      <c r="D838" s="87"/>
      <c r="E838" s="88"/>
      <c r="F838" s="272" t="str">
        <f t="shared" si="12"/>
        <v/>
      </c>
      <c r="G838" s="89"/>
      <c r="H838" s="273"/>
      <c r="I838" s="89"/>
      <c r="J838" s="156"/>
      <c r="K838" s="153"/>
      <c r="L8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8" s="275" t="str">
        <f>IF(ISNUMBER(Tabla1[[#This Row],[meq TROLOX/g muestra]]),Tabla1[[#This Row],[meq TROLOX/g muestra]]*100*1000,"")</f>
        <v/>
      </c>
      <c r="N838" s="274" t="str">
        <f>IF(ISNUMBER(Tabla1[[#This Row],[umol TROLOX/ 100g]]),Tabla1[[#This Row],[umol TROLOX/ 100g]]/250.29,"")</f>
        <v/>
      </c>
      <c r="O838" s="90"/>
      <c r="P838" s="90"/>
      <c r="Q838" s="90"/>
      <c r="R838" s="147"/>
      <c r="S838" s="148"/>
    </row>
    <row r="839" spans="1:19" x14ac:dyDescent="0.25">
      <c r="A839" s="85"/>
      <c r="B839" s="146"/>
      <c r="C839" s="146"/>
      <c r="D839" s="87"/>
      <c r="E839" s="88"/>
      <c r="F839" s="272" t="str">
        <f t="shared" si="12"/>
        <v/>
      </c>
      <c r="G839" s="89"/>
      <c r="H839" s="273"/>
      <c r="I839" s="89"/>
      <c r="J839" s="156"/>
      <c r="K839" s="153"/>
      <c r="L8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39" s="275" t="str">
        <f>IF(ISNUMBER(Tabla1[[#This Row],[meq TROLOX/g muestra]]),Tabla1[[#This Row],[meq TROLOX/g muestra]]*100*1000,"")</f>
        <v/>
      </c>
      <c r="N839" s="274" t="str">
        <f>IF(ISNUMBER(Tabla1[[#This Row],[umol TROLOX/ 100g]]),Tabla1[[#This Row],[umol TROLOX/ 100g]]/250.29,"")</f>
        <v/>
      </c>
      <c r="O839" s="90"/>
      <c r="P839" s="90"/>
      <c r="Q839" s="90"/>
      <c r="R839" s="147"/>
      <c r="S839" s="148"/>
    </row>
    <row r="840" spans="1:19" x14ac:dyDescent="0.25">
      <c r="A840" s="85"/>
      <c r="B840" s="146"/>
      <c r="C840" s="146"/>
      <c r="D840" s="87"/>
      <c r="E840" s="88"/>
      <c r="F840" s="272" t="str">
        <f t="shared" si="12"/>
        <v/>
      </c>
      <c r="G840" s="89"/>
      <c r="H840" s="273"/>
      <c r="I840" s="89"/>
      <c r="J840" s="156"/>
      <c r="K840" s="153"/>
      <c r="L8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0" s="275" t="str">
        <f>IF(ISNUMBER(Tabla1[[#This Row],[meq TROLOX/g muestra]]),Tabla1[[#This Row],[meq TROLOX/g muestra]]*100*1000,"")</f>
        <v/>
      </c>
      <c r="N840" s="274" t="str">
        <f>IF(ISNUMBER(Tabla1[[#This Row],[umol TROLOX/ 100g]]),Tabla1[[#This Row],[umol TROLOX/ 100g]]/250.29,"")</f>
        <v/>
      </c>
      <c r="O840" s="90"/>
      <c r="P840" s="90"/>
      <c r="Q840" s="90"/>
      <c r="R840" s="147"/>
      <c r="S840" s="148"/>
    </row>
    <row r="841" spans="1:19" x14ac:dyDescent="0.25">
      <c r="A841" s="85"/>
      <c r="B841" s="146"/>
      <c r="C841" s="146"/>
      <c r="D841" s="87"/>
      <c r="E841" s="88"/>
      <c r="F841" s="272" t="str">
        <f t="shared" si="12"/>
        <v/>
      </c>
      <c r="G841" s="89"/>
      <c r="H841" s="273"/>
      <c r="I841" s="89"/>
      <c r="J841" s="156"/>
      <c r="K841" s="153"/>
      <c r="L8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1" s="275" t="str">
        <f>IF(ISNUMBER(Tabla1[[#This Row],[meq TROLOX/g muestra]]),Tabla1[[#This Row],[meq TROLOX/g muestra]]*100*1000,"")</f>
        <v/>
      </c>
      <c r="N841" s="274" t="str">
        <f>IF(ISNUMBER(Tabla1[[#This Row],[umol TROLOX/ 100g]]),Tabla1[[#This Row],[umol TROLOX/ 100g]]/250.29,"")</f>
        <v/>
      </c>
      <c r="O841" s="90"/>
      <c r="P841" s="90"/>
      <c r="Q841" s="90"/>
      <c r="R841" s="147"/>
      <c r="S841" s="148"/>
    </row>
    <row r="842" spans="1:19" x14ac:dyDescent="0.25">
      <c r="A842" s="85"/>
      <c r="B842" s="146"/>
      <c r="C842" s="146"/>
      <c r="D842" s="87"/>
      <c r="E842" s="88"/>
      <c r="F842" s="272" t="str">
        <f t="shared" si="12"/>
        <v/>
      </c>
      <c r="G842" s="89"/>
      <c r="H842" s="273"/>
      <c r="I842" s="89"/>
      <c r="J842" s="156"/>
      <c r="K842" s="153"/>
      <c r="L8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2" s="275" t="str">
        <f>IF(ISNUMBER(Tabla1[[#This Row],[meq TROLOX/g muestra]]),Tabla1[[#This Row],[meq TROLOX/g muestra]]*100*1000,"")</f>
        <v/>
      </c>
      <c r="N842" s="274" t="str">
        <f>IF(ISNUMBER(Tabla1[[#This Row],[umol TROLOX/ 100g]]),Tabla1[[#This Row],[umol TROLOX/ 100g]]/250.29,"")</f>
        <v/>
      </c>
      <c r="O842" s="90"/>
      <c r="P842" s="90"/>
      <c r="Q842" s="90"/>
      <c r="R842" s="147"/>
      <c r="S842" s="148"/>
    </row>
    <row r="843" spans="1:19" x14ac:dyDescent="0.25">
      <c r="A843" s="85"/>
      <c r="B843" s="146"/>
      <c r="C843" s="146"/>
      <c r="D843" s="87"/>
      <c r="E843" s="88"/>
      <c r="F843" s="272" t="str">
        <f t="shared" si="12"/>
        <v/>
      </c>
      <c r="G843" s="89"/>
      <c r="H843" s="273"/>
      <c r="I843" s="89"/>
      <c r="J843" s="156"/>
      <c r="K843" s="153"/>
      <c r="L8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3" s="275" t="str">
        <f>IF(ISNUMBER(Tabla1[[#This Row],[meq TROLOX/g muestra]]),Tabla1[[#This Row],[meq TROLOX/g muestra]]*100*1000,"")</f>
        <v/>
      </c>
      <c r="N843" s="274" t="str">
        <f>IF(ISNUMBER(Tabla1[[#This Row],[umol TROLOX/ 100g]]),Tabla1[[#This Row],[umol TROLOX/ 100g]]/250.29,"")</f>
        <v/>
      </c>
      <c r="O843" s="90"/>
      <c r="P843" s="90"/>
      <c r="Q843" s="90"/>
      <c r="R843" s="147"/>
      <c r="S843" s="148"/>
    </row>
    <row r="844" spans="1:19" x14ac:dyDescent="0.25">
      <c r="A844" s="85"/>
      <c r="B844" s="146"/>
      <c r="C844" s="146"/>
      <c r="D844" s="87"/>
      <c r="E844" s="88"/>
      <c r="F844" s="272" t="str">
        <f t="shared" si="12"/>
        <v/>
      </c>
      <c r="G844" s="89"/>
      <c r="H844" s="273"/>
      <c r="I844" s="89"/>
      <c r="J844" s="156"/>
      <c r="K844" s="153"/>
      <c r="L8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4" s="275" t="str">
        <f>IF(ISNUMBER(Tabla1[[#This Row],[meq TROLOX/g muestra]]),Tabla1[[#This Row],[meq TROLOX/g muestra]]*100*1000,"")</f>
        <v/>
      </c>
      <c r="N844" s="274" t="str">
        <f>IF(ISNUMBER(Tabla1[[#This Row],[umol TROLOX/ 100g]]),Tabla1[[#This Row],[umol TROLOX/ 100g]]/250.29,"")</f>
        <v/>
      </c>
      <c r="O844" s="90"/>
      <c r="P844" s="90"/>
      <c r="Q844" s="90"/>
      <c r="R844" s="147"/>
      <c r="S844" s="148"/>
    </row>
    <row r="845" spans="1:19" x14ac:dyDescent="0.25">
      <c r="A845" s="85"/>
      <c r="B845" s="146"/>
      <c r="C845" s="146"/>
      <c r="D845" s="87"/>
      <c r="E845" s="88"/>
      <c r="F845" s="272" t="str">
        <f t="shared" si="12"/>
        <v/>
      </c>
      <c r="G845" s="89"/>
      <c r="H845" s="273"/>
      <c r="I845" s="89"/>
      <c r="J845" s="156"/>
      <c r="K845" s="153"/>
      <c r="L8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5" s="275" t="str">
        <f>IF(ISNUMBER(Tabla1[[#This Row],[meq TROLOX/g muestra]]),Tabla1[[#This Row],[meq TROLOX/g muestra]]*100*1000,"")</f>
        <v/>
      </c>
      <c r="N845" s="274" t="str">
        <f>IF(ISNUMBER(Tabla1[[#This Row],[umol TROLOX/ 100g]]),Tabla1[[#This Row],[umol TROLOX/ 100g]]/250.29,"")</f>
        <v/>
      </c>
      <c r="O845" s="90"/>
      <c r="P845" s="90"/>
      <c r="Q845" s="90"/>
      <c r="R845" s="147"/>
      <c r="S845" s="148"/>
    </row>
    <row r="846" spans="1:19" x14ac:dyDescent="0.25">
      <c r="A846" s="85"/>
      <c r="B846" s="146"/>
      <c r="C846" s="146"/>
      <c r="D846" s="87"/>
      <c r="E846" s="88"/>
      <c r="F846" s="272" t="str">
        <f t="shared" si="12"/>
        <v/>
      </c>
      <c r="G846" s="89"/>
      <c r="H846" s="273"/>
      <c r="I846" s="89"/>
      <c r="J846" s="156"/>
      <c r="K846" s="153"/>
      <c r="L8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6" s="275" t="str">
        <f>IF(ISNUMBER(Tabla1[[#This Row],[meq TROLOX/g muestra]]),Tabla1[[#This Row],[meq TROLOX/g muestra]]*100*1000,"")</f>
        <v/>
      </c>
      <c r="N846" s="274" t="str">
        <f>IF(ISNUMBER(Tabla1[[#This Row],[umol TROLOX/ 100g]]),Tabla1[[#This Row],[umol TROLOX/ 100g]]/250.29,"")</f>
        <v/>
      </c>
      <c r="O846" s="90"/>
      <c r="P846" s="90"/>
      <c r="Q846" s="90"/>
      <c r="R846" s="147"/>
      <c r="S846" s="148"/>
    </row>
    <row r="847" spans="1:19" x14ac:dyDescent="0.25">
      <c r="A847" s="85"/>
      <c r="B847" s="146"/>
      <c r="C847" s="146"/>
      <c r="D847" s="87"/>
      <c r="E847" s="88"/>
      <c r="F847" s="272" t="str">
        <f t="shared" si="12"/>
        <v/>
      </c>
      <c r="G847" s="89"/>
      <c r="H847" s="273"/>
      <c r="I847" s="89"/>
      <c r="J847" s="156"/>
      <c r="K847" s="153"/>
      <c r="L8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7" s="275" t="str">
        <f>IF(ISNUMBER(Tabla1[[#This Row],[meq TROLOX/g muestra]]),Tabla1[[#This Row],[meq TROLOX/g muestra]]*100*1000,"")</f>
        <v/>
      </c>
      <c r="N847" s="274" t="str">
        <f>IF(ISNUMBER(Tabla1[[#This Row],[umol TROLOX/ 100g]]),Tabla1[[#This Row],[umol TROLOX/ 100g]]/250.29,"")</f>
        <v/>
      </c>
      <c r="O847" s="90"/>
      <c r="P847" s="90"/>
      <c r="Q847" s="90"/>
      <c r="R847" s="147"/>
      <c r="S847" s="148"/>
    </row>
    <row r="848" spans="1:19" x14ac:dyDescent="0.25">
      <c r="A848" s="85"/>
      <c r="B848" s="146"/>
      <c r="C848" s="146"/>
      <c r="D848" s="87"/>
      <c r="E848" s="88"/>
      <c r="F848" s="272" t="str">
        <f t="shared" si="12"/>
        <v/>
      </c>
      <c r="G848" s="89"/>
      <c r="H848" s="273"/>
      <c r="I848" s="89"/>
      <c r="J848" s="156"/>
      <c r="K848" s="153"/>
      <c r="L8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8" s="275" t="str">
        <f>IF(ISNUMBER(Tabla1[[#This Row],[meq TROLOX/g muestra]]),Tabla1[[#This Row],[meq TROLOX/g muestra]]*100*1000,"")</f>
        <v/>
      </c>
      <c r="N848" s="274" t="str">
        <f>IF(ISNUMBER(Tabla1[[#This Row],[umol TROLOX/ 100g]]),Tabla1[[#This Row],[umol TROLOX/ 100g]]/250.29,"")</f>
        <v/>
      </c>
      <c r="O848" s="90"/>
      <c r="P848" s="90"/>
      <c r="Q848" s="90"/>
      <c r="R848" s="147"/>
      <c r="S848" s="148"/>
    </row>
    <row r="849" spans="1:19" x14ac:dyDescent="0.25">
      <c r="A849" s="85"/>
      <c r="B849" s="146"/>
      <c r="C849" s="146"/>
      <c r="D849" s="87"/>
      <c r="E849" s="88"/>
      <c r="F849" s="272" t="str">
        <f t="shared" si="12"/>
        <v/>
      </c>
      <c r="G849" s="89"/>
      <c r="H849" s="273"/>
      <c r="I849" s="89"/>
      <c r="J849" s="156"/>
      <c r="K849" s="153"/>
      <c r="L8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49" s="275" t="str">
        <f>IF(ISNUMBER(Tabla1[[#This Row],[meq TROLOX/g muestra]]),Tabla1[[#This Row],[meq TROLOX/g muestra]]*100*1000,"")</f>
        <v/>
      </c>
      <c r="N849" s="274" t="str">
        <f>IF(ISNUMBER(Tabla1[[#This Row],[umol TROLOX/ 100g]]),Tabla1[[#This Row],[umol TROLOX/ 100g]]/250.29,"")</f>
        <v/>
      </c>
      <c r="O849" s="90"/>
      <c r="P849" s="90"/>
      <c r="Q849" s="90"/>
      <c r="R849" s="147"/>
      <c r="S849" s="148"/>
    </row>
    <row r="850" spans="1:19" x14ac:dyDescent="0.25">
      <c r="A850" s="85"/>
      <c r="B850" s="146"/>
      <c r="C850" s="146"/>
      <c r="D850" s="87"/>
      <c r="E850" s="88"/>
      <c r="F850" s="272" t="str">
        <f t="shared" si="12"/>
        <v/>
      </c>
      <c r="G850" s="89"/>
      <c r="H850" s="273"/>
      <c r="I850" s="89"/>
      <c r="J850" s="156"/>
      <c r="K850" s="153"/>
      <c r="L8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0" s="275" t="str">
        <f>IF(ISNUMBER(Tabla1[[#This Row],[meq TROLOX/g muestra]]),Tabla1[[#This Row],[meq TROLOX/g muestra]]*100*1000,"")</f>
        <v/>
      </c>
      <c r="N850" s="274" t="str">
        <f>IF(ISNUMBER(Tabla1[[#This Row],[umol TROLOX/ 100g]]),Tabla1[[#This Row],[umol TROLOX/ 100g]]/250.29,"")</f>
        <v/>
      </c>
      <c r="O850" s="90"/>
      <c r="P850" s="90"/>
      <c r="Q850" s="90"/>
      <c r="R850" s="147"/>
      <c r="S850" s="148"/>
    </row>
    <row r="851" spans="1:19" x14ac:dyDescent="0.25">
      <c r="A851" s="85"/>
      <c r="B851" s="146"/>
      <c r="C851" s="146"/>
      <c r="D851" s="87"/>
      <c r="E851" s="88"/>
      <c r="F851" s="272" t="str">
        <f t="shared" si="12"/>
        <v/>
      </c>
      <c r="G851" s="89"/>
      <c r="H851" s="273"/>
      <c r="I851" s="89"/>
      <c r="J851" s="156"/>
      <c r="K851" s="153"/>
      <c r="L8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1" s="275" t="str">
        <f>IF(ISNUMBER(Tabla1[[#This Row],[meq TROLOX/g muestra]]),Tabla1[[#This Row],[meq TROLOX/g muestra]]*100*1000,"")</f>
        <v/>
      </c>
      <c r="N851" s="274" t="str">
        <f>IF(ISNUMBER(Tabla1[[#This Row],[umol TROLOX/ 100g]]),Tabla1[[#This Row],[umol TROLOX/ 100g]]/250.29,"")</f>
        <v/>
      </c>
      <c r="O851" s="90"/>
      <c r="P851" s="90"/>
      <c r="Q851" s="90"/>
      <c r="R851" s="147"/>
      <c r="S851" s="148"/>
    </row>
    <row r="852" spans="1:19" x14ac:dyDescent="0.25">
      <c r="A852" s="85"/>
      <c r="B852" s="146"/>
      <c r="C852" s="146"/>
      <c r="D852" s="87"/>
      <c r="E852" s="88"/>
      <c r="F852" s="272" t="str">
        <f t="shared" si="12"/>
        <v/>
      </c>
      <c r="G852" s="89"/>
      <c r="H852" s="273"/>
      <c r="I852" s="89"/>
      <c r="J852" s="156"/>
      <c r="K852" s="153"/>
      <c r="L8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2" s="275" t="str">
        <f>IF(ISNUMBER(Tabla1[[#This Row],[meq TROLOX/g muestra]]),Tabla1[[#This Row],[meq TROLOX/g muestra]]*100*1000,"")</f>
        <v/>
      </c>
      <c r="N852" s="274" t="str">
        <f>IF(ISNUMBER(Tabla1[[#This Row],[umol TROLOX/ 100g]]),Tabla1[[#This Row],[umol TROLOX/ 100g]]/250.29,"")</f>
        <v/>
      </c>
      <c r="O852" s="90"/>
      <c r="P852" s="90"/>
      <c r="Q852" s="90"/>
      <c r="R852" s="147"/>
      <c r="S852" s="148"/>
    </row>
    <row r="853" spans="1:19" x14ac:dyDescent="0.25">
      <c r="A853" s="85"/>
      <c r="B853" s="146"/>
      <c r="C853" s="146"/>
      <c r="D853" s="87"/>
      <c r="E853" s="88"/>
      <c r="F853" s="272" t="str">
        <f t="shared" si="12"/>
        <v/>
      </c>
      <c r="G853" s="89"/>
      <c r="H853" s="273"/>
      <c r="I853" s="89"/>
      <c r="J853" s="156"/>
      <c r="K853" s="153"/>
      <c r="L8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3" s="275" t="str">
        <f>IF(ISNUMBER(Tabla1[[#This Row],[meq TROLOX/g muestra]]),Tabla1[[#This Row],[meq TROLOX/g muestra]]*100*1000,"")</f>
        <v/>
      </c>
      <c r="N853" s="274" t="str">
        <f>IF(ISNUMBER(Tabla1[[#This Row],[umol TROLOX/ 100g]]),Tabla1[[#This Row],[umol TROLOX/ 100g]]/250.29,"")</f>
        <v/>
      </c>
      <c r="O853" s="90"/>
      <c r="P853" s="90"/>
      <c r="Q853" s="90"/>
      <c r="R853" s="147"/>
      <c r="S853" s="148"/>
    </row>
    <row r="854" spans="1:19" x14ac:dyDescent="0.25">
      <c r="A854" s="85"/>
      <c r="B854" s="146"/>
      <c r="C854" s="146"/>
      <c r="D854" s="87"/>
      <c r="E854" s="88"/>
      <c r="F854" s="272" t="str">
        <f t="shared" ref="F854:F917" si="13">IF(OR(ISBLANK(E854),ISERROR($B$14),ISERROR($B$15))=FALSE,E854+(E854*$B$14+$B$15),"")</f>
        <v/>
      </c>
      <c r="G854" s="89"/>
      <c r="H854" s="273"/>
      <c r="I854" s="89"/>
      <c r="J854" s="156"/>
      <c r="K854" s="153"/>
      <c r="L8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4" s="275" t="str">
        <f>IF(ISNUMBER(Tabla1[[#This Row],[meq TROLOX/g muestra]]),Tabla1[[#This Row],[meq TROLOX/g muestra]]*100*1000,"")</f>
        <v/>
      </c>
      <c r="N854" s="274" t="str">
        <f>IF(ISNUMBER(Tabla1[[#This Row],[umol TROLOX/ 100g]]),Tabla1[[#This Row],[umol TROLOX/ 100g]]/250.29,"")</f>
        <v/>
      </c>
      <c r="O854" s="90"/>
      <c r="P854" s="90"/>
      <c r="Q854" s="90"/>
      <c r="R854" s="147"/>
      <c r="S854" s="148"/>
    </row>
    <row r="855" spans="1:19" x14ac:dyDescent="0.25">
      <c r="A855" s="85"/>
      <c r="B855" s="146"/>
      <c r="C855" s="146"/>
      <c r="D855" s="87"/>
      <c r="E855" s="88"/>
      <c r="F855" s="272" t="str">
        <f t="shared" si="13"/>
        <v/>
      </c>
      <c r="G855" s="89"/>
      <c r="H855" s="273"/>
      <c r="I855" s="89"/>
      <c r="J855" s="156"/>
      <c r="K855" s="153"/>
      <c r="L8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5" s="275" t="str">
        <f>IF(ISNUMBER(Tabla1[[#This Row],[meq TROLOX/g muestra]]),Tabla1[[#This Row],[meq TROLOX/g muestra]]*100*1000,"")</f>
        <v/>
      </c>
      <c r="N855" s="274" t="str">
        <f>IF(ISNUMBER(Tabla1[[#This Row],[umol TROLOX/ 100g]]),Tabla1[[#This Row],[umol TROLOX/ 100g]]/250.29,"")</f>
        <v/>
      </c>
      <c r="O855" s="90"/>
      <c r="P855" s="90"/>
      <c r="Q855" s="90"/>
      <c r="R855" s="147"/>
      <c r="S855" s="148"/>
    </row>
    <row r="856" spans="1:19" x14ac:dyDescent="0.25">
      <c r="A856" s="85"/>
      <c r="B856" s="146"/>
      <c r="C856" s="146"/>
      <c r="D856" s="87"/>
      <c r="E856" s="88"/>
      <c r="F856" s="272" t="str">
        <f t="shared" si="13"/>
        <v/>
      </c>
      <c r="G856" s="89"/>
      <c r="H856" s="273"/>
      <c r="I856" s="89"/>
      <c r="J856" s="156"/>
      <c r="K856" s="153"/>
      <c r="L8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6" s="275" t="str">
        <f>IF(ISNUMBER(Tabla1[[#This Row],[meq TROLOX/g muestra]]),Tabla1[[#This Row],[meq TROLOX/g muestra]]*100*1000,"")</f>
        <v/>
      </c>
      <c r="N856" s="274" t="str">
        <f>IF(ISNUMBER(Tabla1[[#This Row],[umol TROLOX/ 100g]]),Tabla1[[#This Row],[umol TROLOX/ 100g]]/250.29,"")</f>
        <v/>
      </c>
      <c r="O856" s="90"/>
      <c r="P856" s="90"/>
      <c r="Q856" s="90"/>
      <c r="R856" s="147"/>
      <c r="S856" s="148"/>
    </row>
    <row r="857" spans="1:19" x14ac:dyDescent="0.25">
      <c r="A857" s="85"/>
      <c r="B857" s="146"/>
      <c r="C857" s="146"/>
      <c r="D857" s="87"/>
      <c r="E857" s="88"/>
      <c r="F857" s="272" t="str">
        <f t="shared" si="13"/>
        <v/>
      </c>
      <c r="G857" s="89"/>
      <c r="H857" s="273"/>
      <c r="I857" s="89"/>
      <c r="J857" s="156"/>
      <c r="K857" s="153"/>
      <c r="L8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7" s="275" t="str">
        <f>IF(ISNUMBER(Tabla1[[#This Row],[meq TROLOX/g muestra]]),Tabla1[[#This Row],[meq TROLOX/g muestra]]*100*1000,"")</f>
        <v/>
      </c>
      <c r="N857" s="274" t="str">
        <f>IF(ISNUMBER(Tabla1[[#This Row],[umol TROLOX/ 100g]]),Tabla1[[#This Row],[umol TROLOX/ 100g]]/250.29,"")</f>
        <v/>
      </c>
      <c r="O857" s="90"/>
      <c r="P857" s="90"/>
      <c r="Q857" s="90"/>
      <c r="R857" s="147"/>
      <c r="S857" s="148"/>
    </row>
    <row r="858" spans="1:19" x14ac:dyDescent="0.25">
      <c r="A858" s="85"/>
      <c r="B858" s="146"/>
      <c r="C858" s="146"/>
      <c r="D858" s="87"/>
      <c r="E858" s="88"/>
      <c r="F858" s="272" t="str">
        <f t="shared" si="13"/>
        <v/>
      </c>
      <c r="G858" s="89"/>
      <c r="H858" s="273"/>
      <c r="I858" s="89"/>
      <c r="J858" s="156"/>
      <c r="K858" s="153"/>
      <c r="L8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8" s="275" t="str">
        <f>IF(ISNUMBER(Tabla1[[#This Row],[meq TROLOX/g muestra]]),Tabla1[[#This Row],[meq TROLOX/g muestra]]*100*1000,"")</f>
        <v/>
      </c>
      <c r="N858" s="274" t="str">
        <f>IF(ISNUMBER(Tabla1[[#This Row],[umol TROLOX/ 100g]]),Tabla1[[#This Row],[umol TROLOX/ 100g]]/250.29,"")</f>
        <v/>
      </c>
      <c r="O858" s="90"/>
      <c r="P858" s="90"/>
      <c r="Q858" s="90"/>
      <c r="R858" s="147"/>
      <c r="S858" s="148"/>
    </row>
    <row r="859" spans="1:19" x14ac:dyDescent="0.25">
      <c r="A859" s="85"/>
      <c r="B859" s="146"/>
      <c r="C859" s="146"/>
      <c r="D859" s="87"/>
      <c r="E859" s="88"/>
      <c r="F859" s="272" t="str">
        <f t="shared" si="13"/>
        <v/>
      </c>
      <c r="G859" s="89"/>
      <c r="H859" s="273"/>
      <c r="I859" s="89"/>
      <c r="J859" s="156"/>
      <c r="K859" s="153"/>
      <c r="L8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59" s="275" t="str">
        <f>IF(ISNUMBER(Tabla1[[#This Row],[meq TROLOX/g muestra]]),Tabla1[[#This Row],[meq TROLOX/g muestra]]*100*1000,"")</f>
        <v/>
      </c>
      <c r="N859" s="274" t="str">
        <f>IF(ISNUMBER(Tabla1[[#This Row],[umol TROLOX/ 100g]]),Tabla1[[#This Row],[umol TROLOX/ 100g]]/250.29,"")</f>
        <v/>
      </c>
      <c r="O859" s="90"/>
      <c r="P859" s="90"/>
      <c r="Q859" s="90"/>
      <c r="R859" s="147"/>
      <c r="S859" s="148"/>
    </row>
    <row r="860" spans="1:19" x14ac:dyDescent="0.25">
      <c r="A860" s="85"/>
      <c r="B860" s="146"/>
      <c r="C860" s="146"/>
      <c r="D860" s="87"/>
      <c r="E860" s="88"/>
      <c r="F860" s="272" t="str">
        <f t="shared" si="13"/>
        <v/>
      </c>
      <c r="G860" s="89"/>
      <c r="H860" s="273"/>
      <c r="I860" s="89"/>
      <c r="J860" s="156"/>
      <c r="K860" s="153"/>
      <c r="L8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0" s="275" t="str">
        <f>IF(ISNUMBER(Tabla1[[#This Row],[meq TROLOX/g muestra]]),Tabla1[[#This Row],[meq TROLOX/g muestra]]*100*1000,"")</f>
        <v/>
      </c>
      <c r="N860" s="274" t="str">
        <f>IF(ISNUMBER(Tabla1[[#This Row],[umol TROLOX/ 100g]]),Tabla1[[#This Row],[umol TROLOX/ 100g]]/250.29,"")</f>
        <v/>
      </c>
      <c r="O860" s="90"/>
      <c r="P860" s="90"/>
      <c r="Q860" s="90"/>
      <c r="R860" s="147"/>
      <c r="S860" s="148"/>
    </row>
    <row r="861" spans="1:19" x14ac:dyDescent="0.25">
      <c r="A861" s="85"/>
      <c r="B861" s="146"/>
      <c r="C861" s="146"/>
      <c r="D861" s="87"/>
      <c r="E861" s="88"/>
      <c r="F861" s="272" t="str">
        <f t="shared" si="13"/>
        <v/>
      </c>
      <c r="G861" s="89"/>
      <c r="H861" s="273"/>
      <c r="I861" s="89"/>
      <c r="J861" s="156"/>
      <c r="K861" s="153"/>
      <c r="L8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1" s="275" t="str">
        <f>IF(ISNUMBER(Tabla1[[#This Row],[meq TROLOX/g muestra]]),Tabla1[[#This Row],[meq TROLOX/g muestra]]*100*1000,"")</f>
        <v/>
      </c>
      <c r="N861" s="274" t="str">
        <f>IF(ISNUMBER(Tabla1[[#This Row],[umol TROLOX/ 100g]]),Tabla1[[#This Row],[umol TROLOX/ 100g]]/250.29,"")</f>
        <v/>
      </c>
      <c r="O861" s="90"/>
      <c r="P861" s="90"/>
      <c r="Q861" s="90"/>
      <c r="R861" s="147"/>
      <c r="S861" s="148"/>
    </row>
    <row r="862" spans="1:19" x14ac:dyDescent="0.25">
      <c r="A862" s="85"/>
      <c r="B862" s="146"/>
      <c r="C862" s="146"/>
      <c r="D862" s="87"/>
      <c r="E862" s="88"/>
      <c r="F862" s="272" t="str">
        <f t="shared" si="13"/>
        <v/>
      </c>
      <c r="G862" s="89"/>
      <c r="H862" s="273"/>
      <c r="I862" s="89"/>
      <c r="J862" s="156"/>
      <c r="K862" s="153"/>
      <c r="L8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2" s="275" t="str">
        <f>IF(ISNUMBER(Tabla1[[#This Row],[meq TROLOX/g muestra]]),Tabla1[[#This Row],[meq TROLOX/g muestra]]*100*1000,"")</f>
        <v/>
      </c>
      <c r="N862" s="274" t="str">
        <f>IF(ISNUMBER(Tabla1[[#This Row],[umol TROLOX/ 100g]]),Tabla1[[#This Row],[umol TROLOX/ 100g]]/250.29,"")</f>
        <v/>
      </c>
      <c r="O862" s="90"/>
      <c r="P862" s="90"/>
      <c r="Q862" s="90"/>
      <c r="R862" s="147"/>
      <c r="S862" s="148"/>
    </row>
    <row r="863" spans="1:19" x14ac:dyDescent="0.25">
      <c r="A863" s="85"/>
      <c r="B863" s="146"/>
      <c r="C863" s="146"/>
      <c r="D863" s="87"/>
      <c r="E863" s="88"/>
      <c r="F863" s="272" t="str">
        <f t="shared" si="13"/>
        <v/>
      </c>
      <c r="G863" s="89"/>
      <c r="H863" s="273"/>
      <c r="I863" s="89"/>
      <c r="J863" s="156"/>
      <c r="K863" s="153"/>
      <c r="L8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3" s="275" t="str">
        <f>IF(ISNUMBER(Tabla1[[#This Row],[meq TROLOX/g muestra]]),Tabla1[[#This Row],[meq TROLOX/g muestra]]*100*1000,"")</f>
        <v/>
      </c>
      <c r="N863" s="274" t="str">
        <f>IF(ISNUMBER(Tabla1[[#This Row],[umol TROLOX/ 100g]]),Tabla1[[#This Row],[umol TROLOX/ 100g]]/250.29,"")</f>
        <v/>
      </c>
      <c r="O863" s="90"/>
      <c r="P863" s="90"/>
      <c r="Q863" s="90"/>
      <c r="R863" s="147"/>
      <c r="S863" s="148"/>
    </row>
    <row r="864" spans="1:19" x14ac:dyDescent="0.25">
      <c r="A864" s="85"/>
      <c r="B864" s="146"/>
      <c r="C864" s="146"/>
      <c r="D864" s="87"/>
      <c r="E864" s="88"/>
      <c r="F864" s="272" t="str">
        <f t="shared" si="13"/>
        <v/>
      </c>
      <c r="G864" s="89"/>
      <c r="H864" s="273"/>
      <c r="I864" s="89"/>
      <c r="J864" s="156"/>
      <c r="K864" s="153"/>
      <c r="L8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4" s="275" t="str">
        <f>IF(ISNUMBER(Tabla1[[#This Row],[meq TROLOX/g muestra]]),Tabla1[[#This Row],[meq TROLOX/g muestra]]*100*1000,"")</f>
        <v/>
      </c>
      <c r="N864" s="274" t="str">
        <f>IF(ISNUMBER(Tabla1[[#This Row],[umol TROLOX/ 100g]]),Tabla1[[#This Row],[umol TROLOX/ 100g]]/250.29,"")</f>
        <v/>
      </c>
      <c r="O864" s="90"/>
      <c r="P864" s="90"/>
      <c r="Q864" s="90"/>
      <c r="R864" s="147"/>
      <c r="S864" s="148"/>
    </row>
    <row r="865" spans="1:19" x14ac:dyDescent="0.25">
      <c r="A865" s="85"/>
      <c r="B865" s="146"/>
      <c r="C865" s="146"/>
      <c r="D865" s="87"/>
      <c r="E865" s="88"/>
      <c r="F865" s="272" t="str">
        <f t="shared" si="13"/>
        <v/>
      </c>
      <c r="G865" s="89"/>
      <c r="H865" s="273"/>
      <c r="I865" s="89"/>
      <c r="J865" s="156"/>
      <c r="K865" s="153"/>
      <c r="L8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5" s="275" t="str">
        <f>IF(ISNUMBER(Tabla1[[#This Row],[meq TROLOX/g muestra]]),Tabla1[[#This Row],[meq TROLOX/g muestra]]*100*1000,"")</f>
        <v/>
      </c>
      <c r="N865" s="274" t="str">
        <f>IF(ISNUMBER(Tabla1[[#This Row],[umol TROLOX/ 100g]]),Tabla1[[#This Row],[umol TROLOX/ 100g]]/250.29,"")</f>
        <v/>
      </c>
      <c r="O865" s="90"/>
      <c r="P865" s="90"/>
      <c r="Q865" s="90"/>
      <c r="R865" s="147"/>
      <c r="S865" s="148"/>
    </row>
    <row r="866" spans="1:19" x14ac:dyDescent="0.25">
      <c r="A866" s="85"/>
      <c r="B866" s="146"/>
      <c r="C866" s="146"/>
      <c r="D866" s="87"/>
      <c r="E866" s="88"/>
      <c r="F866" s="272" t="str">
        <f t="shared" si="13"/>
        <v/>
      </c>
      <c r="G866" s="89"/>
      <c r="H866" s="273"/>
      <c r="I866" s="89"/>
      <c r="J866" s="156"/>
      <c r="K866" s="153"/>
      <c r="L8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6" s="275" t="str">
        <f>IF(ISNUMBER(Tabla1[[#This Row],[meq TROLOX/g muestra]]),Tabla1[[#This Row],[meq TROLOX/g muestra]]*100*1000,"")</f>
        <v/>
      </c>
      <c r="N866" s="274" t="str">
        <f>IF(ISNUMBER(Tabla1[[#This Row],[umol TROLOX/ 100g]]),Tabla1[[#This Row],[umol TROLOX/ 100g]]/250.29,"")</f>
        <v/>
      </c>
      <c r="O866" s="90"/>
      <c r="P866" s="90"/>
      <c r="Q866" s="90"/>
      <c r="R866" s="147"/>
      <c r="S866" s="148"/>
    </row>
    <row r="867" spans="1:19" x14ac:dyDescent="0.25">
      <c r="A867" s="85"/>
      <c r="B867" s="146"/>
      <c r="C867" s="146"/>
      <c r="D867" s="87"/>
      <c r="E867" s="88"/>
      <c r="F867" s="272" t="str">
        <f t="shared" si="13"/>
        <v/>
      </c>
      <c r="G867" s="89"/>
      <c r="H867" s="273"/>
      <c r="I867" s="89"/>
      <c r="J867" s="156"/>
      <c r="K867" s="153"/>
      <c r="L8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7" s="275" t="str">
        <f>IF(ISNUMBER(Tabla1[[#This Row],[meq TROLOX/g muestra]]),Tabla1[[#This Row],[meq TROLOX/g muestra]]*100*1000,"")</f>
        <v/>
      </c>
      <c r="N867" s="274" t="str">
        <f>IF(ISNUMBER(Tabla1[[#This Row],[umol TROLOX/ 100g]]),Tabla1[[#This Row],[umol TROLOX/ 100g]]/250.29,"")</f>
        <v/>
      </c>
      <c r="O867" s="90"/>
      <c r="P867" s="90"/>
      <c r="Q867" s="90"/>
      <c r="R867" s="147"/>
      <c r="S867" s="148"/>
    </row>
    <row r="868" spans="1:19" x14ac:dyDescent="0.25">
      <c r="A868" s="85"/>
      <c r="B868" s="146"/>
      <c r="C868" s="146"/>
      <c r="D868" s="87"/>
      <c r="E868" s="88"/>
      <c r="F868" s="272" t="str">
        <f t="shared" si="13"/>
        <v/>
      </c>
      <c r="G868" s="89"/>
      <c r="H868" s="273"/>
      <c r="I868" s="89"/>
      <c r="J868" s="156"/>
      <c r="K868" s="153"/>
      <c r="L8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8" s="275" t="str">
        <f>IF(ISNUMBER(Tabla1[[#This Row],[meq TROLOX/g muestra]]),Tabla1[[#This Row],[meq TROLOX/g muestra]]*100*1000,"")</f>
        <v/>
      </c>
      <c r="N868" s="274" t="str">
        <f>IF(ISNUMBER(Tabla1[[#This Row],[umol TROLOX/ 100g]]),Tabla1[[#This Row],[umol TROLOX/ 100g]]/250.29,"")</f>
        <v/>
      </c>
      <c r="O868" s="90"/>
      <c r="P868" s="90"/>
      <c r="Q868" s="90"/>
      <c r="R868" s="147"/>
      <c r="S868" s="148"/>
    </row>
    <row r="869" spans="1:19" x14ac:dyDescent="0.25">
      <c r="A869" s="85"/>
      <c r="B869" s="146"/>
      <c r="C869" s="146"/>
      <c r="D869" s="87"/>
      <c r="E869" s="88"/>
      <c r="F869" s="272" t="str">
        <f t="shared" si="13"/>
        <v/>
      </c>
      <c r="G869" s="89"/>
      <c r="H869" s="273"/>
      <c r="I869" s="89"/>
      <c r="J869" s="156"/>
      <c r="K869" s="153"/>
      <c r="L8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69" s="275" t="str">
        <f>IF(ISNUMBER(Tabla1[[#This Row],[meq TROLOX/g muestra]]),Tabla1[[#This Row],[meq TROLOX/g muestra]]*100*1000,"")</f>
        <v/>
      </c>
      <c r="N869" s="274" t="str">
        <f>IF(ISNUMBER(Tabla1[[#This Row],[umol TROLOX/ 100g]]),Tabla1[[#This Row],[umol TROLOX/ 100g]]/250.29,"")</f>
        <v/>
      </c>
      <c r="O869" s="90"/>
      <c r="P869" s="90"/>
      <c r="Q869" s="90"/>
      <c r="R869" s="147"/>
      <c r="S869" s="148"/>
    </row>
    <row r="870" spans="1:19" x14ac:dyDescent="0.25">
      <c r="A870" s="85"/>
      <c r="B870" s="146"/>
      <c r="C870" s="146"/>
      <c r="D870" s="87"/>
      <c r="E870" s="88"/>
      <c r="F870" s="272" t="str">
        <f t="shared" si="13"/>
        <v/>
      </c>
      <c r="G870" s="89"/>
      <c r="H870" s="273"/>
      <c r="I870" s="89"/>
      <c r="J870" s="156"/>
      <c r="K870" s="153"/>
      <c r="L8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0" s="275" t="str">
        <f>IF(ISNUMBER(Tabla1[[#This Row],[meq TROLOX/g muestra]]),Tabla1[[#This Row],[meq TROLOX/g muestra]]*100*1000,"")</f>
        <v/>
      </c>
      <c r="N870" s="274" t="str">
        <f>IF(ISNUMBER(Tabla1[[#This Row],[umol TROLOX/ 100g]]),Tabla1[[#This Row],[umol TROLOX/ 100g]]/250.29,"")</f>
        <v/>
      </c>
      <c r="O870" s="90"/>
      <c r="P870" s="90"/>
      <c r="Q870" s="90"/>
      <c r="R870" s="147"/>
      <c r="S870" s="148"/>
    </row>
    <row r="871" spans="1:19" x14ac:dyDescent="0.25">
      <c r="A871" s="85"/>
      <c r="B871" s="146"/>
      <c r="C871" s="146"/>
      <c r="D871" s="87"/>
      <c r="E871" s="88"/>
      <c r="F871" s="272" t="str">
        <f t="shared" si="13"/>
        <v/>
      </c>
      <c r="G871" s="89"/>
      <c r="H871" s="273"/>
      <c r="I871" s="89"/>
      <c r="J871" s="156"/>
      <c r="K871" s="153"/>
      <c r="L8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1" s="275" t="str">
        <f>IF(ISNUMBER(Tabla1[[#This Row],[meq TROLOX/g muestra]]),Tabla1[[#This Row],[meq TROLOX/g muestra]]*100*1000,"")</f>
        <v/>
      </c>
      <c r="N871" s="274" t="str">
        <f>IF(ISNUMBER(Tabla1[[#This Row],[umol TROLOX/ 100g]]),Tabla1[[#This Row],[umol TROLOX/ 100g]]/250.29,"")</f>
        <v/>
      </c>
      <c r="O871" s="90"/>
      <c r="P871" s="90"/>
      <c r="Q871" s="90"/>
      <c r="R871" s="147"/>
      <c r="S871" s="148"/>
    </row>
    <row r="872" spans="1:19" x14ac:dyDescent="0.25">
      <c r="A872" s="85"/>
      <c r="B872" s="146"/>
      <c r="C872" s="146"/>
      <c r="D872" s="87"/>
      <c r="E872" s="88"/>
      <c r="F872" s="272" t="str">
        <f t="shared" si="13"/>
        <v/>
      </c>
      <c r="G872" s="89"/>
      <c r="H872" s="273"/>
      <c r="I872" s="89"/>
      <c r="J872" s="156"/>
      <c r="K872" s="153"/>
      <c r="L8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2" s="275" t="str">
        <f>IF(ISNUMBER(Tabla1[[#This Row],[meq TROLOX/g muestra]]),Tabla1[[#This Row],[meq TROLOX/g muestra]]*100*1000,"")</f>
        <v/>
      </c>
      <c r="N872" s="274" t="str">
        <f>IF(ISNUMBER(Tabla1[[#This Row],[umol TROLOX/ 100g]]),Tabla1[[#This Row],[umol TROLOX/ 100g]]/250.29,"")</f>
        <v/>
      </c>
      <c r="O872" s="90"/>
      <c r="P872" s="90"/>
      <c r="Q872" s="90"/>
      <c r="R872" s="147"/>
      <c r="S872" s="148"/>
    </row>
    <row r="873" spans="1:19" x14ac:dyDescent="0.25">
      <c r="A873" s="85"/>
      <c r="B873" s="146"/>
      <c r="C873" s="146"/>
      <c r="D873" s="87"/>
      <c r="E873" s="88"/>
      <c r="F873" s="272" t="str">
        <f t="shared" si="13"/>
        <v/>
      </c>
      <c r="G873" s="89"/>
      <c r="H873" s="273"/>
      <c r="I873" s="89"/>
      <c r="J873" s="156"/>
      <c r="K873" s="153"/>
      <c r="L8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3" s="275" t="str">
        <f>IF(ISNUMBER(Tabla1[[#This Row],[meq TROLOX/g muestra]]),Tabla1[[#This Row],[meq TROLOX/g muestra]]*100*1000,"")</f>
        <v/>
      </c>
      <c r="N873" s="274" t="str">
        <f>IF(ISNUMBER(Tabla1[[#This Row],[umol TROLOX/ 100g]]),Tabla1[[#This Row],[umol TROLOX/ 100g]]/250.29,"")</f>
        <v/>
      </c>
      <c r="O873" s="90"/>
      <c r="P873" s="90"/>
      <c r="Q873" s="90"/>
      <c r="R873" s="147"/>
      <c r="S873" s="148"/>
    </row>
    <row r="874" spans="1:19" x14ac:dyDescent="0.25">
      <c r="A874" s="85"/>
      <c r="B874" s="146"/>
      <c r="C874" s="146"/>
      <c r="D874" s="87"/>
      <c r="E874" s="88"/>
      <c r="F874" s="272" t="str">
        <f t="shared" si="13"/>
        <v/>
      </c>
      <c r="G874" s="89"/>
      <c r="H874" s="273"/>
      <c r="I874" s="89"/>
      <c r="J874" s="156"/>
      <c r="K874" s="153"/>
      <c r="L8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4" s="275" t="str">
        <f>IF(ISNUMBER(Tabla1[[#This Row],[meq TROLOX/g muestra]]),Tabla1[[#This Row],[meq TROLOX/g muestra]]*100*1000,"")</f>
        <v/>
      </c>
      <c r="N874" s="274" t="str">
        <f>IF(ISNUMBER(Tabla1[[#This Row],[umol TROLOX/ 100g]]),Tabla1[[#This Row],[umol TROLOX/ 100g]]/250.29,"")</f>
        <v/>
      </c>
      <c r="O874" s="90"/>
      <c r="P874" s="90"/>
      <c r="Q874" s="90"/>
      <c r="R874" s="147"/>
      <c r="S874" s="148"/>
    </row>
    <row r="875" spans="1:19" x14ac:dyDescent="0.25">
      <c r="A875" s="85"/>
      <c r="B875" s="146"/>
      <c r="C875" s="146"/>
      <c r="D875" s="87"/>
      <c r="E875" s="88"/>
      <c r="F875" s="272" t="str">
        <f t="shared" si="13"/>
        <v/>
      </c>
      <c r="G875" s="89"/>
      <c r="H875" s="273"/>
      <c r="I875" s="89"/>
      <c r="J875" s="156"/>
      <c r="K875" s="153"/>
      <c r="L8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5" s="275" t="str">
        <f>IF(ISNUMBER(Tabla1[[#This Row],[meq TROLOX/g muestra]]),Tabla1[[#This Row],[meq TROLOX/g muestra]]*100*1000,"")</f>
        <v/>
      </c>
      <c r="N875" s="274" t="str">
        <f>IF(ISNUMBER(Tabla1[[#This Row],[umol TROLOX/ 100g]]),Tabla1[[#This Row],[umol TROLOX/ 100g]]/250.29,"")</f>
        <v/>
      </c>
      <c r="O875" s="90"/>
      <c r="P875" s="90"/>
      <c r="Q875" s="90"/>
      <c r="R875" s="147"/>
      <c r="S875" s="148"/>
    </row>
    <row r="876" spans="1:19" x14ac:dyDescent="0.25">
      <c r="A876" s="85"/>
      <c r="B876" s="146"/>
      <c r="C876" s="146"/>
      <c r="D876" s="87"/>
      <c r="E876" s="88"/>
      <c r="F876" s="272" t="str">
        <f t="shared" si="13"/>
        <v/>
      </c>
      <c r="G876" s="89"/>
      <c r="H876" s="273"/>
      <c r="I876" s="89"/>
      <c r="J876" s="156"/>
      <c r="K876" s="153"/>
      <c r="L8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6" s="275" t="str">
        <f>IF(ISNUMBER(Tabla1[[#This Row],[meq TROLOX/g muestra]]),Tabla1[[#This Row],[meq TROLOX/g muestra]]*100*1000,"")</f>
        <v/>
      </c>
      <c r="N876" s="274" t="str">
        <f>IF(ISNUMBER(Tabla1[[#This Row],[umol TROLOX/ 100g]]),Tabla1[[#This Row],[umol TROLOX/ 100g]]/250.29,"")</f>
        <v/>
      </c>
      <c r="O876" s="90"/>
      <c r="P876" s="90"/>
      <c r="Q876" s="90"/>
      <c r="R876" s="147"/>
      <c r="S876" s="148"/>
    </row>
    <row r="877" spans="1:19" x14ac:dyDescent="0.25">
      <c r="A877" s="85"/>
      <c r="B877" s="146"/>
      <c r="C877" s="146"/>
      <c r="D877" s="87"/>
      <c r="E877" s="88"/>
      <c r="F877" s="272" t="str">
        <f t="shared" si="13"/>
        <v/>
      </c>
      <c r="G877" s="89"/>
      <c r="H877" s="273"/>
      <c r="I877" s="89"/>
      <c r="J877" s="156"/>
      <c r="K877" s="153"/>
      <c r="L8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7" s="275" t="str">
        <f>IF(ISNUMBER(Tabla1[[#This Row],[meq TROLOX/g muestra]]),Tabla1[[#This Row],[meq TROLOX/g muestra]]*100*1000,"")</f>
        <v/>
      </c>
      <c r="N877" s="274" t="str">
        <f>IF(ISNUMBER(Tabla1[[#This Row],[umol TROLOX/ 100g]]),Tabla1[[#This Row],[umol TROLOX/ 100g]]/250.29,"")</f>
        <v/>
      </c>
      <c r="O877" s="90"/>
      <c r="P877" s="90"/>
      <c r="Q877" s="90"/>
      <c r="R877" s="147"/>
      <c r="S877" s="148"/>
    </row>
    <row r="878" spans="1:19" x14ac:dyDescent="0.25">
      <c r="A878" s="85"/>
      <c r="B878" s="146"/>
      <c r="C878" s="146"/>
      <c r="D878" s="87"/>
      <c r="E878" s="88"/>
      <c r="F878" s="272" t="str">
        <f t="shared" si="13"/>
        <v/>
      </c>
      <c r="G878" s="89"/>
      <c r="H878" s="273"/>
      <c r="I878" s="89"/>
      <c r="J878" s="156"/>
      <c r="K878" s="153"/>
      <c r="L8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8" s="275" t="str">
        <f>IF(ISNUMBER(Tabla1[[#This Row],[meq TROLOX/g muestra]]),Tabla1[[#This Row],[meq TROLOX/g muestra]]*100*1000,"")</f>
        <v/>
      </c>
      <c r="N878" s="274" t="str">
        <f>IF(ISNUMBER(Tabla1[[#This Row],[umol TROLOX/ 100g]]),Tabla1[[#This Row],[umol TROLOX/ 100g]]/250.29,"")</f>
        <v/>
      </c>
      <c r="O878" s="90"/>
      <c r="P878" s="90"/>
      <c r="Q878" s="90"/>
      <c r="R878" s="147"/>
      <c r="S878" s="148"/>
    </row>
    <row r="879" spans="1:19" x14ac:dyDescent="0.25">
      <c r="A879" s="85"/>
      <c r="B879" s="146"/>
      <c r="C879" s="146"/>
      <c r="D879" s="87"/>
      <c r="E879" s="88"/>
      <c r="F879" s="272" t="str">
        <f t="shared" si="13"/>
        <v/>
      </c>
      <c r="G879" s="89"/>
      <c r="H879" s="273"/>
      <c r="I879" s="89"/>
      <c r="J879" s="156"/>
      <c r="K879" s="153"/>
      <c r="L8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79" s="275" t="str">
        <f>IF(ISNUMBER(Tabla1[[#This Row],[meq TROLOX/g muestra]]),Tabla1[[#This Row],[meq TROLOX/g muestra]]*100*1000,"")</f>
        <v/>
      </c>
      <c r="N879" s="274" t="str">
        <f>IF(ISNUMBER(Tabla1[[#This Row],[umol TROLOX/ 100g]]),Tabla1[[#This Row],[umol TROLOX/ 100g]]/250.29,"")</f>
        <v/>
      </c>
      <c r="O879" s="90"/>
      <c r="P879" s="90"/>
      <c r="Q879" s="90"/>
      <c r="R879" s="147"/>
      <c r="S879" s="148"/>
    </row>
    <row r="880" spans="1:19" x14ac:dyDescent="0.25">
      <c r="A880" s="85"/>
      <c r="B880" s="146"/>
      <c r="C880" s="146"/>
      <c r="D880" s="87"/>
      <c r="E880" s="88"/>
      <c r="F880" s="272" t="str">
        <f t="shared" si="13"/>
        <v/>
      </c>
      <c r="G880" s="89"/>
      <c r="H880" s="273"/>
      <c r="I880" s="89"/>
      <c r="J880" s="156"/>
      <c r="K880" s="153"/>
      <c r="L8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0" s="275" t="str">
        <f>IF(ISNUMBER(Tabla1[[#This Row],[meq TROLOX/g muestra]]),Tabla1[[#This Row],[meq TROLOX/g muestra]]*100*1000,"")</f>
        <v/>
      </c>
      <c r="N880" s="274" t="str">
        <f>IF(ISNUMBER(Tabla1[[#This Row],[umol TROLOX/ 100g]]),Tabla1[[#This Row],[umol TROLOX/ 100g]]/250.29,"")</f>
        <v/>
      </c>
      <c r="O880" s="90"/>
      <c r="P880" s="90"/>
      <c r="Q880" s="90"/>
      <c r="R880" s="147"/>
      <c r="S880" s="148"/>
    </row>
    <row r="881" spans="1:19" x14ac:dyDescent="0.25">
      <c r="A881" s="85"/>
      <c r="B881" s="146"/>
      <c r="C881" s="146"/>
      <c r="D881" s="87"/>
      <c r="E881" s="88"/>
      <c r="F881" s="272" t="str">
        <f t="shared" si="13"/>
        <v/>
      </c>
      <c r="G881" s="89"/>
      <c r="H881" s="273"/>
      <c r="I881" s="89"/>
      <c r="J881" s="156"/>
      <c r="K881" s="153"/>
      <c r="L8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1" s="275" t="str">
        <f>IF(ISNUMBER(Tabla1[[#This Row],[meq TROLOX/g muestra]]),Tabla1[[#This Row],[meq TROLOX/g muestra]]*100*1000,"")</f>
        <v/>
      </c>
      <c r="N881" s="274" t="str">
        <f>IF(ISNUMBER(Tabla1[[#This Row],[umol TROLOX/ 100g]]),Tabla1[[#This Row],[umol TROLOX/ 100g]]/250.29,"")</f>
        <v/>
      </c>
      <c r="O881" s="90"/>
      <c r="P881" s="90"/>
      <c r="Q881" s="90"/>
      <c r="R881" s="147"/>
      <c r="S881" s="148"/>
    </row>
    <row r="882" spans="1:19" x14ac:dyDescent="0.25">
      <c r="A882" s="85"/>
      <c r="B882" s="146"/>
      <c r="C882" s="146"/>
      <c r="D882" s="87"/>
      <c r="E882" s="88"/>
      <c r="F882" s="272" t="str">
        <f t="shared" si="13"/>
        <v/>
      </c>
      <c r="G882" s="89"/>
      <c r="H882" s="273"/>
      <c r="I882" s="89"/>
      <c r="J882" s="156"/>
      <c r="K882" s="153"/>
      <c r="L8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2" s="275" t="str">
        <f>IF(ISNUMBER(Tabla1[[#This Row],[meq TROLOX/g muestra]]),Tabla1[[#This Row],[meq TROLOX/g muestra]]*100*1000,"")</f>
        <v/>
      </c>
      <c r="N882" s="274" t="str">
        <f>IF(ISNUMBER(Tabla1[[#This Row],[umol TROLOX/ 100g]]),Tabla1[[#This Row],[umol TROLOX/ 100g]]/250.29,"")</f>
        <v/>
      </c>
      <c r="O882" s="90"/>
      <c r="P882" s="90"/>
      <c r="Q882" s="90"/>
      <c r="R882" s="147"/>
      <c r="S882" s="148"/>
    </row>
    <row r="883" spans="1:19" x14ac:dyDescent="0.25">
      <c r="A883" s="85"/>
      <c r="B883" s="146"/>
      <c r="C883" s="146"/>
      <c r="D883" s="87"/>
      <c r="E883" s="88"/>
      <c r="F883" s="272" t="str">
        <f t="shared" si="13"/>
        <v/>
      </c>
      <c r="G883" s="89"/>
      <c r="H883" s="273"/>
      <c r="I883" s="89"/>
      <c r="J883" s="156"/>
      <c r="K883" s="153"/>
      <c r="L8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3" s="275" t="str">
        <f>IF(ISNUMBER(Tabla1[[#This Row],[meq TROLOX/g muestra]]),Tabla1[[#This Row],[meq TROLOX/g muestra]]*100*1000,"")</f>
        <v/>
      </c>
      <c r="N883" s="274" t="str">
        <f>IF(ISNUMBER(Tabla1[[#This Row],[umol TROLOX/ 100g]]),Tabla1[[#This Row],[umol TROLOX/ 100g]]/250.29,"")</f>
        <v/>
      </c>
      <c r="O883" s="90"/>
      <c r="P883" s="90"/>
      <c r="Q883" s="90"/>
      <c r="R883" s="147"/>
      <c r="S883" s="148"/>
    </row>
    <row r="884" spans="1:19" x14ac:dyDescent="0.25">
      <c r="A884" s="85"/>
      <c r="B884" s="146"/>
      <c r="C884" s="146"/>
      <c r="D884" s="87"/>
      <c r="E884" s="88"/>
      <c r="F884" s="272" t="str">
        <f t="shared" si="13"/>
        <v/>
      </c>
      <c r="G884" s="89"/>
      <c r="H884" s="273"/>
      <c r="I884" s="89"/>
      <c r="J884" s="156"/>
      <c r="K884" s="153"/>
      <c r="L8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4" s="275" t="str">
        <f>IF(ISNUMBER(Tabla1[[#This Row],[meq TROLOX/g muestra]]),Tabla1[[#This Row],[meq TROLOX/g muestra]]*100*1000,"")</f>
        <v/>
      </c>
      <c r="N884" s="274" t="str">
        <f>IF(ISNUMBER(Tabla1[[#This Row],[umol TROLOX/ 100g]]),Tabla1[[#This Row],[umol TROLOX/ 100g]]/250.29,"")</f>
        <v/>
      </c>
      <c r="O884" s="90"/>
      <c r="P884" s="90"/>
      <c r="Q884" s="90"/>
      <c r="R884" s="147"/>
      <c r="S884" s="148"/>
    </row>
    <row r="885" spans="1:19" x14ac:dyDescent="0.25">
      <c r="A885" s="85"/>
      <c r="B885" s="146"/>
      <c r="C885" s="146"/>
      <c r="D885" s="87"/>
      <c r="E885" s="88"/>
      <c r="F885" s="272" t="str">
        <f t="shared" si="13"/>
        <v/>
      </c>
      <c r="G885" s="89"/>
      <c r="H885" s="273"/>
      <c r="I885" s="89"/>
      <c r="J885" s="156"/>
      <c r="K885" s="153"/>
      <c r="L8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5" s="275" t="str">
        <f>IF(ISNUMBER(Tabla1[[#This Row],[meq TROLOX/g muestra]]),Tabla1[[#This Row],[meq TROLOX/g muestra]]*100*1000,"")</f>
        <v/>
      </c>
      <c r="N885" s="274" t="str">
        <f>IF(ISNUMBER(Tabla1[[#This Row],[umol TROLOX/ 100g]]),Tabla1[[#This Row],[umol TROLOX/ 100g]]/250.29,"")</f>
        <v/>
      </c>
      <c r="O885" s="90"/>
      <c r="P885" s="90"/>
      <c r="Q885" s="90"/>
      <c r="R885" s="147"/>
      <c r="S885" s="148"/>
    </row>
    <row r="886" spans="1:19" x14ac:dyDescent="0.25">
      <c r="A886" s="85"/>
      <c r="B886" s="146"/>
      <c r="C886" s="146"/>
      <c r="D886" s="87"/>
      <c r="E886" s="88"/>
      <c r="F886" s="272" t="str">
        <f t="shared" si="13"/>
        <v/>
      </c>
      <c r="G886" s="89"/>
      <c r="H886" s="273"/>
      <c r="I886" s="89"/>
      <c r="J886" s="156"/>
      <c r="K886" s="153"/>
      <c r="L8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6" s="275" t="str">
        <f>IF(ISNUMBER(Tabla1[[#This Row],[meq TROLOX/g muestra]]),Tabla1[[#This Row],[meq TROLOX/g muestra]]*100*1000,"")</f>
        <v/>
      </c>
      <c r="N886" s="274" t="str">
        <f>IF(ISNUMBER(Tabla1[[#This Row],[umol TROLOX/ 100g]]),Tabla1[[#This Row],[umol TROLOX/ 100g]]/250.29,"")</f>
        <v/>
      </c>
      <c r="O886" s="90"/>
      <c r="P886" s="90"/>
      <c r="Q886" s="90"/>
      <c r="R886" s="147"/>
      <c r="S886" s="148"/>
    </row>
    <row r="887" spans="1:19" x14ac:dyDescent="0.25">
      <c r="A887" s="85"/>
      <c r="B887" s="146"/>
      <c r="C887" s="146"/>
      <c r="D887" s="87"/>
      <c r="E887" s="88"/>
      <c r="F887" s="272" t="str">
        <f t="shared" si="13"/>
        <v/>
      </c>
      <c r="G887" s="89"/>
      <c r="H887" s="273"/>
      <c r="I887" s="89"/>
      <c r="J887" s="156"/>
      <c r="K887" s="153"/>
      <c r="L8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7" s="275" t="str">
        <f>IF(ISNUMBER(Tabla1[[#This Row],[meq TROLOX/g muestra]]),Tabla1[[#This Row],[meq TROLOX/g muestra]]*100*1000,"")</f>
        <v/>
      </c>
      <c r="N887" s="274" t="str">
        <f>IF(ISNUMBER(Tabla1[[#This Row],[umol TROLOX/ 100g]]),Tabla1[[#This Row],[umol TROLOX/ 100g]]/250.29,"")</f>
        <v/>
      </c>
      <c r="O887" s="90"/>
      <c r="P887" s="90"/>
      <c r="Q887" s="90"/>
      <c r="R887" s="147"/>
      <c r="S887" s="148"/>
    </row>
    <row r="888" spans="1:19" x14ac:dyDescent="0.25">
      <c r="A888" s="85"/>
      <c r="B888" s="146"/>
      <c r="C888" s="146"/>
      <c r="D888" s="87"/>
      <c r="E888" s="88"/>
      <c r="F888" s="272" t="str">
        <f t="shared" si="13"/>
        <v/>
      </c>
      <c r="G888" s="89"/>
      <c r="H888" s="273"/>
      <c r="I888" s="89"/>
      <c r="J888" s="156"/>
      <c r="K888" s="153"/>
      <c r="L8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8" s="275" t="str">
        <f>IF(ISNUMBER(Tabla1[[#This Row],[meq TROLOX/g muestra]]),Tabla1[[#This Row],[meq TROLOX/g muestra]]*100*1000,"")</f>
        <v/>
      </c>
      <c r="N888" s="274" t="str">
        <f>IF(ISNUMBER(Tabla1[[#This Row],[umol TROLOX/ 100g]]),Tabla1[[#This Row],[umol TROLOX/ 100g]]/250.29,"")</f>
        <v/>
      </c>
      <c r="O888" s="90"/>
      <c r="P888" s="90"/>
      <c r="Q888" s="90"/>
      <c r="R888" s="147"/>
      <c r="S888" s="148"/>
    </row>
    <row r="889" spans="1:19" x14ac:dyDescent="0.25">
      <c r="A889" s="85"/>
      <c r="B889" s="146"/>
      <c r="C889" s="146"/>
      <c r="D889" s="87"/>
      <c r="E889" s="88"/>
      <c r="F889" s="272" t="str">
        <f t="shared" si="13"/>
        <v/>
      </c>
      <c r="G889" s="89"/>
      <c r="H889" s="273"/>
      <c r="I889" s="89"/>
      <c r="J889" s="156"/>
      <c r="K889" s="153"/>
      <c r="L8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89" s="275" t="str">
        <f>IF(ISNUMBER(Tabla1[[#This Row],[meq TROLOX/g muestra]]),Tabla1[[#This Row],[meq TROLOX/g muestra]]*100*1000,"")</f>
        <v/>
      </c>
      <c r="N889" s="274" t="str">
        <f>IF(ISNUMBER(Tabla1[[#This Row],[umol TROLOX/ 100g]]),Tabla1[[#This Row],[umol TROLOX/ 100g]]/250.29,"")</f>
        <v/>
      </c>
      <c r="O889" s="90"/>
      <c r="P889" s="90"/>
      <c r="Q889" s="90"/>
      <c r="R889" s="147"/>
      <c r="S889" s="148"/>
    </row>
    <row r="890" spans="1:19" x14ac:dyDescent="0.25">
      <c r="A890" s="85"/>
      <c r="B890" s="146"/>
      <c r="C890" s="146"/>
      <c r="D890" s="87"/>
      <c r="E890" s="88"/>
      <c r="F890" s="272" t="str">
        <f t="shared" si="13"/>
        <v/>
      </c>
      <c r="G890" s="89"/>
      <c r="H890" s="273"/>
      <c r="I890" s="89"/>
      <c r="J890" s="156"/>
      <c r="K890" s="153"/>
      <c r="L8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0" s="275" t="str">
        <f>IF(ISNUMBER(Tabla1[[#This Row],[meq TROLOX/g muestra]]),Tabla1[[#This Row],[meq TROLOX/g muestra]]*100*1000,"")</f>
        <v/>
      </c>
      <c r="N890" s="274" t="str">
        <f>IF(ISNUMBER(Tabla1[[#This Row],[umol TROLOX/ 100g]]),Tabla1[[#This Row],[umol TROLOX/ 100g]]/250.29,"")</f>
        <v/>
      </c>
      <c r="O890" s="90"/>
      <c r="P890" s="90"/>
      <c r="Q890" s="90"/>
      <c r="R890" s="147"/>
      <c r="S890" s="148"/>
    </row>
    <row r="891" spans="1:19" x14ac:dyDescent="0.25">
      <c r="A891" s="85"/>
      <c r="B891" s="146"/>
      <c r="C891" s="146"/>
      <c r="D891" s="87"/>
      <c r="E891" s="88"/>
      <c r="F891" s="272" t="str">
        <f t="shared" si="13"/>
        <v/>
      </c>
      <c r="G891" s="89"/>
      <c r="H891" s="273"/>
      <c r="I891" s="89"/>
      <c r="J891" s="156"/>
      <c r="K891" s="153"/>
      <c r="L8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1" s="275" t="str">
        <f>IF(ISNUMBER(Tabla1[[#This Row],[meq TROLOX/g muestra]]),Tabla1[[#This Row],[meq TROLOX/g muestra]]*100*1000,"")</f>
        <v/>
      </c>
      <c r="N891" s="274" t="str">
        <f>IF(ISNUMBER(Tabla1[[#This Row],[umol TROLOX/ 100g]]),Tabla1[[#This Row],[umol TROLOX/ 100g]]/250.29,"")</f>
        <v/>
      </c>
      <c r="O891" s="90"/>
      <c r="P891" s="90"/>
      <c r="Q891" s="90"/>
      <c r="R891" s="147"/>
      <c r="S891" s="148"/>
    </row>
    <row r="892" spans="1:19" x14ac:dyDescent="0.25">
      <c r="A892" s="85"/>
      <c r="B892" s="146"/>
      <c r="C892" s="146"/>
      <c r="D892" s="87"/>
      <c r="E892" s="88"/>
      <c r="F892" s="272" t="str">
        <f t="shared" si="13"/>
        <v/>
      </c>
      <c r="G892" s="89"/>
      <c r="H892" s="273"/>
      <c r="I892" s="89"/>
      <c r="J892" s="156"/>
      <c r="K892" s="153"/>
      <c r="L8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2" s="275" t="str">
        <f>IF(ISNUMBER(Tabla1[[#This Row],[meq TROLOX/g muestra]]),Tabla1[[#This Row],[meq TROLOX/g muestra]]*100*1000,"")</f>
        <v/>
      </c>
      <c r="N892" s="274" t="str">
        <f>IF(ISNUMBER(Tabla1[[#This Row],[umol TROLOX/ 100g]]),Tabla1[[#This Row],[umol TROLOX/ 100g]]/250.29,"")</f>
        <v/>
      </c>
      <c r="O892" s="90"/>
      <c r="P892" s="90"/>
      <c r="Q892" s="90"/>
      <c r="R892" s="147"/>
      <c r="S892" s="148"/>
    </row>
    <row r="893" spans="1:19" x14ac:dyDescent="0.25">
      <c r="A893" s="85"/>
      <c r="B893" s="146"/>
      <c r="C893" s="146"/>
      <c r="D893" s="87"/>
      <c r="E893" s="88"/>
      <c r="F893" s="272" t="str">
        <f t="shared" si="13"/>
        <v/>
      </c>
      <c r="G893" s="89"/>
      <c r="H893" s="273"/>
      <c r="I893" s="89"/>
      <c r="J893" s="156"/>
      <c r="K893" s="153"/>
      <c r="L8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3" s="275" t="str">
        <f>IF(ISNUMBER(Tabla1[[#This Row],[meq TROLOX/g muestra]]),Tabla1[[#This Row],[meq TROLOX/g muestra]]*100*1000,"")</f>
        <v/>
      </c>
      <c r="N893" s="274" t="str">
        <f>IF(ISNUMBER(Tabla1[[#This Row],[umol TROLOX/ 100g]]),Tabla1[[#This Row],[umol TROLOX/ 100g]]/250.29,"")</f>
        <v/>
      </c>
      <c r="O893" s="90"/>
      <c r="P893" s="90"/>
      <c r="Q893" s="90"/>
      <c r="R893" s="147"/>
      <c r="S893" s="148"/>
    </row>
    <row r="894" spans="1:19" x14ac:dyDescent="0.25">
      <c r="A894" s="85"/>
      <c r="B894" s="146"/>
      <c r="C894" s="146"/>
      <c r="D894" s="87"/>
      <c r="E894" s="88"/>
      <c r="F894" s="272" t="str">
        <f t="shared" si="13"/>
        <v/>
      </c>
      <c r="G894" s="89"/>
      <c r="H894" s="273"/>
      <c r="I894" s="89"/>
      <c r="J894" s="156"/>
      <c r="K894" s="153"/>
      <c r="L8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4" s="275" t="str">
        <f>IF(ISNUMBER(Tabla1[[#This Row],[meq TROLOX/g muestra]]),Tabla1[[#This Row],[meq TROLOX/g muestra]]*100*1000,"")</f>
        <v/>
      </c>
      <c r="N894" s="274" t="str">
        <f>IF(ISNUMBER(Tabla1[[#This Row],[umol TROLOX/ 100g]]),Tabla1[[#This Row],[umol TROLOX/ 100g]]/250.29,"")</f>
        <v/>
      </c>
      <c r="O894" s="90"/>
      <c r="P894" s="90"/>
      <c r="Q894" s="90"/>
      <c r="R894" s="147"/>
      <c r="S894" s="148"/>
    </row>
    <row r="895" spans="1:19" x14ac:dyDescent="0.25">
      <c r="A895" s="85"/>
      <c r="B895" s="146"/>
      <c r="C895" s="146"/>
      <c r="D895" s="87"/>
      <c r="E895" s="88"/>
      <c r="F895" s="272" t="str">
        <f t="shared" si="13"/>
        <v/>
      </c>
      <c r="G895" s="89"/>
      <c r="H895" s="273"/>
      <c r="I895" s="89"/>
      <c r="J895" s="156"/>
      <c r="K895" s="153"/>
      <c r="L8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5" s="275" t="str">
        <f>IF(ISNUMBER(Tabla1[[#This Row],[meq TROLOX/g muestra]]),Tabla1[[#This Row],[meq TROLOX/g muestra]]*100*1000,"")</f>
        <v/>
      </c>
      <c r="N895" s="274" t="str">
        <f>IF(ISNUMBER(Tabla1[[#This Row],[umol TROLOX/ 100g]]),Tabla1[[#This Row],[umol TROLOX/ 100g]]/250.29,"")</f>
        <v/>
      </c>
      <c r="O895" s="90"/>
      <c r="P895" s="90"/>
      <c r="Q895" s="90"/>
      <c r="R895" s="147"/>
      <c r="S895" s="148"/>
    </row>
    <row r="896" spans="1:19" x14ac:dyDescent="0.25">
      <c r="A896" s="85"/>
      <c r="B896" s="146"/>
      <c r="C896" s="146"/>
      <c r="D896" s="87"/>
      <c r="E896" s="88"/>
      <c r="F896" s="272" t="str">
        <f t="shared" si="13"/>
        <v/>
      </c>
      <c r="G896" s="89"/>
      <c r="H896" s="273"/>
      <c r="I896" s="89"/>
      <c r="J896" s="156"/>
      <c r="K896" s="153"/>
      <c r="L8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6" s="275" t="str">
        <f>IF(ISNUMBER(Tabla1[[#This Row],[meq TROLOX/g muestra]]),Tabla1[[#This Row],[meq TROLOX/g muestra]]*100*1000,"")</f>
        <v/>
      </c>
      <c r="N896" s="274" t="str">
        <f>IF(ISNUMBER(Tabla1[[#This Row],[umol TROLOX/ 100g]]),Tabla1[[#This Row],[umol TROLOX/ 100g]]/250.29,"")</f>
        <v/>
      </c>
      <c r="O896" s="90"/>
      <c r="P896" s="90"/>
      <c r="Q896" s="90"/>
      <c r="R896" s="147"/>
      <c r="S896" s="148"/>
    </row>
    <row r="897" spans="1:19" x14ac:dyDescent="0.25">
      <c r="A897" s="85"/>
      <c r="B897" s="146"/>
      <c r="C897" s="146"/>
      <c r="D897" s="87"/>
      <c r="E897" s="88"/>
      <c r="F897" s="272" t="str">
        <f t="shared" si="13"/>
        <v/>
      </c>
      <c r="G897" s="89"/>
      <c r="H897" s="273"/>
      <c r="I897" s="89"/>
      <c r="J897" s="156"/>
      <c r="K897" s="153"/>
      <c r="L8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7" s="275" t="str">
        <f>IF(ISNUMBER(Tabla1[[#This Row],[meq TROLOX/g muestra]]),Tabla1[[#This Row],[meq TROLOX/g muestra]]*100*1000,"")</f>
        <v/>
      </c>
      <c r="N897" s="274" t="str">
        <f>IF(ISNUMBER(Tabla1[[#This Row],[umol TROLOX/ 100g]]),Tabla1[[#This Row],[umol TROLOX/ 100g]]/250.29,"")</f>
        <v/>
      </c>
      <c r="O897" s="90"/>
      <c r="P897" s="90"/>
      <c r="Q897" s="90"/>
      <c r="R897" s="147"/>
      <c r="S897" s="148"/>
    </row>
    <row r="898" spans="1:19" x14ac:dyDescent="0.25">
      <c r="A898" s="85"/>
      <c r="B898" s="146"/>
      <c r="C898" s="146"/>
      <c r="D898" s="87"/>
      <c r="E898" s="88"/>
      <c r="F898" s="272" t="str">
        <f t="shared" si="13"/>
        <v/>
      </c>
      <c r="G898" s="89"/>
      <c r="H898" s="273"/>
      <c r="I898" s="89"/>
      <c r="J898" s="156"/>
      <c r="K898" s="153"/>
      <c r="L8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8" s="275" t="str">
        <f>IF(ISNUMBER(Tabla1[[#This Row],[meq TROLOX/g muestra]]),Tabla1[[#This Row],[meq TROLOX/g muestra]]*100*1000,"")</f>
        <v/>
      </c>
      <c r="N898" s="274" t="str">
        <f>IF(ISNUMBER(Tabla1[[#This Row],[umol TROLOX/ 100g]]),Tabla1[[#This Row],[umol TROLOX/ 100g]]/250.29,"")</f>
        <v/>
      </c>
      <c r="O898" s="90"/>
      <c r="P898" s="90"/>
      <c r="Q898" s="90"/>
      <c r="R898" s="147"/>
      <c r="S898" s="148"/>
    </row>
    <row r="899" spans="1:19" x14ac:dyDescent="0.25">
      <c r="A899" s="85"/>
      <c r="B899" s="146"/>
      <c r="C899" s="146"/>
      <c r="D899" s="87"/>
      <c r="E899" s="88"/>
      <c r="F899" s="272" t="str">
        <f t="shared" si="13"/>
        <v/>
      </c>
      <c r="G899" s="89"/>
      <c r="H899" s="273"/>
      <c r="I899" s="89"/>
      <c r="J899" s="156"/>
      <c r="K899" s="153"/>
      <c r="L8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899" s="275" t="str">
        <f>IF(ISNUMBER(Tabla1[[#This Row],[meq TROLOX/g muestra]]),Tabla1[[#This Row],[meq TROLOX/g muestra]]*100*1000,"")</f>
        <v/>
      </c>
      <c r="N899" s="274" t="str">
        <f>IF(ISNUMBER(Tabla1[[#This Row],[umol TROLOX/ 100g]]),Tabla1[[#This Row],[umol TROLOX/ 100g]]/250.29,"")</f>
        <v/>
      </c>
      <c r="O899" s="90"/>
      <c r="P899" s="90"/>
      <c r="Q899" s="90"/>
      <c r="R899" s="147"/>
      <c r="S899" s="148"/>
    </row>
    <row r="900" spans="1:19" x14ac:dyDescent="0.25">
      <c r="A900" s="85"/>
      <c r="B900" s="146"/>
      <c r="C900" s="146"/>
      <c r="D900" s="87"/>
      <c r="E900" s="88"/>
      <c r="F900" s="272" t="str">
        <f t="shared" si="13"/>
        <v/>
      </c>
      <c r="G900" s="89"/>
      <c r="H900" s="273"/>
      <c r="I900" s="89"/>
      <c r="J900" s="156"/>
      <c r="K900" s="153"/>
      <c r="L9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0" s="275" t="str">
        <f>IF(ISNUMBER(Tabla1[[#This Row],[meq TROLOX/g muestra]]),Tabla1[[#This Row],[meq TROLOX/g muestra]]*100*1000,"")</f>
        <v/>
      </c>
      <c r="N900" s="274" t="str">
        <f>IF(ISNUMBER(Tabla1[[#This Row],[umol TROLOX/ 100g]]),Tabla1[[#This Row],[umol TROLOX/ 100g]]/250.29,"")</f>
        <v/>
      </c>
      <c r="O900" s="90"/>
      <c r="P900" s="90"/>
      <c r="Q900" s="90"/>
      <c r="R900" s="147"/>
      <c r="S900" s="148"/>
    </row>
    <row r="901" spans="1:19" x14ac:dyDescent="0.25">
      <c r="A901" s="85"/>
      <c r="B901" s="146"/>
      <c r="C901" s="146"/>
      <c r="D901" s="87"/>
      <c r="E901" s="88"/>
      <c r="F901" s="272" t="str">
        <f t="shared" si="13"/>
        <v/>
      </c>
      <c r="G901" s="89"/>
      <c r="H901" s="273"/>
      <c r="I901" s="89"/>
      <c r="J901" s="156"/>
      <c r="K901" s="153"/>
      <c r="L9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1" s="275" t="str">
        <f>IF(ISNUMBER(Tabla1[[#This Row],[meq TROLOX/g muestra]]),Tabla1[[#This Row],[meq TROLOX/g muestra]]*100*1000,"")</f>
        <v/>
      </c>
      <c r="N901" s="274" t="str">
        <f>IF(ISNUMBER(Tabla1[[#This Row],[umol TROLOX/ 100g]]),Tabla1[[#This Row],[umol TROLOX/ 100g]]/250.29,"")</f>
        <v/>
      </c>
      <c r="O901" s="90"/>
      <c r="P901" s="90"/>
      <c r="Q901" s="90"/>
      <c r="R901" s="147"/>
      <c r="S901" s="148"/>
    </row>
    <row r="902" spans="1:19" x14ac:dyDescent="0.25">
      <c r="A902" s="85"/>
      <c r="B902" s="146"/>
      <c r="C902" s="146"/>
      <c r="D902" s="87"/>
      <c r="E902" s="88"/>
      <c r="F902" s="272" t="str">
        <f t="shared" si="13"/>
        <v/>
      </c>
      <c r="G902" s="89"/>
      <c r="H902" s="273"/>
      <c r="I902" s="89"/>
      <c r="J902" s="156"/>
      <c r="K902" s="153"/>
      <c r="L9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2" s="275" t="str">
        <f>IF(ISNUMBER(Tabla1[[#This Row],[meq TROLOX/g muestra]]),Tabla1[[#This Row],[meq TROLOX/g muestra]]*100*1000,"")</f>
        <v/>
      </c>
      <c r="N902" s="274" t="str">
        <f>IF(ISNUMBER(Tabla1[[#This Row],[umol TROLOX/ 100g]]),Tabla1[[#This Row],[umol TROLOX/ 100g]]/250.29,"")</f>
        <v/>
      </c>
      <c r="O902" s="90"/>
      <c r="P902" s="90"/>
      <c r="Q902" s="90"/>
      <c r="R902" s="147"/>
      <c r="S902" s="148"/>
    </row>
    <row r="903" spans="1:19" x14ac:dyDescent="0.25">
      <c r="A903" s="85"/>
      <c r="B903" s="146"/>
      <c r="C903" s="146"/>
      <c r="D903" s="87"/>
      <c r="E903" s="88"/>
      <c r="F903" s="272" t="str">
        <f t="shared" si="13"/>
        <v/>
      </c>
      <c r="G903" s="89"/>
      <c r="H903" s="273"/>
      <c r="I903" s="89"/>
      <c r="J903" s="156"/>
      <c r="K903" s="153"/>
      <c r="L9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3" s="275" t="str">
        <f>IF(ISNUMBER(Tabla1[[#This Row],[meq TROLOX/g muestra]]),Tabla1[[#This Row],[meq TROLOX/g muestra]]*100*1000,"")</f>
        <v/>
      </c>
      <c r="N903" s="274" t="str">
        <f>IF(ISNUMBER(Tabla1[[#This Row],[umol TROLOX/ 100g]]),Tabla1[[#This Row],[umol TROLOX/ 100g]]/250.29,"")</f>
        <v/>
      </c>
      <c r="O903" s="90"/>
      <c r="P903" s="90"/>
      <c r="Q903" s="90"/>
      <c r="R903" s="147"/>
      <c r="S903" s="148"/>
    </row>
    <row r="904" spans="1:19" x14ac:dyDescent="0.25">
      <c r="A904" s="85"/>
      <c r="B904" s="146"/>
      <c r="C904" s="146"/>
      <c r="D904" s="87"/>
      <c r="E904" s="88"/>
      <c r="F904" s="272" t="str">
        <f t="shared" si="13"/>
        <v/>
      </c>
      <c r="G904" s="89"/>
      <c r="H904" s="273"/>
      <c r="I904" s="89"/>
      <c r="J904" s="156"/>
      <c r="K904" s="153"/>
      <c r="L9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4" s="275" t="str">
        <f>IF(ISNUMBER(Tabla1[[#This Row],[meq TROLOX/g muestra]]),Tabla1[[#This Row],[meq TROLOX/g muestra]]*100*1000,"")</f>
        <v/>
      </c>
      <c r="N904" s="274" t="str">
        <f>IF(ISNUMBER(Tabla1[[#This Row],[umol TROLOX/ 100g]]),Tabla1[[#This Row],[umol TROLOX/ 100g]]/250.29,"")</f>
        <v/>
      </c>
      <c r="O904" s="90"/>
      <c r="P904" s="90"/>
      <c r="Q904" s="90"/>
      <c r="R904" s="147"/>
      <c r="S904" s="148"/>
    </row>
    <row r="905" spans="1:19" x14ac:dyDescent="0.25">
      <c r="A905" s="85"/>
      <c r="B905" s="146"/>
      <c r="C905" s="146"/>
      <c r="D905" s="87"/>
      <c r="E905" s="88"/>
      <c r="F905" s="272" t="str">
        <f t="shared" si="13"/>
        <v/>
      </c>
      <c r="G905" s="89"/>
      <c r="H905" s="273"/>
      <c r="I905" s="89"/>
      <c r="J905" s="156"/>
      <c r="K905" s="153"/>
      <c r="L9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5" s="275" t="str">
        <f>IF(ISNUMBER(Tabla1[[#This Row],[meq TROLOX/g muestra]]),Tabla1[[#This Row],[meq TROLOX/g muestra]]*100*1000,"")</f>
        <v/>
      </c>
      <c r="N905" s="274" t="str">
        <f>IF(ISNUMBER(Tabla1[[#This Row],[umol TROLOX/ 100g]]),Tabla1[[#This Row],[umol TROLOX/ 100g]]/250.29,"")</f>
        <v/>
      </c>
      <c r="O905" s="90"/>
      <c r="P905" s="90"/>
      <c r="Q905" s="90"/>
      <c r="R905" s="147"/>
      <c r="S905" s="148"/>
    </row>
    <row r="906" spans="1:19" x14ac:dyDescent="0.25">
      <c r="A906" s="85"/>
      <c r="B906" s="146"/>
      <c r="C906" s="146"/>
      <c r="D906" s="87"/>
      <c r="E906" s="88"/>
      <c r="F906" s="272" t="str">
        <f t="shared" si="13"/>
        <v/>
      </c>
      <c r="G906" s="89"/>
      <c r="H906" s="273"/>
      <c r="I906" s="89"/>
      <c r="J906" s="156"/>
      <c r="K906" s="153"/>
      <c r="L9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6" s="275" t="str">
        <f>IF(ISNUMBER(Tabla1[[#This Row],[meq TROLOX/g muestra]]),Tabla1[[#This Row],[meq TROLOX/g muestra]]*100*1000,"")</f>
        <v/>
      </c>
      <c r="N906" s="274" t="str">
        <f>IF(ISNUMBER(Tabla1[[#This Row],[umol TROLOX/ 100g]]),Tabla1[[#This Row],[umol TROLOX/ 100g]]/250.29,"")</f>
        <v/>
      </c>
      <c r="O906" s="90"/>
      <c r="P906" s="90"/>
      <c r="Q906" s="90"/>
      <c r="R906" s="147"/>
      <c r="S906" s="148"/>
    </row>
    <row r="907" spans="1:19" x14ac:dyDescent="0.25">
      <c r="A907" s="85"/>
      <c r="B907" s="146"/>
      <c r="C907" s="146"/>
      <c r="D907" s="87"/>
      <c r="E907" s="88"/>
      <c r="F907" s="272" t="str">
        <f t="shared" si="13"/>
        <v/>
      </c>
      <c r="G907" s="89"/>
      <c r="H907" s="273"/>
      <c r="I907" s="89"/>
      <c r="J907" s="156"/>
      <c r="K907" s="153"/>
      <c r="L9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7" s="275" t="str">
        <f>IF(ISNUMBER(Tabla1[[#This Row],[meq TROLOX/g muestra]]),Tabla1[[#This Row],[meq TROLOX/g muestra]]*100*1000,"")</f>
        <v/>
      </c>
      <c r="N907" s="274" t="str">
        <f>IF(ISNUMBER(Tabla1[[#This Row],[umol TROLOX/ 100g]]),Tabla1[[#This Row],[umol TROLOX/ 100g]]/250.29,"")</f>
        <v/>
      </c>
      <c r="O907" s="90"/>
      <c r="P907" s="90"/>
      <c r="Q907" s="90"/>
      <c r="R907" s="147"/>
      <c r="S907" s="148"/>
    </row>
    <row r="908" spans="1:19" x14ac:dyDescent="0.25">
      <c r="A908" s="85"/>
      <c r="B908" s="146"/>
      <c r="C908" s="146"/>
      <c r="D908" s="87"/>
      <c r="E908" s="88"/>
      <c r="F908" s="272" t="str">
        <f t="shared" si="13"/>
        <v/>
      </c>
      <c r="G908" s="89"/>
      <c r="H908" s="273"/>
      <c r="I908" s="89"/>
      <c r="J908" s="156"/>
      <c r="K908" s="153"/>
      <c r="L9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8" s="275" t="str">
        <f>IF(ISNUMBER(Tabla1[[#This Row],[meq TROLOX/g muestra]]),Tabla1[[#This Row],[meq TROLOX/g muestra]]*100*1000,"")</f>
        <v/>
      </c>
      <c r="N908" s="274" t="str">
        <f>IF(ISNUMBER(Tabla1[[#This Row],[umol TROLOX/ 100g]]),Tabla1[[#This Row],[umol TROLOX/ 100g]]/250.29,"")</f>
        <v/>
      </c>
      <c r="O908" s="90"/>
      <c r="P908" s="90"/>
      <c r="Q908" s="90"/>
      <c r="R908" s="147"/>
      <c r="S908" s="148"/>
    </row>
    <row r="909" spans="1:19" x14ac:dyDescent="0.25">
      <c r="A909" s="85"/>
      <c r="B909" s="146"/>
      <c r="C909" s="146"/>
      <c r="D909" s="87"/>
      <c r="E909" s="88"/>
      <c r="F909" s="272" t="str">
        <f t="shared" si="13"/>
        <v/>
      </c>
      <c r="G909" s="89"/>
      <c r="H909" s="273"/>
      <c r="I909" s="89"/>
      <c r="J909" s="156"/>
      <c r="K909" s="153"/>
      <c r="L9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09" s="275" t="str">
        <f>IF(ISNUMBER(Tabla1[[#This Row],[meq TROLOX/g muestra]]),Tabla1[[#This Row],[meq TROLOX/g muestra]]*100*1000,"")</f>
        <v/>
      </c>
      <c r="N909" s="274" t="str">
        <f>IF(ISNUMBER(Tabla1[[#This Row],[umol TROLOX/ 100g]]),Tabla1[[#This Row],[umol TROLOX/ 100g]]/250.29,"")</f>
        <v/>
      </c>
      <c r="O909" s="90"/>
      <c r="P909" s="90"/>
      <c r="Q909" s="90"/>
      <c r="R909" s="147"/>
      <c r="S909" s="148"/>
    </row>
    <row r="910" spans="1:19" x14ac:dyDescent="0.25">
      <c r="A910" s="85"/>
      <c r="B910" s="146"/>
      <c r="C910" s="146"/>
      <c r="D910" s="87"/>
      <c r="E910" s="88"/>
      <c r="F910" s="272" t="str">
        <f t="shared" si="13"/>
        <v/>
      </c>
      <c r="G910" s="89"/>
      <c r="H910" s="273"/>
      <c r="I910" s="89"/>
      <c r="J910" s="156"/>
      <c r="K910" s="153"/>
      <c r="L9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0" s="275" t="str">
        <f>IF(ISNUMBER(Tabla1[[#This Row],[meq TROLOX/g muestra]]),Tabla1[[#This Row],[meq TROLOX/g muestra]]*100*1000,"")</f>
        <v/>
      </c>
      <c r="N910" s="274" t="str">
        <f>IF(ISNUMBER(Tabla1[[#This Row],[umol TROLOX/ 100g]]),Tabla1[[#This Row],[umol TROLOX/ 100g]]/250.29,"")</f>
        <v/>
      </c>
      <c r="O910" s="90"/>
      <c r="P910" s="90"/>
      <c r="Q910" s="90"/>
      <c r="R910" s="147"/>
      <c r="S910" s="148"/>
    </row>
    <row r="911" spans="1:19" x14ac:dyDescent="0.25">
      <c r="A911" s="85"/>
      <c r="B911" s="146"/>
      <c r="C911" s="146"/>
      <c r="D911" s="87"/>
      <c r="E911" s="88"/>
      <c r="F911" s="272" t="str">
        <f t="shared" si="13"/>
        <v/>
      </c>
      <c r="G911" s="89"/>
      <c r="H911" s="273"/>
      <c r="I911" s="89"/>
      <c r="J911" s="156"/>
      <c r="K911" s="153"/>
      <c r="L9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1" s="275" t="str">
        <f>IF(ISNUMBER(Tabla1[[#This Row],[meq TROLOX/g muestra]]),Tabla1[[#This Row],[meq TROLOX/g muestra]]*100*1000,"")</f>
        <v/>
      </c>
      <c r="N911" s="274" t="str">
        <f>IF(ISNUMBER(Tabla1[[#This Row],[umol TROLOX/ 100g]]),Tabla1[[#This Row],[umol TROLOX/ 100g]]/250.29,"")</f>
        <v/>
      </c>
      <c r="O911" s="90"/>
      <c r="P911" s="90"/>
      <c r="Q911" s="90"/>
      <c r="R911" s="147"/>
      <c r="S911" s="148"/>
    </row>
    <row r="912" spans="1:19" x14ac:dyDescent="0.25">
      <c r="A912" s="85"/>
      <c r="B912" s="146"/>
      <c r="C912" s="146"/>
      <c r="D912" s="87"/>
      <c r="E912" s="88"/>
      <c r="F912" s="272" t="str">
        <f t="shared" si="13"/>
        <v/>
      </c>
      <c r="G912" s="89"/>
      <c r="H912" s="273"/>
      <c r="I912" s="89"/>
      <c r="J912" s="156"/>
      <c r="K912" s="153"/>
      <c r="L9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2" s="275" t="str">
        <f>IF(ISNUMBER(Tabla1[[#This Row],[meq TROLOX/g muestra]]),Tabla1[[#This Row],[meq TROLOX/g muestra]]*100*1000,"")</f>
        <v/>
      </c>
      <c r="N912" s="274" t="str">
        <f>IF(ISNUMBER(Tabla1[[#This Row],[umol TROLOX/ 100g]]),Tabla1[[#This Row],[umol TROLOX/ 100g]]/250.29,"")</f>
        <v/>
      </c>
      <c r="O912" s="90"/>
      <c r="P912" s="90"/>
      <c r="Q912" s="90"/>
      <c r="R912" s="147"/>
      <c r="S912" s="148"/>
    </row>
    <row r="913" spans="1:19" x14ac:dyDescent="0.25">
      <c r="A913" s="85"/>
      <c r="B913" s="146"/>
      <c r="C913" s="146"/>
      <c r="D913" s="87"/>
      <c r="E913" s="88"/>
      <c r="F913" s="272" t="str">
        <f t="shared" si="13"/>
        <v/>
      </c>
      <c r="G913" s="89"/>
      <c r="H913" s="273"/>
      <c r="I913" s="89"/>
      <c r="J913" s="156"/>
      <c r="K913" s="153"/>
      <c r="L9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3" s="275" t="str">
        <f>IF(ISNUMBER(Tabla1[[#This Row],[meq TROLOX/g muestra]]),Tabla1[[#This Row],[meq TROLOX/g muestra]]*100*1000,"")</f>
        <v/>
      </c>
      <c r="N913" s="274" t="str">
        <f>IF(ISNUMBER(Tabla1[[#This Row],[umol TROLOX/ 100g]]),Tabla1[[#This Row],[umol TROLOX/ 100g]]/250.29,"")</f>
        <v/>
      </c>
      <c r="O913" s="90"/>
      <c r="P913" s="90"/>
      <c r="Q913" s="90"/>
      <c r="R913" s="147"/>
      <c r="S913" s="148"/>
    </row>
    <row r="914" spans="1:19" x14ac:dyDescent="0.25">
      <c r="A914" s="85"/>
      <c r="B914" s="146"/>
      <c r="C914" s="146"/>
      <c r="D914" s="87"/>
      <c r="E914" s="88"/>
      <c r="F914" s="272" t="str">
        <f t="shared" si="13"/>
        <v/>
      </c>
      <c r="G914" s="89"/>
      <c r="H914" s="273"/>
      <c r="I914" s="89"/>
      <c r="J914" s="156"/>
      <c r="K914" s="153"/>
      <c r="L9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4" s="275" t="str">
        <f>IF(ISNUMBER(Tabla1[[#This Row],[meq TROLOX/g muestra]]),Tabla1[[#This Row],[meq TROLOX/g muestra]]*100*1000,"")</f>
        <v/>
      </c>
      <c r="N914" s="274" t="str">
        <f>IF(ISNUMBER(Tabla1[[#This Row],[umol TROLOX/ 100g]]),Tabla1[[#This Row],[umol TROLOX/ 100g]]/250.29,"")</f>
        <v/>
      </c>
      <c r="O914" s="90"/>
      <c r="P914" s="90"/>
      <c r="Q914" s="90"/>
      <c r="R914" s="147"/>
      <c r="S914" s="148"/>
    </row>
    <row r="915" spans="1:19" x14ac:dyDescent="0.25">
      <c r="A915" s="85"/>
      <c r="B915" s="146"/>
      <c r="C915" s="146"/>
      <c r="D915" s="87"/>
      <c r="E915" s="88"/>
      <c r="F915" s="272" t="str">
        <f t="shared" si="13"/>
        <v/>
      </c>
      <c r="G915" s="89"/>
      <c r="H915" s="273"/>
      <c r="I915" s="89"/>
      <c r="J915" s="156"/>
      <c r="K915" s="153"/>
      <c r="L9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5" s="275" t="str">
        <f>IF(ISNUMBER(Tabla1[[#This Row],[meq TROLOX/g muestra]]),Tabla1[[#This Row],[meq TROLOX/g muestra]]*100*1000,"")</f>
        <v/>
      </c>
      <c r="N915" s="274" t="str">
        <f>IF(ISNUMBER(Tabla1[[#This Row],[umol TROLOX/ 100g]]),Tabla1[[#This Row],[umol TROLOX/ 100g]]/250.29,"")</f>
        <v/>
      </c>
      <c r="O915" s="90"/>
      <c r="P915" s="90"/>
      <c r="Q915" s="90"/>
      <c r="R915" s="147"/>
      <c r="S915" s="148"/>
    </row>
    <row r="916" spans="1:19" x14ac:dyDescent="0.25">
      <c r="A916" s="85"/>
      <c r="B916" s="146"/>
      <c r="C916" s="146"/>
      <c r="D916" s="87"/>
      <c r="E916" s="88"/>
      <c r="F916" s="272" t="str">
        <f t="shared" si="13"/>
        <v/>
      </c>
      <c r="G916" s="89"/>
      <c r="H916" s="273"/>
      <c r="I916" s="89"/>
      <c r="J916" s="156"/>
      <c r="K916" s="153"/>
      <c r="L9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6" s="275" t="str">
        <f>IF(ISNUMBER(Tabla1[[#This Row],[meq TROLOX/g muestra]]),Tabla1[[#This Row],[meq TROLOX/g muestra]]*100*1000,"")</f>
        <v/>
      </c>
      <c r="N916" s="274" t="str">
        <f>IF(ISNUMBER(Tabla1[[#This Row],[umol TROLOX/ 100g]]),Tabla1[[#This Row],[umol TROLOX/ 100g]]/250.29,"")</f>
        <v/>
      </c>
      <c r="O916" s="90"/>
      <c r="P916" s="90"/>
      <c r="Q916" s="90"/>
      <c r="R916" s="147"/>
      <c r="S916" s="148"/>
    </row>
    <row r="917" spans="1:19" x14ac:dyDescent="0.25">
      <c r="A917" s="85"/>
      <c r="B917" s="146"/>
      <c r="C917" s="146"/>
      <c r="D917" s="87"/>
      <c r="E917" s="88"/>
      <c r="F917" s="272" t="str">
        <f t="shared" si="13"/>
        <v/>
      </c>
      <c r="G917" s="89"/>
      <c r="H917" s="273"/>
      <c r="I917" s="89"/>
      <c r="J917" s="156"/>
      <c r="K917" s="153"/>
      <c r="L9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7" s="275" t="str">
        <f>IF(ISNUMBER(Tabla1[[#This Row],[meq TROLOX/g muestra]]),Tabla1[[#This Row],[meq TROLOX/g muestra]]*100*1000,"")</f>
        <v/>
      </c>
      <c r="N917" s="274" t="str">
        <f>IF(ISNUMBER(Tabla1[[#This Row],[umol TROLOX/ 100g]]),Tabla1[[#This Row],[umol TROLOX/ 100g]]/250.29,"")</f>
        <v/>
      </c>
      <c r="O917" s="90"/>
      <c r="P917" s="90"/>
      <c r="Q917" s="90"/>
      <c r="R917" s="147"/>
      <c r="S917" s="148"/>
    </row>
    <row r="918" spans="1:19" x14ac:dyDescent="0.25">
      <c r="A918" s="85"/>
      <c r="B918" s="146"/>
      <c r="C918" s="146"/>
      <c r="D918" s="87"/>
      <c r="E918" s="88"/>
      <c r="F918" s="272" t="str">
        <f t="shared" ref="F918:F981" si="14">IF(OR(ISBLANK(E918),ISERROR($B$14),ISERROR($B$15))=FALSE,E918+(E918*$B$14+$B$15),"")</f>
        <v/>
      </c>
      <c r="G918" s="89"/>
      <c r="H918" s="273"/>
      <c r="I918" s="89"/>
      <c r="J918" s="156"/>
      <c r="K918" s="153"/>
      <c r="L9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8" s="275" t="str">
        <f>IF(ISNUMBER(Tabla1[[#This Row],[meq TROLOX/g muestra]]),Tabla1[[#This Row],[meq TROLOX/g muestra]]*100*1000,"")</f>
        <v/>
      </c>
      <c r="N918" s="274" t="str">
        <f>IF(ISNUMBER(Tabla1[[#This Row],[umol TROLOX/ 100g]]),Tabla1[[#This Row],[umol TROLOX/ 100g]]/250.29,"")</f>
        <v/>
      </c>
      <c r="O918" s="90"/>
      <c r="P918" s="90"/>
      <c r="Q918" s="90"/>
      <c r="R918" s="147"/>
      <c r="S918" s="148"/>
    </row>
    <row r="919" spans="1:19" x14ac:dyDescent="0.25">
      <c r="A919" s="85"/>
      <c r="B919" s="146"/>
      <c r="C919" s="146"/>
      <c r="D919" s="87"/>
      <c r="E919" s="88"/>
      <c r="F919" s="272" t="str">
        <f t="shared" si="14"/>
        <v/>
      </c>
      <c r="G919" s="89"/>
      <c r="H919" s="273"/>
      <c r="I919" s="89"/>
      <c r="J919" s="156"/>
      <c r="K919" s="153"/>
      <c r="L9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19" s="275" t="str">
        <f>IF(ISNUMBER(Tabla1[[#This Row],[meq TROLOX/g muestra]]),Tabla1[[#This Row],[meq TROLOX/g muestra]]*100*1000,"")</f>
        <v/>
      </c>
      <c r="N919" s="274" t="str">
        <f>IF(ISNUMBER(Tabla1[[#This Row],[umol TROLOX/ 100g]]),Tabla1[[#This Row],[umol TROLOX/ 100g]]/250.29,"")</f>
        <v/>
      </c>
      <c r="O919" s="90"/>
      <c r="P919" s="90"/>
      <c r="Q919" s="90"/>
      <c r="R919" s="147"/>
      <c r="S919" s="148"/>
    </row>
    <row r="920" spans="1:19" x14ac:dyDescent="0.25">
      <c r="A920" s="85"/>
      <c r="B920" s="146"/>
      <c r="C920" s="146"/>
      <c r="D920" s="87"/>
      <c r="E920" s="88"/>
      <c r="F920" s="272" t="str">
        <f t="shared" si="14"/>
        <v/>
      </c>
      <c r="G920" s="89"/>
      <c r="H920" s="273"/>
      <c r="I920" s="89"/>
      <c r="J920" s="156"/>
      <c r="K920" s="153"/>
      <c r="L92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0" s="275" t="str">
        <f>IF(ISNUMBER(Tabla1[[#This Row],[meq TROLOX/g muestra]]),Tabla1[[#This Row],[meq TROLOX/g muestra]]*100*1000,"")</f>
        <v/>
      </c>
      <c r="N920" s="274" t="str">
        <f>IF(ISNUMBER(Tabla1[[#This Row],[umol TROLOX/ 100g]]),Tabla1[[#This Row],[umol TROLOX/ 100g]]/250.29,"")</f>
        <v/>
      </c>
      <c r="O920" s="90"/>
      <c r="P920" s="90"/>
      <c r="Q920" s="90"/>
      <c r="R920" s="147"/>
      <c r="S920" s="148"/>
    </row>
    <row r="921" spans="1:19" x14ac:dyDescent="0.25">
      <c r="A921" s="85"/>
      <c r="B921" s="146"/>
      <c r="C921" s="146"/>
      <c r="D921" s="87"/>
      <c r="E921" s="88"/>
      <c r="F921" s="272" t="str">
        <f t="shared" si="14"/>
        <v/>
      </c>
      <c r="G921" s="89"/>
      <c r="H921" s="273"/>
      <c r="I921" s="89"/>
      <c r="J921" s="156"/>
      <c r="K921" s="153"/>
      <c r="L92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1" s="275" t="str">
        <f>IF(ISNUMBER(Tabla1[[#This Row],[meq TROLOX/g muestra]]),Tabla1[[#This Row],[meq TROLOX/g muestra]]*100*1000,"")</f>
        <v/>
      </c>
      <c r="N921" s="274" t="str">
        <f>IF(ISNUMBER(Tabla1[[#This Row],[umol TROLOX/ 100g]]),Tabla1[[#This Row],[umol TROLOX/ 100g]]/250.29,"")</f>
        <v/>
      </c>
      <c r="O921" s="90"/>
      <c r="P921" s="90"/>
      <c r="Q921" s="90"/>
      <c r="R921" s="147"/>
      <c r="S921" s="148"/>
    </row>
    <row r="922" spans="1:19" x14ac:dyDescent="0.25">
      <c r="A922" s="85"/>
      <c r="B922" s="146"/>
      <c r="C922" s="146"/>
      <c r="D922" s="87"/>
      <c r="E922" s="88"/>
      <c r="F922" s="272" t="str">
        <f t="shared" si="14"/>
        <v/>
      </c>
      <c r="G922" s="89"/>
      <c r="H922" s="273"/>
      <c r="I922" s="89"/>
      <c r="J922" s="156"/>
      <c r="K922" s="153"/>
      <c r="L92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2" s="275" t="str">
        <f>IF(ISNUMBER(Tabla1[[#This Row],[meq TROLOX/g muestra]]),Tabla1[[#This Row],[meq TROLOX/g muestra]]*100*1000,"")</f>
        <v/>
      </c>
      <c r="N922" s="274" t="str">
        <f>IF(ISNUMBER(Tabla1[[#This Row],[umol TROLOX/ 100g]]),Tabla1[[#This Row],[umol TROLOX/ 100g]]/250.29,"")</f>
        <v/>
      </c>
      <c r="O922" s="90"/>
      <c r="P922" s="90"/>
      <c r="Q922" s="90"/>
      <c r="R922" s="147"/>
      <c r="S922" s="148"/>
    </row>
    <row r="923" spans="1:19" x14ac:dyDescent="0.25">
      <c r="A923" s="85"/>
      <c r="B923" s="146"/>
      <c r="C923" s="146"/>
      <c r="D923" s="87"/>
      <c r="E923" s="88"/>
      <c r="F923" s="272" t="str">
        <f t="shared" si="14"/>
        <v/>
      </c>
      <c r="G923" s="89"/>
      <c r="H923" s="273"/>
      <c r="I923" s="89"/>
      <c r="J923" s="156"/>
      <c r="K923" s="153"/>
      <c r="L92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3" s="275" t="str">
        <f>IF(ISNUMBER(Tabla1[[#This Row],[meq TROLOX/g muestra]]),Tabla1[[#This Row],[meq TROLOX/g muestra]]*100*1000,"")</f>
        <v/>
      </c>
      <c r="N923" s="274" t="str">
        <f>IF(ISNUMBER(Tabla1[[#This Row],[umol TROLOX/ 100g]]),Tabla1[[#This Row],[umol TROLOX/ 100g]]/250.29,"")</f>
        <v/>
      </c>
      <c r="O923" s="90"/>
      <c r="P923" s="90"/>
      <c r="Q923" s="90"/>
      <c r="R923" s="147"/>
      <c r="S923" s="148"/>
    </row>
    <row r="924" spans="1:19" x14ac:dyDescent="0.25">
      <c r="A924" s="85"/>
      <c r="B924" s="146"/>
      <c r="C924" s="146"/>
      <c r="D924" s="87"/>
      <c r="E924" s="88"/>
      <c r="F924" s="272" t="str">
        <f t="shared" si="14"/>
        <v/>
      </c>
      <c r="G924" s="89"/>
      <c r="H924" s="273"/>
      <c r="I924" s="89"/>
      <c r="J924" s="156"/>
      <c r="K924" s="153"/>
      <c r="L92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4" s="275" t="str">
        <f>IF(ISNUMBER(Tabla1[[#This Row],[meq TROLOX/g muestra]]),Tabla1[[#This Row],[meq TROLOX/g muestra]]*100*1000,"")</f>
        <v/>
      </c>
      <c r="N924" s="274" t="str">
        <f>IF(ISNUMBER(Tabla1[[#This Row],[umol TROLOX/ 100g]]),Tabla1[[#This Row],[umol TROLOX/ 100g]]/250.29,"")</f>
        <v/>
      </c>
      <c r="O924" s="90"/>
      <c r="P924" s="90"/>
      <c r="Q924" s="90"/>
      <c r="R924" s="147"/>
      <c r="S924" s="148"/>
    </row>
    <row r="925" spans="1:19" x14ac:dyDescent="0.25">
      <c r="A925" s="85"/>
      <c r="B925" s="146"/>
      <c r="C925" s="146"/>
      <c r="D925" s="87"/>
      <c r="E925" s="88"/>
      <c r="F925" s="272" t="str">
        <f t="shared" si="14"/>
        <v/>
      </c>
      <c r="G925" s="89"/>
      <c r="H925" s="273"/>
      <c r="I925" s="89"/>
      <c r="J925" s="156"/>
      <c r="K925" s="153"/>
      <c r="L92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5" s="275" t="str">
        <f>IF(ISNUMBER(Tabla1[[#This Row],[meq TROLOX/g muestra]]),Tabla1[[#This Row],[meq TROLOX/g muestra]]*100*1000,"")</f>
        <v/>
      </c>
      <c r="N925" s="274" t="str">
        <f>IF(ISNUMBER(Tabla1[[#This Row],[umol TROLOX/ 100g]]),Tabla1[[#This Row],[umol TROLOX/ 100g]]/250.29,"")</f>
        <v/>
      </c>
      <c r="O925" s="90"/>
      <c r="P925" s="90"/>
      <c r="Q925" s="90"/>
      <c r="R925" s="147"/>
      <c r="S925" s="148"/>
    </row>
    <row r="926" spans="1:19" x14ac:dyDescent="0.25">
      <c r="A926" s="85"/>
      <c r="B926" s="146"/>
      <c r="C926" s="146"/>
      <c r="D926" s="87"/>
      <c r="E926" s="88"/>
      <c r="F926" s="272" t="str">
        <f t="shared" si="14"/>
        <v/>
      </c>
      <c r="G926" s="89"/>
      <c r="H926" s="273"/>
      <c r="I926" s="89"/>
      <c r="J926" s="156"/>
      <c r="K926" s="153"/>
      <c r="L92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6" s="275" t="str">
        <f>IF(ISNUMBER(Tabla1[[#This Row],[meq TROLOX/g muestra]]),Tabla1[[#This Row],[meq TROLOX/g muestra]]*100*1000,"")</f>
        <v/>
      </c>
      <c r="N926" s="274" t="str">
        <f>IF(ISNUMBER(Tabla1[[#This Row],[umol TROLOX/ 100g]]),Tabla1[[#This Row],[umol TROLOX/ 100g]]/250.29,"")</f>
        <v/>
      </c>
      <c r="O926" s="90"/>
      <c r="P926" s="90"/>
      <c r="Q926" s="90"/>
      <c r="R926" s="147"/>
      <c r="S926" s="148"/>
    </row>
    <row r="927" spans="1:19" x14ac:dyDescent="0.25">
      <c r="A927" s="85"/>
      <c r="B927" s="146"/>
      <c r="C927" s="146"/>
      <c r="D927" s="87"/>
      <c r="E927" s="88"/>
      <c r="F927" s="272" t="str">
        <f t="shared" si="14"/>
        <v/>
      </c>
      <c r="G927" s="89"/>
      <c r="H927" s="273"/>
      <c r="I927" s="89"/>
      <c r="J927" s="156"/>
      <c r="K927" s="153"/>
      <c r="L92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7" s="275" t="str">
        <f>IF(ISNUMBER(Tabla1[[#This Row],[meq TROLOX/g muestra]]),Tabla1[[#This Row],[meq TROLOX/g muestra]]*100*1000,"")</f>
        <v/>
      </c>
      <c r="N927" s="274" t="str">
        <f>IF(ISNUMBER(Tabla1[[#This Row],[umol TROLOX/ 100g]]),Tabla1[[#This Row],[umol TROLOX/ 100g]]/250.29,"")</f>
        <v/>
      </c>
      <c r="O927" s="90"/>
      <c r="P927" s="90"/>
      <c r="Q927" s="90"/>
      <c r="R927" s="147"/>
      <c r="S927" s="148"/>
    </row>
    <row r="928" spans="1:19" x14ac:dyDescent="0.25">
      <c r="A928" s="85"/>
      <c r="B928" s="146"/>
      <c r="C928" s="146"/>
      <c r="D928" s="87"/>
      <c r="E928" s="88"/>
      <c r="F928" s="272" t="str">
        <f t="shared" si="14"/>
        <v/>
      </c>
      <c r="G928" s="89"/>
      <c r="H928" s="273"/>
      <c r="I928" s="89"/>
      <c r="J928" s="156"/>
      <c r="K928" s="153"/>
      <c r="L92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8" s="275" t="str">
        <f>IF(ISNUMBER(Tabla1[[#This Row],[meq TROLOX/g muestra]]),Tabla1[[#This Row],[meq TROLOX/g muestra]]*100*1000,"")</f>
        <v/>
      </c>
      <c r="N928" s="274" t="str">
        <f>IF(ISNUMBER(Tabla1[[#This Row],[umol TROLOX/ 100g]]),Tabla1[[#This Row],[umol TROLOX/ 100g]]/250.29,"")</f>
        <v/>
      </c>
      <c r="O928" s="90"/>
      <c r="P928" s="90"/>
      <c r="Q928" s="90"/>
      <c r="R928" s="147"/>
      <c r="S928" s="148"/>
    </row>
    <row r="929" spans="1:19" x14ac:dyDescent="0.25">
      <c r="A929" s="85"/>
      <c r="B929" s="146"/>
      <c r="C929" s="146"/>
      <c r="D929" s="87"/>
      <c r="E929" s="88"/>
      <c r="F929" s="272" t="str">
        <f t="shared" si="14"/>
        <v/>
      </c>
      <c r="G929" s="89"/>
      <c r="H929" s="273"/>
      <c r="I929" s="89"/>
      <c r="J929" s="156"/>
      <c r="K929" s="153"/>
      <c r="L92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29" s="275" t="str">
        <f>IF(ISNUMBER(Tabla1[[#This Row],[meq TROLOX/g muestra]]),Tabla1[[#This Row],[meq TROLOX/g muestra]]*100*1000,"")</f>
        <v/>
      </c>
      <c r="N929" s="274" t="str">
        <f>IF(ISNUMBER(Tabla1[[#This Row],[umol TROLOX/ 100g]]),Tabla1[[#This Row],[umol TROLOX/ 100g]]/250.29,"")</f>
        <v/>
      </c>
      <c r="O929" s="90"/>
      <c r="P929" s="90"/>
      <c r="Q929" s="90"/>
      <c r="R929" s="147"/>
      <c r="S929" s="148"/>
    </row>
    <row r="930" spans="1:19" x14ac:dyDescent="0.25">
      <c r="A930" s="85"/>
      <c r="B930" s="146"/>
      <c r="C930" s="146"/>
      <c r="D930" s="87"/>
      <c r="E930" s="88"/>
      <c r="F930" s="272" t="str">
        <f t="shared" si="14"/>
        <v/>
      </c>
      <c r="G930" s="89"/>
      <c r="H930" s="273"/>
      <c r="I930" s="89"/>
      <c r="J930" s="156"/>
      <c r="K930" s="153"/>
      <c r="L93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0" s="275" t="str">
        <f>IF(ISNUMBER(Tabla1[[#This Row],[meq TROLOX/g muestra]]),Tabla1[[#This Row],[meq TROLOX/g muestra]]*100*1000,"")</f>
        <v/>
      </c>
      <c r="N930" s="274" t="str">
        <f>IF(ISNUMBER(Tabla1[[#This Row],[umol TROLOX/ 100g]]),Tabla1[[#This Row],[umol TROLOX/ 100g]]/250.29,"")</f>
        <v/>
      </c>
      <c r="O930" s="90"/>
      <c r="P930" s="90"/>
      <c r="Q930" s="90"/>
      <c r="R930" s="147"/>
      <c r="S930" s="148"/>
    </row>
    <row r="931" spans="1:19" x14ac:dyDescent="0.25">
      <c r="A931" s="85"/>
      <c r="B931" s="146"/>
      <c r="C931" s="146"/>
      <c r="D931" s="87"/>
      <c r="E931" s="88"/>
      <c r="F931" s="272" t="str">
        <f t="shared" si="14"/>
        <v/>
      </c>
      <c r="G931" s="89"/>
      <c r="H931" s="273"/>
      <c r="I931" s="89"/>
      <c r="J931" s="156"/>
      <c r="K931" s="153"/>
      <c r="L93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1" s="275" t="str">
        <f>IF(ISNUMBER(Tabla1[[#This Row],[meq TROLOX/g muestra]]),Tabla1[[#This Row],[meq TROLOX/g muestra]]*100*1000,"")</f>
        <v/>
      </c>
      <c r="N931" s="274" t="str">
        <f>IF(ISNUMBER(Tabla1[[#This Row],[umol TROLOX/ 100g]]),Tabla1[[#This Row],[umol TROLOX/ 100g]]/250.29,"")</f>
        <v/>
      </c>
      <c r="O931" s="90"/>
      <c r="P931" s="90"/>
      <c r="Q931" s="90"/>
      <c r="R931" s="147"/>
      <c r="S931" s="148"/>
    </row>
    <row r="932" spans="1:19" x14ac:dyDescent="0.25">
      <c r="A932" s="85"/>
      <c r="B932" s="146"/>
      <c r="C932" s="146"/>
      <c r="D932" s="87"/>
      <c r="E932" s="88"/>
      <c r="F932" s="272" t="str">
        <f t="shared" si="14"/>
        <v/>
      </c>
      <c r="G932" s="89"/>
      <c r="H932" s="273"/>
      <c r="I932" s="89"/>
      <c r="J932" s="156"/>
      <c r="K932" s="153"/>
      <c r="L93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2" s="275" t="str">
        <f>IF(ISNUMBER(Tabla1[[#This Row],[meq TROLOX/g muestra]]),Tabla1[[#This Row],[meq TROLOX/g muestra]]*100*1000,"")</f>
        <v/>
      </c>
      <c r="N932" s="274" t="str">
        <f>IF(ISNUMBER(Tabla1[[#This Row],[umol TROLOX/ 100g]]),Tabla1[[#This Row],[umol TROLOX/ 100g]]/250.29,"")</f>
        <v/>
      </c>
      <c r="O932" s="90"/>
      <c r="P932" s="90"/>
      <c r="Q932" s="90"/>
      <c r="R932" s="147"/>
      <c r="S932" s="148"/>
    </row>
    <row r="933" spans="1:19" x14ac:dyDescent="0.25">
      <c r="A933" s="85"/>
      <c r="B933" s="146"/>
      <c r="C933" s="146"/>
      <c r="D933" s="87"/>
      <c r="E933" s="88"/>
      <c r="F933" s="272" t="str">
        <f t="shared" si="14"/>
        <v/>
      </c>
      <c r="G933" s="89"/>
      <c r="H933" s="273"/>
      <c r="I933" s="89"/>
      <c r="J933" s="156"/>
      <c r="K933" s="153"/>
      <c r="L93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3" s="275" t="str">
        <f>IF(ISNUMBER(Tabla1[[#This Row],[meq TROLOX/g muestra]]),Tabla1[[#This Row],[meq TROLOX/g muestra]]*100*1000,"")</f>
        <v/>
      </c>
      <c r="N933" s="274" t="str">
        <f>IF(ISNUMBER(Tabla1[[#This Row],[umol TROLOX/ 100g]]),Tabla1[[#This Row],[umol TROLOX/ 100g]]/250.29,"")</f>
        <v/>
      </c>
      <c r="O933" s="90"/>
      <c r="P933" s="90"/>
      <c r="Q933" s="90"/>
      <c r="R933" s="147"/>
      <c r="S933" s="148"/>
    </row>
    <row r="934" spans="1:19" x14ac:dyDescent="0.25">
      <c r="A934" s="85"/>
      <c r="B934" s="146"/>
      <c r="C934" s="146"/>
      <c r="D934" s="87"/>
      <c r="E934" s="88"/>
      <c r="F934" s="272" t="str">
        <f t="shared" si="14"/>
        <v/>
      </c>
      <c r="G934" s="89"/>
      <c r="H934" s="273"/>
      <c r="I934" s="89"/>
      <c r="J934" s="156"/>
      <c r="K934" s="153"/>
      <c r="L93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4" s="275" t="str">
        <f>IF(ISNUMBER(Tabla1[[#This Row],[meq TROLOX/g muestra]]),Tabla1[[#This Row],[meq TROLOX/g muestra]]*100*1000,"")</f>
        <v/>
      </c>
      <c r="N934" s="274" t="str">
        <f>IF(ISNUMBER(Tabla1[[#This Row],[umol TROLOX/ 100g]]),Tabla1[[#This Row],[umol TROLOX/ 100g]]/250.29,"")</f>
        <v/>
      </c>
      <c r="O934" s="90"/>
      <c r="P934" s="90"/>
      <c r="Q934" s="90"/>
      <c r="R934" s="147"/>
      <c r="S934" s="148"/>
    </row>
    <row r="935" spans="1:19" x14ac:dyDescent="0.25">
      <c r="A935" s="85"/>
      <c r="B935" s="146"/>
      <c r="C935" s="146"/>
      <c r="D935" s="87"/>
      <c r="E935" s="88"/>
      <c r="F935" s="272" t="str">
        <f t="shared" si="14"/>
        <v/>
      </c>
      <c r="G935" s="89"/>
      <c r="H935" s="273"/>
      <c r="I935" s="89"/>
      <c r="J935" s="156"/>
      <c r="K935" s="153"/>
      <c r="L93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5" s="275" t="str">
        <f>IF(ISNUMBER(Tabla1[[#This Row],[meq TROLOX/g muestra]]),Tabla1[[#This Row],[meq TROLOX/g muestra]]*100*1000,"")</f>
        <v/>
      </c>
      <c r="N935" s="274" t="str">
        <f>IF(ISNUMBER(Tabla1[[#This Row],[umol TROLOX/ 100g]]),Tabla1[[#This Row],[umol TROLOX/ 100g]]/250.29,"")</f>
        <v/>
      </c>
      <c r="O935" s="90"/>
      <c r="P935" s="90"/>
      <c r="Q935" s="90"/>
      <c r="R935" s="147"/>
      <c r="S935" s="148"/>
    </row>
    <row r="936" spans="1:19" x14ac:dyDescent="0.25">
      <c r="A936" s="85"/>
      <c r="B936" s="146"/>
      <c r="C936" s="146"/>
      <c r="D936" s="87"/>
      <c r="E936" s="88"/>
      <c r="F936" s="272" t="str">
        <f t="shared" si="14"/>
        <v/>
      </c>
      <c r="G936" s="89"/>
      <c r="H936" s="273"/>
      <c r="I936" s="89"/>
      <c r="J936" s="156"/>
      <c r="K936" s="153"/>
      <c r="L93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6" s="275" t="str">
        <f>IF(ISNUMBER(Tabla1[[#This Row],[meq TROLOX/g muestra]]),Tabla1[[#This Row],[meq TROLOX/g muestra]]*100*1000,"")</f>
        <v/>
      </c>
      <c r="N936" s="274" t="str">
        <f>IF(ISNUMBER(Tabla1[[#This Row],[umol TROLOX/ 100g]]),Tabla1[[#This Row],[umol TROLOX/ 100g]]/250.29,"")</f>
        <v/>
      </c>
      <c r="O936" s="90"/>
      <c r="P936" s="90"/>
      <c r="Q936" s="90"/>
      <c r="R936" s="147"/>
      <c r="S936" s="148"/>
    </row>
    <row r="937" spans="1:19" x14ac:dyDescent="0.25">
      <c r="A937" s="85"/>
      <c r="B937" s="146"/>
      <c r="C937" s="146"/>
      <c r="D937" s="87"/>
      <c r="E937" s="88"/>
      <c r="F937" s="272" t="str">
        <f t="shared" si="14"/>
        <v/>
      </c>
      <c r="G937" s="89"/>
      <c r="H937" s="273"/>
      <c r="I937" s="89"/>
      <c r="J937" s="156"/>
      <c r="K937" s="153"/>
      <c r="L93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7" s="275" t="str">
        <f>IF(ISNUMBER(Tabla1[[#This Row],[meq TROLOX/g muestra]]),Tabla1[[#This Row],[meq TROLOX/g muestra]]*100*1000,"")</f>
        <v/>
      </c>
      <c r="N937" s="274" t="str">
        <f>IF(ISNUMBER(Tabla1[[#This Row],[umol TROLOX/ 100g]]),Tabla1[[#This Row],[umol TROLOX/ 100g]]/250.29,"")</f>
        <v/>
      </c>
      <c r="O937" s="90"/>
      <c r="P937" s="90"/>
      <c r="Q937" s="90"/>
      <c r="R937" s="147"/>
      <c r="S937" s="148"/>
    </row>
    <row r="938" spans="1:19" x14ac:dyDescent="0.25">
      <c r="A938" s="85"/>
      <c r="B938" s="146"/>
      <c r="C938" s="146"/>
      <c r="D938" s="87"/>
      <c r="E938" s="88"/>
      <c r="F938" s="272" t="str">
        <f t="shared" si="14"/>
        <v/>
      </c>
      <c r="G938" s="89"/>
      <c r="H938" s="273"/>
      <c r="I938" s="89"/>
      <c r="J938" s="156"/>
      <c r="K938" s="153"/>
      <c r="L93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8" s="275" t="str">
        <f>IF(ISNUMBER(Tabla1[[#This Row],[meq TROLOX/g muestra]]),Tabla1[[#This Row],[meq TROLOX/g muestra]]*100*1000,"")</f>
        <v/>
      </c>
      <c r="N938" s="274" t="str">
        <f>IF(ISNUMBER(Tabla1[[#This Row],[umol TROLOX/ 100g]]),Tabla1[[#This Row],[umol TROLOX/ 100g]]/250.29,"")</f>
        <v/>
      </c>
      <c r="O938" s="90"/>
      <c r="P938" s="90"/>
      <c r="Q938" s="90"/>
      <c r="R938" s="147"/>
      <c r="S938" s="148"/>
    </row>
    <row r="939" spans="1:19" x14ac:dyDescent="0.25">
      <c r="A939" s="85"/>
      <c r="B939" s="146"/>
      <c r="C939" s="146"/>
      <c r="D939" s="87"/>
      <c r="E939" s="88"/>
      <c r="F939" s="272" t="str">
        <f t="shared" si="14"/>
        <v/>
      </c>
      <c r="G939" s="89"/>
      <c r="H939" s="273"/>
      <c r="I939" s="89"/>
      <c r="J939" s="156"/>
      <c r="K939" s="153"/>
      <c r="L93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39" s="275" t="str">
        <f>IF(ISNUMBER(Tabla1[[#This Row],[meq TROLOX/g muestra]]),Tabla1[[#This Row],[meq TROLOX/g muestra]]*100*1000,"")</f>
        <v/>
      </c>
      <c r="N939" s="274" t="str">
        <f>IF(ISNUMBER(Tabla1[[#This Row],[umol TROLOX/ 100g]]),Tabla1[[#This Row],[umol TROLOX/ 100g]]/250.29,"")</f>
        <v/>
      </c>
      <c r="O939" s="90"/>
      <c r="P939" s="90"/>
      <c r="Q939" s="90"/>
      <c r="R939" s="147"/>
      <c r="S939" s="148"/>
    </row>
    <row r="940" spans="1:19" x14ac:dyDescent="0.25">
      <c r="A940" s="85"/>
      <c r="B940" s="146"/>
      <c r="C940" s="146"/>
      <c r="D940" s="87"/>
      <c r="E940" s="88"/>
      <c r="F940" s="272" t="str">
        <f t="shared" si="14"/>
        <v/>
      </c>
      <c r="G940" s="89"/>
      <c r="H940" s="273"/>
      <c r="I940" s="89"/>
      <c r="J940" s="156"/>
      <c r="K940" s="153"/>
      <c r="L94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0" s="275" t="str">
        <f>IF(ISNUMBER(Tabla1[[#This Row],[meq TROLOX/g muestra]]),Tabla1[[#This Row],[meq TROLOX/g muestra]]*100*1000,"")</f>
        <v/>
      </c>
      <c r="N940" s="274" t="str">
        <f>IF(ISNUMBER(Tabla1[[#This Row],[umol TROLOX/ 100g]]),Tabla1[[#This Row],[umol TROLOX/ 100g]]/250.29,"")</f>
        <v/>
      </c>
      <c r="O940" s="90"/>
      <c r="P940" s="90"/>
      <c r="Q940" s="90"/>
      <c r="R940" s="147"/>
      <c r="S940" s="148"/>
    </row>
    <row r="941" spans="1:19" x14ac:dyDescent="0.25">
      <c r="A941" s="85"/>
      <c r="B941" s="146"/>
      <c r="C941" s="146"/>
      <c r="D941" s="87"/>
      <c r="E941" s="88"/>
      <c r="F941" s="272" t="str">
        <f t="shared" si="14"/>
        <v/>
      </c>
      <c r="G941" s="89"/>
      <c r="H941" s="273"/>
      <c r="I941" s="89"/>
      <c r="J941" s="156"/>
      <c r="K941" s="153"/>
      <c r="L94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1" s="275" t="str">
        <f>IF(ISNUMBER(Tabla1[[#This Row],[meq TROLOX/g muestra]]),Tabla1[[#This Row],[meq TROLOX/g muestra]]*100*1000,"")</f>
        <v/>
      </c>
      <c r="N941" s="274" t="str">
        <f>IF(ISNUMBER(Tabla1[[#This Row],[umol TROLOX/ 100g]]),Tabla1[[#This Row],[umol TROLOX/ 100g]]/250.29,"")</f>
        <v/>
      </c>
      <c r="O941" s="90"/>
      <c r="P941" s="90"/>
      <c r="Q941" s="90"/>
      <c r="R941" s="147"/>
      <c r="S941" s="148"/>
    </row>
    <row r="942" spans="1:19" x14ac:dyDescent="0.25">
      <c r="A942" s="85"/>
      <c r="B942" s="146"/>
      <c r="C942" s="146"/>
      <c r="D942" s="87"/>
      <c r="E942" s="88"/>
      <c r="F942" s="272" t="str">
        <f t="shared" si="14"/>
        <v/>
      </c>
      <c r="G942" s="89"/>
      <c r="H942" s="273"/>
      <c r="I942" s="89"/>
      <c r="J942" s="156"/>
      <c r="K942" s="153"/>
      <c r="L94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2" s="275" t="str">
        <f>IF(ISNUMBER(Tabla1[[#This Row],[meq TROLOX/g muestra]]),Tabla1[[#This Row],[meq TROLOX/g muestra]]*100*1000,"")</f>
        <v/>
      </c>
      <c r="N942" s="274" t="str">
        <f>IF(ISNUMBER(Tabla1[[#This Row],[umol TROLOX/ 100g]]),Tabla1[[#This Row],[umol TROLOX/ 100g]]/250.29,"")</f>
        <v/>
      </c>
      <c r="O942" s="90"/>
      <c r="P942" s="90"/>
      <c r="Q942" s="90"/>
      <c r="R942" s="147"/>
      <c r="S942" s="148"/>
    </row>
    <row r="943" spans="1:19" x14ac:dyDescent="0.25">
      <c r="A943" s="85"/>
      <c r="B943" s="146"/>
      <c r="C943" s="146"/>
      <c r="D943" s="87"/>
      <c r="E943" s="88"/>
      <c r="F943" s="272" t="str">
        <f t="shared" si="14"/>
        <v/>
      </c>
      <c r="G943" s="89"/>
      <c r="H943" s="273"/>
      <c r="I943" s="89"/>
      <c r="J943" s="156"/>
      <c r="K943" s="153"/>
      <c r="L94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3" s="275" t="str">
        <f>IF(ISNUMBER(Tabla1[[#This Row],[meq TROLOX/g muestra]]),Tabla1[[#This Row],[meq TROLOX/g muestra]]*100*1000,"")</f>
        <v/>
      </c>
      <c r="N943" s="274" t="str">
        <f>IF(ISNUMBER(Tabla1[[#This Row],[umol TROLOX/ 100g]]),Tabla1[[#This Row],[umol TROLOX/ 100g]]/250.29,"")</f>
        <v/>
      </c>
      <c r="O943" s="90"/>
      <c r="P943" s="90"/>
      <c r="Q943" s="90"/>
      <c r="R943" s="147"/>
      <c r="S943" s="148"/>
    </row>
    <row r="944" spans="1:19" x14ac:dyDescent="0.25">
      <c r="A944" s="85"/>
      <c r="B944" s="146"/>
      <c r="C944" s="146"/>
      <c r="D944" s="87"/>
      <c r="E944" s="88"/>
      <c r="F944" s="272" t="str">
        <f t="shared" si="14"/>
        <v/>
      </c>
      <c r="G944" s="89"/>
      <c r="H944" s="273"/>
      <c r="I944" s="89"/>
      <c r="J944" s="156"/>
      <c r="K944" s="153"/>
      <c r="L94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4" s="275" t="str">
        <f>IF(ISNUMBER(Tabla1[[#This Row],[meq TROLOX/g muestra]]),Tabla1[[#This Row],[meq TROLOX/g muestra]]*100*1000,"")</f>
        <v/>
      </c>
      <c r="N944" s="274" t="str">
        <f>IF(ISNUMBER(Tabla1[[#This Row],[umol TROLOX/ 100g]]),Tabla1[[#This Row],[umol TROLOX/ 100g]]/250.29,"")</f>
        <v/>
      </c>
      <c r="O944" s="90"/>
      <c r="P944" s="90"/>
      <c r="Q944" s="90"/>
      <c r="R944" s="147"/>
      <c r="S944" s="148"/>
    </row>
    <row r="945" spans="1:19" x14ac:dyDescent="0.25">
      <c r="A945" s="85"/>
      <c r="B945" s="146"/>
      <c r="C945" s="146"/>
      <c r="D945" s="87"/>
      <c r="E945" s="88"/>
      <c r="F945" s="272" t="str">
        <f t="shared" si="14"/>
        <v/>
      </c>
      <c r="G945" s="89"/>
      <c r="H945" s="273"/>
      <c r="I945" s="89"/>
      <c r="J945" s="156"/>
      <c r="K945" s="153"/>
      <c r="L94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5" s="275" t="str">
        <f>IF(ISNUMBER(Tabla1[[#This Row],[meq TROLOX/g muestra]]),Tabla1[[#This Row],[meq TROLOX/g muestra]]*100*1000,"")</f>
        <v/>
      </c>
      <c r="N945" s="274" t="str">
        <f>IF(ISNUMBER(Tabla1[[#This Row],[umol TROLOX/ 100g]]),Tabla1[[#This Row],[umol TROLOX/ 100g]]/250.29,"")</f>
        <v/>
      </c>
      <c r="O945" s="90"/>
      <c r="P945" s="90"/>
      <c r="Q945" s="90"/>
      <c r="R945" s="147"/>
      <c r="S945" s="148"/>
    </row>
    <row r="946" spans="1:19" x14ac:dyDescent="0.25">
      <c r="A946" s="85"/>
      <c r="B946" s="146"/>
      <c r="C946" s="146"/>
      <c r="D946" s="87"/>
      <c r="E946" s="88"/>
      <c r="F946" s="272" t="str">
        <f t="shared" si="14"/>
        <v/>
      </c>
      <c r="G946" s="89"/>
      <c r="H946" s="273"/>
      <c r="I946" s="89"/>
      <c r="J946" s="156"/>
      <c r="K946" s="153"/>
      <c r="L94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6" s="275" t="str">
        <f>IF(ISNUMBER(Tabla1[[#This Row],[meq TROLOX/g muestra]]),Tabla1[[#This Row],[meq TROLOX/g muestra]]*100*1000,"")</f>
        <v/>
      </c>
      <c r="N946" s="274" t="str">
        <f>IF(ISNUMBER(Tabla1[[#This Row],[umol TROLOX/ 100g]]),Tabla1[[#This Row],[umol TROLOX/ 100g]]/250.29,"")</f>
        <v/>
      </c>
      <c r="O946" s="90"/>
      <c r="P946" s="90"/>
      <c r="Q946" s="90"/>
      <c r="R946" s="147"/>
      <c r="S946" s="148"/>
    </row>
    <row r="947" spans="1:19" x14ac:dyDescent="0.25">
      <c r="A947" s="85"/>
      <c r="B947" s="146"/>
      <c r="C947" s="146"/>
      <c r="D947" s="87"/>
      <c r="E947" s="88"/>
      <c r="F947" s="272" t="str">
        <f t="shared" si="14"/>
        <v/>
      </c>
      <c r="G947" s="89"/>
      <c r="H947" s="273"/>
      <c r="I947" s="89"/>
      <c r="J947" s="156"/>
      <c r="K947" s="153"/>
      <c r="L94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7" s="275" t="str">
        <f>IF(ISNUMBER(Tabla1[[#This Row],[meq TROLOX/g muestra]]),Tabla1[[#This Row],[meq TROLOX/g muestra]]*100*1000,"")</f>
        <v/>
      </c>
      <c r="N947" s="274" t="str">
        <f>IF(ISNUMBER(Tabla1[[#This Row],[umol TROLOX/ 100g]]),Tabla1[[#This Row],[umol TROLOX/ 100g]]/250.29,"")</f>
        <v/>
      </c>
      <c r="O947" s="90"/>
      <c r="P947" s="90"/>
      <c r="Q947" s="90"/>
      <c r="R947" s="147"/>
      <c r="S947" s="148"/>
    </row>
    <row r="948" spans="1:19" x14ac:dyDescent="0.25">
      <c r="A948" s="85"/>
      <c r="B948" s="146"/>
      <c r="C948" s="146"/>
      <c r="D948" s="87"/>
      <c r="E948" s="88"/>
      <c r="F948" s="272" t="str">
        <f t="shared" si="14"/>
        <v/>
      </c>
      <c r="G948" s="89"/>
      <c r="H948" s="273"/>
      <c r="I948" s="89"/>
      <c r="J948" s="156"/>
      <c r="K948" s="153"/>
      <c r="L94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8" s="275" t="str">
        <f>IF(ISNUMBER(Tabla1[[#This Row],[meq TROLOX/g muestra]]),Tabla1[[#This Row],[meq TROLOX/g muestra]]*100*1000,"")</f>
        <v/>
      </c>
      <c r="N948" s="274" t="str">
        <f>IF(ISNUMBER(Tabla1[[#This Row],[umol TROLOX/ 100g]]),Tabla1[[#This Row],[umol TROLOX/ 100g]]/250.29,"")</f>
        <v/>
      </c>
      <c r="O948" s="90"/>
      <c r="P948" s="90"/>
      <c r="Q948" s="90"/>
      <c r="R948" s="147"/>
      <c r="S948" s="148"/>
    </row>
    <row r="949" spans="1:19" x14ac:dyDescent="0.25">
      <c r="A949" s="85"/>
      <c r="B949" s="146"/>
      <c r="C949" s="146"/>
      <c r="D949" s="87"/>
      <c r="E949" s="88"/>
      <c r="F949" s="272" t="str">
        <f t="shared" si="14"/>
        <v/>
      </c>
      <c r="G949" s="89"/>
      <c r="H949" s="273"/>
      <c r="I949" s="89"/>
      <c r="J949" s="156"/>
      <c r="K949" s="153"/>
      <c r="L94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49" s="275" t="str">
        <f>IF(ISNUMBER(Tabla1[[#This Row],[meq TROLOX/g muestra]]),Tabla1[[#This Row],[meq TROLOX/g muestra]]*100*1000,"")</f>
        <v/>
      </c>
      <c r="N949" s="274" t="str">
        <f>IF(ISNUMBER(Tabla1[[#This Row],[umol TROLOX/ 100g]]),Tabla1[[#This Row],[umol TROLOX/ 100g]]/250.29,"")</f>
        <v/>
      </c>
      <c r="O949" s="90"/>
      <c r="P949" s="90"/>
      <c r="Q949" s="90"/>
      <c r="R949" s="147"/>
      <c r="S949" s="148"/>
    </row>
    <row r="950" spans="1:19" x14ac:dyDescent="0.25">
      <c r="A950" s="85"/>
      <c r="B950" s="146"/>
      <c r="C950" s="146"/>
      <c r="D950" s="87"/>
      <c r="E950" s="88"/>
      <c r="F950" s="272" t="str">
        <f t="shared" si="14"/>
        <v/>
      </c>
      <c r="G950" s="89"/>
      <c r="H950" s="273"/>
      <c r="I950" s="89"/>
      <c r="J950" s="156"/>
      <c r="K950" s="153"/>
      <c r="L95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0" s="275" t="str">
        <f>IF(ISNUMBER(Tabla1[[#This Row],[meq TROLOX/g muestra]]),Tabla1[[#This Row],[meq TROLOX/g muestra]]*100*1000,"")</f>
        <v/>
      </c>
      <c r="N950" s="274" t="str">
        <f>IF(ISNUMBER(Tabla1[[#This Row],[umol TROLOX/ 100g]]),Tabla1[[#This Row],[umol TROLOX/ 100g]]/250.29,"")</f>
        <v/>
      </c>
      <c r="O950" s="90"/>
      <c r="P950" s="90"/>
      <c r="Q950" s="90"/>
      <c r="R950" s="147"/>
      <c r="S950" s="148"/>
    </row>
    <row r="951" spans="1:19" x14ac:dyDescent="0.25">
      <c r="A951" s="85"/>
      <c r="B951" s="146"/>
      <c r="C951" s="146"/>
      <c r="D951" s="87"/>
      <c r="E951" s="88"/>
      <c r="F951" s="272" t="str">
        <f t="shared" si="14"/>
        <v/>
      </c>
      <c r="G951" s="89"/>
      <c r="H951" s="273"/>
      <c r="I951" s="89"/>
      <c r="J951" s="156"/>
      <c r="K951" s="153"/>
      <c r="L95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1" s="275" t="str">
        <f>IF(ISNUMBER(Tabla1[[#This Row],[meq TROLOX/g muestra]]),Tabla1[[#This Row],[meq TROLOX/g muestra]]*100*1000,"")</f>
        <v/>
      </c>
      <c r="N951" s="274" t="str">
        <f>IF(ISNUMBER(Tabla1[[#This Row],[umol TROLOX/ 100g]]),Tabla1[[#This Row],[umol TROLOX/ 100g]]/250.29,"")</f>
        <v/>
      </c>
      <c r="O951" s="90"/>
      <c r="P951" s="90"/>
      <c r="Q951" s="90"/>
      <c r="R951" s="147"/>
      <c r="S951" s="148"/>
    </row>
    <row r="952" spans="1:19" x14ac:dyDescent="0.25">
      <c r="A952" s="85"/>
      <c r="B952" s="146"/>
      <c r="C952" s="146"/>
      <c r="D952" s="87"/>
      <c r="E952" s="88"/>
      <c r="F952" s="272" t="str">
        <f t="shared" si="14"/>
        <v/>
      </c>
      <c r="G952" s="89"/>
      <c r="H952" s="273"/>
      <c r="I952" s="89"/>
      <c r="J952" s="156"/>
      <c r="K952" s="153"/>
      <c r="L95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2" s="275" t="str">
        <f>IF(ISNUMBER(Tabla1[[#This Row],[meq TROLOX/g muestra]]),Tabla1[[#This Row],[meq TROLOX/g muestra]]*100*1000,"")</f>
        <v/>
      </c>
      <c r="N952" s="274" t="str">
        <f>IF(ISNUMBER(Tabla1[[#This Row],[umol TROLOX/ 100g]]),Tabla1[[#This Row],[umol TROLOX/ 100g]]/250.29,"")</f>
        <v/>
      </c>
      <c r="O952" s="90"/>
      <c r="P952" s="90"/>
      <c r="Q952" s="90"/>
      <c r="R952" s="147"/>
      <c r="S952" s="148"/>
    </row>
    <row r="953" spans="1:19" x14ac:dyDescent="0.25">
      <c r="A953" s="85"/>
      <c r="B953" s="146"/>
      <c r="C953" s="146"/>
      <c r="D953" s="87"/>
      <c r="E953" s="88"/>
      <c r="F953" s="272" t="str">
        <f t="shared" si="14"/>
        <v/>
      </c>
      <c r="G953" s="89"/>
      <c r="H953" s="273"/>
      <c r="I953" s="89"/>
      <c r="J953" s="156"/>
      <c r="K953" s="153"/>
      <c r="L95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3" s="275" t="str">
        <f>IF(ISNUMBER(Tabla1[[#This Row],[meq TROLOX/g muestra]]),Tabla1[[#This Row],[meq TROLOX/g muestra]]*100*1000,"")</f>
        <v/>
      </c>
      <c r="N953" s="274" t="str">
        <f>IF(ISNUMBER(Tabla1[[#This Row],[umol TROLOX/ 100g]]),Tabla1[[#This Row],[umol TROLOX/ 100g]]/250.29,"")</f>
        <v/>
      </c>
      <c r="O953" s="90"/>
      <c r="P953" s="90"/>
      <c r="Q953" s="90"/>
      <c r="R953" s="147"/>
      <c r="S953" s="148"/>
    </row>
    <row r="954" spans="1:19" x14ac:dyDescent="0.25">
      <c r="A954" s="85"/>
      <c r="B954" s="146"/>
      <c r="C954" s="146"/>
      <c r="D954" s="87"/>
      <c r="E954" s="88"/>
      <c r="F954" s="272" t="str">
        <f t="shared" si="14"/>
        <v/>
      </c>
      <c r="G954" s="89"/>
      <c r="H954" s="273"/>
      <c r="I954" s="89"/>
      <c r="J954" s="156"/>
      <c r="K954" s="153"/>
      <c r="L95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4" s="275" t="str">
        <f>IF(ISNUMBER(Tabla1[[#This Row],[meq TROLOX/g muestra]]),Tabla1[[#This Row],[meq TROLOX/g muestra]]*100*1000,"")</f>
        <v/>
      </c>
      <c r="N954" s="274" t="str">
        <f>IF(ISNUMBER(Tabla1[[#This Row],[umol TROLOX/ 100g]]),Tabla1[[#This Row],[umol TROLOX/ 100g]]/250.29,"")</f>
        <v/>
      </c>
      <c r="O954" s="90"/>
      <c r="P954" s="90"/>
      <c r="Q954" s="90"/>
      <c r="R954" s="147"/>
      <c r="S954" s="148"/>
    </row>
    <row r="955" spans="1:19" x14ac:dyDescent="0.25">
      <c r="A955" s="85"/>
      <c r="B955" s="146"/>
      <c r="C955" s="146"/>
      <c r="D955" s="87"/>
      <c r="E955" s="88"/>
      <c r="F955" s="272" t="str">
        <f t="shared" si="14"/>
        <v/>
      </c>
      <c r="G955" s="89"/>
      <c r="H955" s="273"/>
      <c r="I955" s="89"/>
      <c r="J955" s="156"/>
      <c r="K955" s="153"/>
      <c r="L95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5" s="275" t="str">
        <f>IF(ISNUMBER(Tabla1[[#This Row],[meq TROLOX/g muestra]]),Tabla1[[#This Row],[meq TROLOX/g muestra]]*100*1000,"")</f>
        <v/>
      </c>
      <c r="N955" s="274" t="str">
        <f>IF(ISNUMBER(Tabla1[[#This Row],[umol TROLOX/ 100g]]),Tabla1[[#This Row],[umol TROLOX/ 100g]]/250.29,"")</f>
        <v/>
      </c>
      <c r="O955" s="90"/>
      <c r="P955" s="90"/>
      <c r="Q955" s="90"/>
      <c r="R955" s="147"/>
      <c r="S955" s="148"/>
    </row>
    <row r="956" spans="1:19" x14ac:dyDescent="0.25">
      <c r="A956" s="85"/>
      <c r="B956" s="146"/>
      <c r="C956" s="146"/>
      <c r="D956" s="87"/>
      <c r="E956" s="88"/>
      <c r="F956" s="272" t="str">
        <f t="shared" si="14"/>
        <v/>
      </c>
      <c r="G956" s="89"/>
      <c r="H956" s="273"/>
      <c r="I956" s="89"/>
      <c r="J956" s="156"/>
      <c r="K956" s="153"/>
      <c r="L95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6" s="275" t="str">
        <f>IF(ISNUMBER(Tabla1[[#This Row],[meq TROLOX/g muestra]]),Tabla1[[#This Row],[meq TROLOX/g muestra]]*100*1000,"")</f>
        <v/>
      </c>
      <c r="N956" s="274" t="str">
        <f>IF(ISNUMBER(Tabla1[[#This Row],[umol TROLOX/ 100g]]),Tabla1[[#This Row],[umol TROLOX/ 100g]]/250.29,"")</f>
        <v/>
      </c>
      <c r="O956" s="90"/>
      <c r="P956" s="90"/>
      <c r="Q956" s="90"/>
      <c r="R956" s="147"/>
      <c r="S956" s="148"/>
    </row>
    <row r="957" spans="1:19" x14ac:dyDescent="0.25">
      <c r="A957" s="85"/>
      <c r="B957" s="146"/>
      <c r="C957" s="146"/>
      <c r="D957" s="87"/>
      <c r="E957" s="88"/>
      <c r="F957" s="272" t="str">
        <f t="shared" si="14"/>
        <v/>
      </c>
      <c r="G957" s="89"/>
      <c r="H957" s="273"/>
      <c r="I957" s="89"/>
      <c r="J957" s="156"/>
      <c r="K957" s="153"/>
      <c r="L95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7" s="275" t="str">
        <f>IF(ISNUMBER(Tabla1[[#This Row],[meq TROLOX/g muestra]]),Tabla1[[#This Row],[meq TROLOX/g muestra]]*100*1000,"")</f>
        <v/>
      </c>
      <c r="N957" s="274" t="str">
        <f>IF(ISNUMBER(Tabla1[[#This Row],[umol TROLOX/ 100g]]),Tabla1[[#This Row],[umol TROLOX/ 100g]]/250.29,"")</f>
        <v/>
      </c>
      <c r="O957" s="90"/>
      <c r="P957" s="90"/>
      <c r="Q957" s="90"/>
      <c r="R957" s="147"/>
      <c r="S957" s="148"/>
    </row>
    <row r="958" spans="1:19" x14ac:dyDescent="0.25">
      <c r="A958" s="85"/>
      <c r="B958" s="146"/>
      <c r="C958" s="146"/>
      <c r="D958" s="87"/>
      <c r="E958" s="88"/>
      <c r="F958" s="272" t="str">
        <f t="shared" si="14"/>
        <v/>
      </c>
      <c r="G958" s="89"/>
      <c r="H958" s="273"/>
      <c r="I958" s="89"/>
      <c r="J958" s="156"/>
      <c r="K958" s="153"/>
      <c r="L95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8" s="275" t="str">
        <f>IF(ISNUMBER(Tabla1[[#This Row],[meq TROLOX/g muestra]]),Tabla1[[#This Row],[meq TROLOX/g muestra]]*100*1000,"")</f>
        <v/>
      </c>
      <c r="N958" s="274" t="str">
        <f>IF(ISNUMBER(Tabla1[[#This Row],[umol TROLOX/ 100g]]),Tabla1[[#This Row],[umol TROLOX/ 100g]]/250.29,"")</f>
        <v/>
      </c>
      <c r="O958" s="90"/>
      <c r="P958" s="90"/>
      <c r="Q958" s="90"/>
      <c r="R958" s="147"/>
      <c r="S958" s="148"/>
    </row>
    <row r="959" spans="1:19" x14ac:dyDescent="0.25">
      <c r="A959" s="85"/>
      <c r="B959" s="146"/>
      <c r="C959" s="146"/>
      <c r="D959" s="87"/>
      <c r="E959" s="88"/>
      <c r="F959" s="272" t="str">
        <f t="shared" si="14"/>
        <v/>
      </c>
      <c r="G959" s="89"/>
      <c r="H959" s="273"/>
      <c r="I959" s="89"/>
      <c r="J959" s="156"/>
      <c r="K959" s="153"/>
      <c r="L95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59" s="275" t="str">
        <f>IF(ISNUMBER(Tabla1[[#This Row],[meq TROLOX/g muestra]]),Tabla1[[#This Row],[meq TROLOX/g muestra]]*100*1000,"")</f>
        <v/>
      </c>
      <c r="N959" s="274" t="str">
        <f>IF(ISNUMBER(Tabla1[[#This Row],[umol TROLOX/ 100g]]),Tabla1[[#This Row],[umol TROLOX/ 100g]]/250.29,"")</f>
        <v/>
      </c>
      <c r="O959" s="90"/>
      <c r="P959" s="90"/>
      <c r="Q959" s="90"/>
      <c r="R959" s="147"/>
      <c r="S959" s="148"/>
    </row>
    <row r="960" spans="1:19" x14ac:dyDescent="0.25">
      <c r="A960" s="85"/>
      <c r="B960" s="146"/>
      <c r="C960" s="146"/>
      <c r="D960" s="87"/>
      <c r="E960" s="88"/>
      <c r="F960" s="272" t="str">
        <f t="shared" si="14"/>
        <v/>
      </c>
      <c r="G960" s="89"/>
      <c r="H960" s="273"/>
      <c r="I960" s="89"/>
      <c r="J960" s="156"/>
      <c r="K960" s="153"/>
      <c r="L96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0" s="275" t="str">
        <f>IF(ISNUMBER(Tabla1[[#This Row],[meq TROLOX/g muestra]]),Tabla1[[#This Row],[meq TROLOX/g muestra]]*100*1000,"")</f>
        <v/>
      </c>
      <c r="N960" s="274" t="str">
        <f>IF(ISNUMBER(Tabla1[[#This Row],[umol TROLOX/ 100g]]),Tabla1[[#This Row],[umol TROLOX/ 100g]]/250.29,"")</f>
        <v/>
      </c>
      <c r="O960" s="90"/>
      <c r="P960" s="90"/>
      <c r="Q960" s="90"/>
      <c r="R960" s="147"/>
      <c r="S960" s="148"/>
    </row>
    <row r="961" spans="1:19" x14ac:dyDescent="0.25">
      <c r="A961" s="85"/>
      <c r="B961" s="146"/>
      <c r="C961" s="146"/>
      <c r="D961" s="87"/>
      <c r="E961" s="88"/>
      <c r="F961" s="272" t="str">
        <f t="shared" si="14"/>
        <v/>
      </c>
      <c r="G961" s="89"/>
      <c r="H961" s="273"/>
      <c r="I961" s="89"/>
      <c r="J961" s="156"/>
      <c r="K961" s="153"/>
      <c r="L96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1" s="275" t="str">
        <f>IF(ISNUMBER(Tabla1[[#This Row],[meq TROLOX/g muestra]]),Tabla1[[#This Row],[meq TROLOX/g muestra]]*100*1000,"")</f>
        <v/>
      </c>
      <c r="N961" s="274" t="str">
        <f>IF(ISNUMBER(Tabla1[[#This Row],[umol TROLOX/ 100g]]),Tabla1[[#This Row],[umol TROLOX/ 100g]]/250.29,"")</f>
        <v/>
      </c>
      <c r="O961" s="90"/>
      <c r="P961" s="90"/>
      <c r="Q961" s="90"/>
      <c r="R961" s="147"/>
      <c r="S961" s="148"/>
    </row>
    <row r="962" spans="1:19" x14ac:dyDescent="0.25">
      <c r="A962" s="85"/>
      <c r="B962" s="146"/>
      <c r="C962" s="146"/>
      <c r="D962" s="87"/>
      <c r="E962" s="88"/>
      <c r="F962" s="272" t="str">
        <f t="shared" si="14"/>
        <v/>
      </c>
      <c r="G962" s="89"/>
      <c r="H962" s="273"/>
      <c r="I962" s="89"/>
      <c r="J962" s="156"/>
      <c r="K962" s="153"/>
      <c r="L96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2" s="275" t="str">
        <f>IF(ISNUMBER(Tabla1[[#This Row],[meq TROLOX/g muestra]]),Tabla1[[#This Row],[meq TROLOX/g muestra]]*100*1000,"")</f>
        <v/>
      </c>
      <c r="N962" s="274" t="str">
        <f>IF(ISNUMBER(Tabla1[[#This Row],[umol TROLOX/ 100g]]),Tabla1[[#This Row],[umol TROLOX/ 100g]]/250.29,"")</f>
        <v/>
      </c>
      <c r="O962" s="90"/>
      <c r="P962" s="90"/>
      <c r="Q962" s="90"/>
      <c r="R962" s="147"/>
      <c r="S962" s="148"/>
    </row>
    <row r="963" spans="1:19" x14ac:dyDescent="0.25">
      <c r="A963" s="85"/>
      <c r="B963" s="146"/>
      <c r="C963" s="146"/>
      <c r="D963" s="87"/>
      <c r="E963" s="88"/>
      <c r="F963" s="272" t="str">
        <f t="shared" si="14"/>
        <v/>
      </c>
      <c r="G963" s="89"/>
      <c r="H963" s="273"/>
      <c r="I963" s="89"/>
      <c r="J963" s="156"/>
      <c r="K963" s="153"/>
      <c r="L96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3" s="275" t="str">
        <f>IF(ISNUMBER(Tabla1[[#This Row],[meq TROLOX/g muestra]]),Tabla1[[#This Row],[meq TROLOX/g muestra]]*100*1000,"")</f>
        <v/>
      </c>
      <c r="N963" s="274" t="str">
        <f>IF(ISNUMBER(Tabla1[[#This Row],[umol TROLOX/ 100g]]),Tabla1[[#This Row],[umol TROLOX/ 100g]]/250.29,"")</f>
        <v/>
      </c>
      <c r="O963" s="90"/>
      <c r="P963" s="90"/>
      <c r="Q963" s="90"/>
      <c r="R963" s="147"/>
      <c r="S963" s="148"/>
    </row>
    <row r="964" spans="1:19" x14ac:dyDescent="0.25">
      <c r="A964" s="85"/>
      <c r="B964" s="146"/>
      <c r="C964" s="146"/>
      <c r="D964" s="87"/>
      <c r="E964" s="88"/>
      <c r="F964" s="272" t="str">
        <f t="shared" si="14"/>
        <v/>
      </c>
      <c r="G964" s="89"/>
      <c r="H964" s="273"/>
      <c r="I964" s="89"/>
      <c r="J964" s="156"/>
      <c r="K964" s="153"/>
      <c r="L96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4" s="275" t="str">
        <f>IF(ISNUMBER(Tabla1[[#This Row],[meq TROLOX/g muestra]]),Tabla1[[#This Row],[meq TROLOX/g muestra]]*100*1000,"")</f>
        <v/>
      </c>
      <c r="N964" s="274" t="str">
        <f>IF(ISNUMBER(Tabla1[[#This Row],[umol TROLOX/ 100g]]),Tabla1[[#This Row],[umol TROLOX/ 100g]]/250.29,"")</f>
        <v/>
      </c>
      <c r="O964" s="90"/>
      <c r="P964" s="90"/>
      <c r="Q964" s="90"/>
      <c r="R964" s="147"/>
      <c r="S964" s="148"/>
    </row>
    <row r="965" spans="1:19" x14ac:dyDescent="0.25">
      <c r="A965" s="85"/>
      <c r="B965" s="146"/>
      <c r="C965" s="146"/>
      <c r="D965" s="87"/>
      <c r="E965" s="88"/>
      <c r="F965" s="272" t="str">
        <f t="shared" si="14"/>
        <v/>
      </c>
      <c r="G965" s="89"/>
      <c r="H965" s="273"/>
      <c r="I965" s="89"/>
      <c r="J965" s="156"/>
      <c r="K965" s="153"/>
      <c r="L96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5" s="275" t="str">
        <f>IF(ISNUMBER(Tabla1[[#This Row],[meq TROLOX/g muestra]]),Tabla1[[#This Row],[meq TROLOX/g muestra]]*100*1000,"")</f>
        <v/>
      </c>
      <c r="N965" s="274" t="str">
        <f>IF(ISNUMBER(Tabla1[[#This Row],[umol TROLOX/ 100g]]),Tabla1[[#This Row],[umol TROLOX/ 100g]]/250.29,"")</f>
        <v/>
      </c>
      <c r="O965" s="90"/>
      <c r="P965" s="90"/>
      <c r="Q965" s="90"/>
      <c r="R965" s="147"/>
      <c r="S965" s="148"/>
    </row>
    <row r="966" spans="1:19" x14ac:dyDescent="0.25">
      <c r="A966" s="85"/>
      <c r="B966" s="146"/>
      <c r="C966" s="146"/>
      <c r="D966" s="87"/>
      <c r="E966" s="88"/>
      <c r="F966" s="272" t="str">
        <f t="shared" si="14"/>
        <v/>
      </c>
      <c r="G966" s="89"/>
      <c r="H966" s="273"/>
      <c r="I966" s="89"/>
      <c r="J966" s="156"/>
      <c r="K966" s="153"/>
      <c r="L96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6" s="275" t="str">
        <f>IF(ISNUMBER(Tabla1[[#This Row],[meq TROLOX/g muestra]]),Tabla1[[#This Row],[meq TROLOX/g muestra]]*100*1000,"")</f>
        <v/>
      </c>
      <c r="N966" s="274" t="str">
        <f>IF(ISNUMBER(Tabla1[[#This Row],[umol TROLOX/ 100g]]),Tabla1[[#This Row],[umol TROLOX/ 100g]]/250.29,"")</f>
        <v/>
      </c>
      <c r="O966" s="90"/>
      <c r="P966" s="90"/>
      <c r="Q966" s="90"/>
      <c r="R966" s="147"/>
      <c r="S966" s="148"/>
    </row>
    <row r="967" spans="1:19" x14ac:dyDescent="0.25">
      <c r="A967" s="85"/>
      <c r="B967" s="146"/>
      <c r="C967" s="146"/>
      <c r="D967" s="87"/>
      <c r="E967" s="88"/>
      <c r="F967" s="272" t="str">
        <f t="shared" si="14"/>
        <v/>
      </c>
      <c r="G967" s="89"/>
      <c r="H967" s="273"/>
      <c r="I967" s="89"/>
      <c r="J967" s="156"/>
      <c r="K967" s="153"/>
      <c r="L96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7" s="275" t="str">
        <f>IF(ISNUMBER(Tabla1[[#This Row],[meq TROLOX/g muestra]]),Tabla1[[#This Row],[meq TROLOX/g muestra]]*100*1000,"")</f>
        <v/>
      </c>
      <c r="N967" s="274" t="str">
        <f>IF(ISNUMBER(Tabla1[[#This Row],[umol TROLOX/ 100g]]),Tabla1[[#This Row],[umol TROLOX/ 100g]]/250.29,"")</f>
        <v/>
      </c>
      <c r="O967" s="90"/>
      <c r="P967" s="90"/>
      <c r="Q967" s="90"/>
      <c r="R967" s="147"/>
      <c r="S967" s="148"/>
    </row>
    <row r="968" spans="1:19" x14ac:dyDescent="0.25">
      <c r="A968" s="85"/>
      <c r="B968" s="146"/>
      <c r="C968" s="146"/>
      <c r="D968" s="87"/>
      <c r="E968" s="88"/>
      <c r="F968" s="272" t="str">
        <f t="shared" si="14"/>
        <v/>
      </c>
      <c r="G968" s="89"/>
      <c r="H968" s="273"/>
      <c r="I968" s="89"/>
      <c r="J968" s="156"/>
      <c r="K968" s="153"/>
      <c r="L96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8" s="275" t="str">
        <f>IF(ISNUMBER(Tabla1[[#This Row],[meq TROLOX/g muestra]]),Tabla1[[#This Row],[meq TROLOX/g muestra]]*100*1000,"")</f>
        <v/>
      </c>
      <c r="N968" s="274" t="str">
        <f>IF(ISNUMBER(Tabla1[[#This Row],[umol TROLOX/ 100g]]),Tabla1[[#This Row],[umol TROLOX/ 100g]]/250.29,"")</f>
        <v/>
      </c>
      <c r="O968" s="90"/>
      <c r="P968" s="90"/>
      <c r="Q968" s="90"/>
      <c r="R968" s="147"/>
      <c r="S968" s="148"/>
    </row>
    <row r="969" spans="1:19" x14ac:dyDescent="0.25">
      <c r="A969" s="85"/>
      <c r="B969" s="146"/>
      <c r="C969" s="146"/>
      <c r="D969" s="87"/>
      <c r="E969" s="88"/>
      <c r="F969" s="272" t="str">
        <f t="shared" si="14"/>
        <v/>
      </c>
      <c r="G969" s="89"/>
      <c r="H969" s="273"/>
      <c r="I969" s="89"/>
      <c r="J969" s="156"/>
      <c r="K969" s="153"/>
      <c r="L96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69" s="275" t="str">
        <f>IF(ISNUMBER(Tabla1[[#This Row],[meq TROLOX/g muestra]]),Tabla1[[#This Row],[meq TROLOX/g muestra]]*100*1000,"")</f>
        <v/>
      </c>
      <c r="N969" s="274" t="str">
        <f>IF(ISNUMBER(Tabla1[[#This Row],[umol TROLOX/ 100g]]),Tabla1[[#This Row],[umol TROLOX/ 100g]]/250.29,"")</f>
        <v/>
      </c>
      <c r="O969" s="90"/>
      <c r="P969" s="90"/>
      <c r="Q969" s="90"/>
      <c r="R969" s="147"/>
      <c r="S969" s="148"/>
    </row>
    <row r="970" spans="1:19" x14ac:dyDescent="0.25">
      <c r="A970" s="85"/>
      <c r="B970" s="146"/>
      <c r="C970" s="146"/>
      <c r="D970" s="87"/>
      <c r="E970" s="88"/>
      <c r="F970" s="272" t="str">
        <f t="shared" si="14"/>
        <v/>
      </c>
      <c r="G970" s="89"/>
      <c r="H970" s="273"/>
      <c r="I970" s="89"/>
      <c r="J970" s="156"/>
      <c r="K970" s="153"/>
      <c r="L97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0" s="275" t="str">
        <f>IF(ISNUMBER(Tabla1[[#This Row],[meq TROLOX/g muestra]]),Tabla1[[#This Row],[meq TROLOX/g muestra]]*100*1000,"")</f>
        <v/>
      </c>
      <c r="N970" s="274" t="str">
        <f>IF(ISNUMBER(Tabla1[[#This Row],[umol TROLOX/ 100g]]),Tabla1[[#This Row],[umol TROLOX/ 100g]]/250.29,"")</f>
        <v/>
      </c>
      <c r="O970" s="90"/>
      <c r="P970" s="90"/>
      <c r="Q970" s="90"/>
      <c r="R970" s="147"/>
      <c r="S970" s="148"/>
    </row>
    <row r="971" spans="1:19" x14ac:dyDescent="0.25">
      <c r="A971" s="85"/>
      <c r="B971" s="146"/>
      <c r="C971" s="146"/>
      <c r="D971" s="87"/>
      <c r="E971" s="88"/>
      <c r="F971" s="272" t="str">
        <f t="shared" si="14"/>
        <v/>
      </c>
      <c r="G971" s="89"/>
      <c r="H971" s="273"/>
      <c r="I971" s="89"/>
      <c r="J971" s="156"/>
      <c r="K971" s="153"/>
      <c r="L97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1" s="275" t="str">
        <f>IF(ISNUMBER(Tabla1[[#This Row],[meq TROLOX/g muestra]]),Tabla1[[#This Row],[meq TROLOX/g muestra]]*100*1000,"")</f>
        <v/>
      </c>
      <c r="N971" s="274" t="str">
        <f>IF(ISNUMBER(Tabla1[[#This Row],[umol TROLOX/ 100g]]),Tabla1[[#This Row],[umol TROLOX/ 100g]]/250.29,"")</f>
        <v/>
      </c>
      <c r="O971" s="90"/>
      <c r="P971" s="90"/>
      <c r="Q971" s="90"/>
      <c r="R971" s="147"/>
      <c r="S971" s="148"/>
    </row>
    <row r="972" spans="1:19" x14ac:dyDescent="0.25">
      <c r="A972" s="85"/>
      <c r="B972" s="146"/>
      <c r="C972" s="146"/>
      <c r="D972" s="87"/>
      <c r="E972" s="88"/>
      <c r="F972" s="272" t="str">
        <f t="shared" si="14"/>
        <v/>
      </c>
      <c r="G972" s="89"/>
      <c r="H972" s="273"/>
      <c r="I972" s="89"/>
      <c r="J972" s="156"/>
      <c r="K972" s="153"/>
      <c r="L97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2" s="275" t="str">
        <f>IF(ISNUMBER(Tabla1[[#This Row],[meq TROLOX/g muestra]]),Tabla1[[#This Row],[meq TROLOX/g muestra]]*100*1000,"")</f>
        <v/>
      </c>
      <c r="N972" s="274" t="str">
        <f>IF(ISNUMBER(Tabla1[[#This Row],[umol TROLOX/ 100g]]),Tabla1[[#This Row],[umol TROLOX/ 100g]]/250.29,"")</f>
        <v/>
      </c>
      <c r="O972" s="90"/>
      <c r="P972" s="90"/>
      <c r="Q972" s="90"/>
      <c r="R972" s="147"/>
      <c r="S972" s="148"/>
    </row>
    <row r="973" spans="1:19" x14ac:dyDescent="0.25">
      <c r="A973" s="85"/>
      <c r="B973" s="146"/>
      <c r="C973" s="146"/>
      <c r="D973" s="87"/>
      <c r="E973" s="88"/>
      <c r="F973" s="272" t="str">
        <f t="shared" si="14"/>
        <v/>
      </c>
      <c r="G973" s="89"/>
      <c r="H973" s="273"/>
      <c r="I973" s="89"/>
      <c r="J973" s="156"/>
      <c r="K973" s="153"/>
      <c r="L97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3" s="275" t="str">
        <f>IF(ISNUMBER(Tabla1[[#This Row],[meq TROLOX/g muestra]]),Tabla1[[#This Row],[meq TROLOX/g muestra]]*100*1000,"")</f>
        <v/>
      </c>
      <c r="N973" s="274" t="str">
        <f>IF(ISNUMBER(Tabla1[[#This Row],[umol TROLOX/ 100g]]),Tabla1[[#This Row],[umol TROLOX/ 100g]]/250.29,"")</f>
        <v/>
      </c>
      <c r="O973" s="90"/>
      <c r="P973" s="90"/>
      <c r="Q973" s="90"/>
      <c r="R973" s="147"/>
      <c r="S973" s="148"/>
    </row>
    <row r="974" spans="1:19" x14ac:dyDescent="0.25">
      <c r="A974" s="85"/>
      <c r="B974" s="146"/>
      <c r="C974" s="146"/>
      <c r="D974" s="87"/>
      <c r="E974" s="88"/>
      <c r="F974" s="272" t="str">
        <f t="shared" si="14"/>
        <v/>
      </c>
      <c r="G974" s="89"/>
      <c r="H974" s="273"/>
      <c r="I974" s="89"/>
      <c r="J974" s="156"/>
      <c r="K974" s="153"/>
      <c r="L97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4" s="275" t="str">
        <f>IF(ISNUMBER(Tabla1[[#This Row],[meq TROLOX/g muestra]]),Tabla1[[#This Row],[meq TROLOX/g muestra]]*100*1000,"")</f>
        <v/>
      </c>
      <c r="N974" s="274" t="str">
        <f>IF(ISNUMBER(Tabla1[[#This Row],[umol TROLOX/ 100g]]),Tabla1[[#This Row],[umol TROLOX/ 100g]]/250.29,"")</f>
        <v/>
      </c>
      <c r="O974" s="90"/>
      <c r="P974" s="90"/>
      <c r="Q974" s="90"/>
      <c r="R974" s="147"/>
      <c r="S974" s="148"/>
    </row>
    <row r="975" spans="1:19" x14ac:dyDescent="0.25">
      <c r="A975" s="85"/>
      <c r="B975" s="146"/>
      <c r="C975" s="146"/>
      <c r="D975" s="87"/>
      <c r="E975" s="88"/>
      <c r="F975" s="272" t="str">
        <f t="shared" si="14"/>
        <v/>
      </c>
      <c r="G975" s="89"/>
      <c r="H975" s="273"/>
      <c r="I975" s="89"/>
      <c r="J975" s="156"/>
      <c r="K975" s="153"/>
      <c r="L97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5" s="275" t="str">
        <f>IF(ISNUMBER(Tabla1[[#This Row],[meq TROLOX/g muestra]]),Tabla1[[#This Row],[meq TROLOX/g muestra]]*100*1000,"")</f>
        <v/>
      </c>
      <c r="N975" s="274" t="str">
        <f>IF(ISNUMBER(Tabla1[[#This Row],[umol TROLOX/ 100g]]),Tabla1[[#This Row],[umol TROLOX/ 100g]]/250.29,"")</f>
        <v/>
      </c>
      <c r="O975" s="90"/>
      <c r="P975" s="90"/>
      <c r="Q975" s="90"/>
      <c r="R975" s="147"/>
      <c r="S975" s="148"/>
    </row>
    <row r="976" spans="1:19" x14ac:dyDescent="0.25">
      <c r="A976" s="85"/>
      <c r="B976" s="146"/>
      <c r="C976" s="146"/>
      <c r="D976" s="87"/>
      <c r="E976" s="88"/>
      <c r="F976" s="272" t="str">
        <f t="shared" si="14"/>
        <v/>
      </c>
      <c r="G976" s="89"/>
      <c r="H976" s="273"/>
      <c r="I976" s="89"/>
      <c r="J976" s="156"/>
      <c r="K976" s="153"/>
      <c r="L97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6" s="275" t="str">
        <f>IF(ISNUMBER(Tabla1[[#This Row],[meq TROLOX/g muestra]]),Tabla1[[#This Row],[meq TROLOX/g muestra]]*100*1000,"")</f>
        <v/>
      </c>
      <c r="N976" s="274" t="str">
        <f>IF(ISNUMBER(Tabla1[[#This Row],[umol TROLOX/ 100g]]),Tabla1[[#This Row],[umol TROLOX/ 100g]]/250.29,"")</f>
        <v/>
      </c>
      <c r="O976" s="90"/>
      <c r="P976" s="90"/>
      <c r="Q976" s="90"/>
      <c r="R976" s="147"/>
      <c r="S976" s="148"/>
    </row>
    <row r="977" spans="1:19" x14ac:dyDescent="0.25">
      <c r="A977" s="85"/>
      <c r="B977" s="146"/>
      <c r="C977" s="146"/>
      <c r="D977" s="87"/>
      <c r="E977" s="88"/>
      <c r="F977" s="272" t="str">
        <f t="shared" si="14"/>
        <v/>
      </c>
      <c r="G977" s="89"/>
      <c r="H977" s="273"/>
      <c r="I977" s="89"/>
      <c r="J977" s="156"/>
      <c r="K977" s="153"/>
      <c r="L97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7" s="275" t="str">
        <f>IF(ISNUMBER(Tabla1[[#This Row],[meq TROLOX/g muestra]]),Tabla1[[#This Row],[meq TROLOX/g muestra]]*100*1000,"")</f>
        <v/>
      </c>
      <c r="N977" s="274" t="str">
        <f>IF(ISNUMBER(Tabla1[[#This Row],[umol TROLOX/ 100g]]),Tabla1[[#This Row],[umol TROLOX/ 100g]]/250.29,"")</f>
        <v/>
      </c>
      <c r="O977" s="90"/>
      <c r="P977" s="90"/>
      <c r="Q977" s="90"/>
      <c r="R977" s="147"/>
      <c r="S977" s="148"/>
    </row>
    <row r="978" spans="1:19" x14ac:dyDescent="0.25">
      <c r="A978" s="85"/>
      <c r="B978" s="146"/>
      <c r="C978" s="146"/>
      <c r="D978" s="87"/>
      <c r="E978" s="88"/>
      <c r="F978" s="272" t="str">
        <f t="shared" si="14"/>
        <v/>
      </c>
      <c r="G978" s="89"/>
      <c r="H978" s="273"/>
      <c r="I978" s="89"/>
      <c r="J978" s="156"/>
      <c r="K978" s="153"/>
      <c r="L97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8" s="275" t="str">
        <f>IF(ISNUMBER(Tabla1[[#This Row],[meq TROLOX/g muestra]]),Tabla1[[#This Row],[meq TROLOX/g muestra]]*100*1000,"")</f>
        <v/>
      </c>
      <c r="N978" s="274" t="str">
        <f>IF(ISNUMBER(Tabla1[[#This Row],[umol TROLOX/ 100g]]),Tabla1[[#This Row],[umol TROLOX/ 100g]]/250.29,"")</f>
        <v/>
      </c>
      <c r="O978" s="90"/>
      <c r="P978" s="90"/>
      <c r="Q978" s="90"/>
      <c r="R978" s="147"/>
      <c r="S978" s="148"/>
    </row>
    <row r="979" spans="1:19" x14ac:dyDescent="0.25">
      <c r="A979" s="85"/>
      <c r="B979" s="146"/>
      <c r="C979" s="146"/>
      <c r="D979" s="87"/>
      <c r="E979" s="88"/>
      <c r="F979" s="272" t="str">
        <f t="shared" si="14"/>
        <v/>
      </c>
      <c r="G979" s="89"/>
      <c r="H979" s="273"/>
      <c r="I979" s="89"/>
      <c r="J979" s="156"/>
      <c r="K979" s="153"/>
      <c r="L97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79" s="275" t="str">
        <f>IF(ISNUMBER(Tabla1[[#This Row],[meq TROLOX/g muestra]]),Tabla1[[#This Row],[meq TROLOX/g muestra]]*100*1000,"")</f>
        <v/>
      </c>
      <c r="N979" s="274" t="str">
        <f>IF(ISNUMBER(Tabla1[[#This Row],[umol TROLOX/ 100g]]),Tabla1[[#This Row],[umol TROLOX/ 100g]]/250.29,"")</f>
        <v/>
      </c>
      <c r="O979" s="90"/>
      <c r="P979" s="90"/>
      <c r="Q979" s="90"/>
      <c r="R979" s="147"/>
      <c r="S979" s="148"/>
    </row>
    <row r="980" spans="1:19" x14ac:dyDescent="0.25">
      <c r="A980" s="85"/>
      <c r="B980" s="146"/>
      <c r="C980" s="146"/>
      <c r="D980" s="87"/>
      <c r="E980" s="88"/>
      <c r="F980" s="272" t="str">
        <f t="shared" si="14"/>
        <v/>
      </c>
      <c r="G980" s="89"/>
      <c r="H980" s="273"/>
      <c r="I980" s="89"/>
      <c r="J980" s="156"/>
      <c r="K980" s="153"/>
      <c r="L98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0" s="275" t="str">
        <f>IF(ISNUMBER(Tabla1[[#This Row],[meq TROLOX/g muestra]]),Tabla1[[#This Row],[meq TROLOX/g muestra]]*100*1000,"")</f>
        <v/>
      </c>
      <c r="N980" s="274" t="str">
        <f>IF(ISNUMBER(Tabla1[[#This Row],[umol TROLOX/ 100g]]),Tabla1[[#This Row],[umol TROLOX/ 100g]]/250.29,"")</f>
        <v/>
      </c>
      <c r="O980" s="90"/>
      <c r="P980" s="90"/>
      <c r="Q980" s="90"/>
      <c r="R980" s="147"/>
      <c r="S980" s="148"/>
    </row>
    <row r="981" spans="1:19" x14ac:dyDescent="0.25">
      <c r="A981" s="85"/>
      <c r="B981" s="146"/>
      <c r="C981" s="146"/>
      <c r="D981" s="87"/>
      <c r="E981" s="88"/>
      <c r="F981" s="272" t="str">
        <f t="shared" si="14"/>
        <v/>
      </c>
      <c r="G981" s="89"/>
      <c r="H981" s="273"/>
      <c r="I981" s="89"/>
      <c r="J981" s="156"/>
      <c r="K981" s="153"/>
      <c r="L98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1" s="275" t="str">
        <f>IF(ISNUMBER(Tabla1[[#This Row],[meq TROLOX/g muestra]]),Tabla1[[#This Row],[meq TROLOX/g muestra]]*100*1000,"")</f>
        <v/>
      </c>
      <c r="N981" s="274" t="str">
        <f>IF(ISNUMBER(Tabla1[[#This Row],[umol TROLOX/ 100g]]),Tabla1[[#This Row],[umol TROLOX/ 100g]]/250.29,"")</f>
        <v/>
      </c>
      <c r="O981" s="90"/>
      <c r="P981" s="90"/>
      <c r="Q981" s="90"/>
      <c r="R981" s="147"/>
      <c r="S981" s="148"/>
    </row>
    <row r="982" spans="1:19" x14ac:dyDescent="0.25">
      <c r="A982" s="85"/>
      <c r="B982" s="146"/>
      <c r="C982" s="146"/>
      <c r="D982" s="87"/>
      <c r="E982" s="88"/>
      <c r="F982" s="272" t="str">
        <f t="shared" ref="F982:F1018" si="15">IF(OR(ISBLANK(E982),ISERROR($B$14),ISERROR($B$15))=FALSE,E982+(E982*$B$14+$B$15),"")</f>
        <v/>
      </c>
      <c r="G982" s="89"/>
      <c r="H982" s="273"/>
      <c r="I982" s="89"/>
      <c r="J982" s="156"/>
      <c r="K982" s="153"/>
      <c r="L98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2" s="275" t="str">
        <f>IF(ISNUMBER(Tabla1[[#This Row],[meq TROLOX/g muestra]]),Tabla1[[#This Row],[meq TROLOX/g muestra]]*100*1000,"")</f>
        <v/>
      </c>
      <c r="N982" s="274" t="str">
        <f>IF(ISNUMBER(Tabla1[[#This Row],[umol TROLOX/ 100g]]),Tabla1[[#This Row],[umol TROLOX/ 100g]]/250.29,"")</f>
        <v/>
      </c>
      <c r="O982" s="90"/>
      <c r="P982" s="90"/>
      <c r="Q982" s="90"/>
      <c r="R982" s="147"/>
      <c r="S982" s="148"/>
    </row>
    <row r="983" spans="1:19" x14ac:dyDescent="0.25">
      <c r="A983" s="85"/>
      <c r="B983" s="146"/>
      <c r="C983" s="146"/>
      <c r="D983" s="87"/>
      <c r="E983" s="88"/>
      <c r="F983" s="272" t="str">
        <f t="shared" si="15"/>
        <v/>
      </c>
      <c r="G983" s="89"/>
      <c r="H983" s="273"/>
      <c r="I983" s="89"/>
      <c r="J983" s="156"/>
      <c r="K983" s="153"/>
      <c r="L98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3" s="275" t="str">
        <f>IF(ISNUMBER(Tabla1[[#This Row],[meq TROLOX/g muestra]]),Tabla1[[#This Row],[meq TROLOX/g muestra]]*100*1000,"")</f>
        <v/>
      </c>
      <c r="N983" s="274" t="str">
        <f>IF(ISNUMBER(Tabla1[[#This Row],[umol TROLOX/ 100g]]),Tabla1[[#This Row],[umol TROLOX/ 100g]]/250.29,"")</f>
        <v/>
      </c>
      <c r="O983" s="90"/>
      <c r="P983" s="90"/>
      <c r="Q983" s="90"/>
      <c r="R983" s="147"/>
      <c r="S983" s="148"/>
    </row>
    <row r="984" spans="1:19" x14ac:dyDescent="0.25">
      <c r="A984" s="85"/>
      <c r="B984" s="146"/>
      <c r="C984" s="146"/>
      <c r="D984" s="87"/>
      <c r="E984" s="88"/>
      <c r="F984" s="272" t="str">
        <f t="shared" si="15"/>
        <v/>
      </c>
      <c r="G984" s="89"/>
      <c r="H984" s="273"/>
      <c r="I984" s="89"/>
      <c r="J984" s="156"/>
      <c r="K984" s="153"/>
      <c r="L98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4" s="275" t="str">
        <f>IF(ISNUMBER(Tabla1[[#This Row],[meq TROLOX/g muestra]]),Tabla1[[#This Row],[meq TROLOX/g muestra]]*100*1000,"")</f>
        <v/>
      </c>
      <c r="N984" s="274" t="str">
        <f>IF(ISNUMBER(Tabla1[[#This Row],[umol TROLOX/ 100g]]),Tabla1[[#This Row],[umol TROLOX/ 100g]]/250.29,"")</f>
        <v/>
      </c>
      <c r="O984" s="90"/>
      <c r="P984" s="90"/>
      <c r="Q984" s="90"/>
      <c r="R984" s="147"/>
      <c r="S984" s="148"/>
    </row>
    <row r="985" spans="1:19" x14ac:dyDescent="0.25">
      <c r="A985" s="85"/>
      <c r="B985" s="146"/>
      <c r="C985" s="146"/>
      <c r="D985" s="87"/>
      <c r="E985" s="88"/>
      <c r="F985" s="272" t="str">
        <f t="shared" si="15"/>
        <v/>
      </c>
      <c r="G985" s="89"/>
      <c r="H985" s="273"/>
      <c r="I985" s="89"/>
      <c r="J985" s="156"/>
      <c r="K985" s="153"/>
      <c r="L98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5" s="275" t="str">
        <f>IF(ISNUMBER(Tabla1[[#This Row],[meq TROLOX/g muestra]]),Tabla1[[#This Row],[meq TROLOX/g muestra]]*100*1000,"")</f>
        <v/>
      </c>
      <c r="N985" s="274" t="str">
        <f>IF(ISNUMBER(Tabla1[[#This Row],[umol TROLOX/ 100g]]),Tabla1[[#This Row],[umol TROLOX/ 100g]]/250.29,"")</f>
        <v/>
      </c>
      <c r="O985" s="90"/>
      <c r="P985" s="90"/>
      <c r="Q985" s="90"/>
      <c r="R985" s="147"/>
      <c r="S985" s="148"/>
    </row>
    <row r="986" spans="1:19" x14ac:dyDescent="0.25">
      <c r="A986" s="85"/>
      <c r="B986" s="146"/>
      <c r="C986" s="146"/>
      <c r="D986" s="87"/>
      <c r="E986" s="88"/>
      <c r="F986" s="272" t="str">
        <f t="shared" si="15"/>
        <v/>
      </c>
      <c r="G986" s="89"/>
      <c r="H986" s="273"/>
      <c r="I986" s="89"/>
      <c r="J986" s="156"/>
      <c r="K986" s="153"/>
      <c r="L98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6" s="275" t="str">
        <f>IF(ISNUMBER(Tabla1[[#This Row],[meq TROLOX/g muestra]]),Tabla1[[#This Row],[meq TROLOX/g muestra]]*100*1000,"")</f>
        <v/>
      </c>
      <c r="N986" s="274" t="str">
        <f>IF(ISNUMBER(Tabla1[[#This Row],[umol TROLOX/ 100g]]),Tabla1[[#This Row],[umol TROLOX/ 100g]]/250.29,"")</f>
        <v/>
      </c>
      <c r="O986" s="90"/>
      <c r="P986" s="90"/>
      <c r="Q986" s="90"/>
      <c r="R986" s="147"/>
      <c r="S986" s="148"/>
    </row>
    <row r="987" spans="1:19" x14ac:dyDescent="0.25">
      <c r="A987" s="85"/>
      <c r="B987" s="146"/>
      <c r="C987" s="146"/>
      <c r="D987" s="87"/>
      <c r="E987" s="88"/>
      <c r="F987" s="272" t="str">
        <f t="shared" si="15"/>
        <v/>
      </c>
      <c r="G987" s="89"/>
      <c r="H987" s="273"/>
      <c r="I987" s="89"/>
      <c r="J987" s="156"/>
      <c r="K987" s="153"/>
      <c r="L98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7" s="275" t="str">
        <f>IF(ISNUMBER(Tabla1[[#This Row],[meq TROLOX/g muestra]]),Tabla1[[#This Row],[meq TROLOX/g muestra]]*100*1000,"")</f>
        <v/>
      </c>
      <c r="N987" s="274" t="str">
        <f>IF(ISNUMBER(Tabla1[[#This Row],[umol TROLOX/ 100g]]),Tabla1[[#This Row],[umol TROLOX/ 100g]]/250.29,"")</f>
        <v/>
      </c>
      <c r="O987" s="90"/>
      <c r="P987" s="90"/>
      <c r="Q987" s="90"/>
      <c r="R987" s="147"/>
      <c r="S987" s="148"/>
    </row>
    <row r="988" spans="1:19" x14ac:dyDescent="0.25">
      <c r="A988" s="85"/>
      <c r="B988" s="146"/>
      <c r="C988" s="146"/>
      <c r="D988" s="87"/>
      <c r="E988" s="88"/>
      <c r="F988" s="272" t="str">
        <f t="shared" si="15"/>
        <v/>
      </c>
      <c r="G988" s="89"/>
      <c r="H988" s="273"/>
      <c r="I988" s="89"/>
      <c r="J988" s="156"/>
      <c r="K988" s="153"/>
      <c r="L98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8" s="275" t="str">
        <f>IF(ISNUMBER(Tabla1[[#This Row],[meq TROLOX/g muestra]]),Tabla1[[#This Row],[meq TROLOX/g muestra]]*100*1000,"")</f>
        <v/>
      </c>
      <c r="N988" s="274" t="str">
        <f>IF(ISNUMBER(Tabla1[[#This Row],[umol TROLOX/ 100g]]),Tabla1[[#This Row],[umol TROLOX/ 100g]]/250.29,"")</f>
        <v/>
      </c>
      <c r="O988" s="90"/>
      <c r="P988" s="90"/>
      <c r="Q988" s="90"/>
      <c r="R988" s="147"/>
      <c r="S988" s="148"/>
    </row>
    <row r="989" spans="1:19" x14ac:dyDescent="0.25">
      <c r="A989" s="85"/>
      <c r="B989" s="146"/>
      <c r="C989" s="146"/>
      <c r="D989" s="87"/>
      <c r="E989" s="88"/>
      <c r="F989" s="272" t="str">
        <f t="shared" si="15"/>
        <v/>
      </c>
      <c r="G989" s="89"/>
      <c r="H989" s="273"/>
      <c r="I989" s="89"/>
      <c r="J989" s="156"/>
      <c r="K989" s="153"/>
      <c r="L98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89" s="275" t="str">
        <f>IF(ISNUMBER(Tabla1[[#This Row],[meq TROLOX/g muestra]]),Tabla1[[#This Row],[meq TROLOX/g muestra]]*100*1000,"")</f>
        <v/>
      </c>
      <c r="N989" s="274" t="str">
        <f>IF(ISNUMBER(Tabla1[[#This Row],[umol TROLOX/ 100g]]),Tabla1[[#This Row],[umol TROLOX/ 100g]]/250.29,"")</f>
        <v/>
      </c>
      <c r="O989" s="90"/>
      <c r="P989" s="90"/>
      <c r="Q989" s="90"/>
      <c r="R989" s="147"/>
      <c r="S989" s="148"/>
    </row>
    <row r="990" spans="1:19" x14ac:dyDescent="0.25">
      <c r="A990" s="85"/>
      <c r="B990" s="146"/>
      <c r="C990" s="146"/>
      <c r="D990" s="87"/>
      <c r="E990" s="88"/>
      <c r="F990" s="272" t="str">
        <f t="shared" si="15"/>
        <v/>
      </c>
      <c r="G990" s="89"/>
      <c r="H990" s="273"/>
      <c r="I990" s="89"/>
      <c r="J990" s="156"/>
      <c r="K990" s="153"/>
      <c r="L99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0" s="275" t="str">
        <f>IF(ISNUMBER(Tabla1[[#This Row],[meq TROLOX/g muestra]]),Tabla1[[#This Row],[meq TROLOX/g muestra]]*100*1000,"")</f>
        <v/>
      </c>
      <c r="N990" s="274" t="str">
        <f>IF(ISNUMBER(Tabla1[[#This Row],[umol TROLOX/ 100g]]),Tabla1[[#This Row],[umol TROLOX/ 100g]]/250.29,"")</f>
        <v/>
      </c>
      <c r="O990" s="90"/>
      <c r="P990" s="90"/>
      <c r="Q990" s="90"/>
      <c r="R990" s="147"/>
      <c r="S990" s="148"/>
    </row>
    <row r="991" spans="1:19" x14ac:dyDescent="0.25">
      <c r="A991" s="85"/>
      <c r="B991" s="146"/>
      <c r="C991" s="146"/>
      <c r="D991" s="87"/>
      <c r="E991" s="88"/>
      <c r="F991" s="272" t="str">
        <f t="shared" si="15"/>
        <v/>
      </c>
      <c r="G991" s="89"/>
      <c r="H991" s="273"/>
      <c r="I991" s="89"/>
      <c r="J991" s="156"/>
      <c r="K991" s="153"/>
      <c r="L99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1" s="275" t="str">
        <f>IF(ISNUMBER(Tabla1[[#This Row],[meq TROLOX/g muestra]]),Tabla1[[#This Row],[meq TROLOX/g muestra]]*100*1000,"")</f>
        <v/>
      </c>
      <c r="N991" s="274" t="str">
        <f>IF(ISNUMBER(Tabla1[[#This Row],[umol TROLOX/ 100g]]),Tabla1[[#This Row],[umol TROLOX/ 100g]]/250.29,"")</f>
        <v/>
      </c>
      <c r="O991" s="90"/>
      <c r="P991" s="90"/>
      <c r="Q991" s="90"/>
      <c r="R991" s="147"/>
      <c r="S991" s="148"/>
    </row>
    <row r="992" spans="1:19" x14ac:dyDescent="0.25">
      <c r="A992" s="85"/>
      <c r="B992" s="146"/>
      <c r="C992" s="146"/>
      <c r="D992" s="87"/>
      <c r="E992" s="88"/>
      <c r="F992" s="272" t="str">
        <f t="shared" si="15"/>
        <v/>
      </c>
      <c r="G992" s="89"/>
      <c r="H992" s="273"/>
      <c r="I992" s="89"/>
      <c r="J992" s="156"/>
      <c r="K992" s="153"/>
      <c r="L99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2" s="275" t="str">
        <f>IF(ISNUMBER(Tabla1[[#This Row],[meq TROLOX/g muestra]]),Tabla1[[#This Row],[meq TROLOX/g muestra]]*100*1000,"")</f>
        <v/>
      </c>
      <c r="N992" s="274" t="str">
        <f>IF(ISNUMBER(Tabla1[[#This Row],[umol TROLOX/ 100g]]),Tabla1[[#This Row],[umol TROLOX/ 100g]]/250.29,"")</f>
        <v/>
      </c>
      <c r="O992" s="90"/>
      <c r="P992" s="90"/>
      <c r="Q992" s="90"/>
      <c r="R992" s="147"/>
      <c r="S992" s="148"/>
    </row>
    <row r="993" spans="1:19" x14ac:dyDescent="0.25">
      <c r="A993" s="85"/>
      <c r="B993" s="146"/>
      <c r="C993" s="146"/>
      <c r="D993" s="87"/>
      <c r="E993" s="88"/>
      <c r="F993" s="272" t="str">
        <f t="shared" si="15"/>
        <v/>
      </c>
      <c r="G993" s="89"/>
      <c r="H993" s="273"/>
      <c r="I993" s="89"/>
      <c r="J993" s="156"/>
      <c r="K993" s="153"/>
      <c r="L99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3" s="275" t="str">
        <f>IF(ISNUMBER(Tabla1[[#This Row],[meq TROLOX/g muestra]]),Tabla1[[#This Row],[meq TROLOX/g muestra]]*100*1000,"")</f>
        <v/>
      </c>
      <c r="N993" s="274" t="str">
        <f>IF(ISNUMBER(Tabla1[[#This Row],[umol TROLOX/ 100g]]),Tabla1[[#This Row],[umol TROLOX/ 100g]]/250.29,"")</f>
        <v/>
      </c>
      <c r="O993" s="90"/>
      <c r="P993" s="90"/>
      <c r="Q993" s="90"/>
      <c r="R993" s="147"/>
      <c r="S993" s="148"/>
    </row>
    <row r="994" spans="1:19" x14ac:dyDescent="0.25">
      <c r="A994" s="85"/>
      <c r="B994" s="146"/>
      <c r="C994" s="146"/>
      <c r="D994" s="87"/>
      <c r="E994" s="88"/>
      <c r="F994" s="272" t="str">
        <f t="shared" si="15"/>
        <v/>
      </c>
      <c r="G994" s="89"/>
      <c r="H994" s="273"/>
      <c r="I994" s="89"/>
      <c r="J994" s="156"/>
      <c r="K994" s="153"/>
      <c r="L99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4" s="275" t="str">
        <f>IF(ISNUMBER(Tabla1[[#This Row],[meq TROLOX/g muestra]]),Tabla1[[#This Row],[meq TROLOX/g muestra]]*100*1000,"")</f>
        <v/>
      </c>
      <c r="N994" s="274" t="str">
        <f>IF(ISNUMBER(Tabla1[[#This Row],[umol TROLOX/ 100g]]),Tabla1[[#This Row],[umol TROLOX/ 100g]]/250.29,"")</f>
        <v/>
      </c>
      <c r="O994" s="90"/>
      <c r="P994" s="90"/>
      <c r="Q994" s="90"/>
      <c r="R994" s="147"/>
      <c r="S994" s="148"/>
    </row>
    <row r="995" spans="1:19" x14ac:dyDescent="0.25">
      <c r="A995" s="85"/>
      <c r="B995" s="146"/>
      <c r="C995" s="146"/>
      <c r="D995" s="87"/>
      <c r="E995" s="88"/>
      <c r="F995" s="272" t="str">
        <f t="shared" si="15"/>
        <v/>
      </c>
      <c r="G995" s="89"/>
      <c r="H995" s="273"/>
      <c r="I995" s="89"/>
      <c r="J995" s="156"/>
      <c r="K995" s="153"/>
      <c r="L99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5" s="275" t="str">
        <f>IF(ISNUMBER(Tabla1[[#This Row],[meq TROLOX/g muestra]]),Tabla1[[#This Row],[meq TROLOX/g muestra]]*100*1000,"")</f>
        <v/>
      </c>
      <c r="N995" s="274" t="str">
        <f>IF(ISNUMBER(Tabla1[[#This Row],[umol TROLOX/ 100g]]),Tabla1[[#This Row],[umol TROLOX/ 100g]]/250.29,"")</f>
        <v/>
      </c>
      <c r="O995" s="90"/>
      <c r="P995" s="90"/>
      <c r="Q995" s="90"/>
      <c r="R995" s="147"/>
      <c r="S995" s="148"/>
    </row>
    <row r="996" spans="1:19" x14ac:dyDescent="0.25">
      <c r="A996" s="85"/>
      <c r="B996" s="146"/>
      <c r="C996" s="146"/>
      <c r="D996" s="87"/>
      <c r="E996" s="88"/>
      <c r="F996" s="272" t="str">
        <f t="shared" si="15"/>
        <v/>
      </c>
      <c r="G996" s="89"/>
      <c r="H996" s="273"/>
      <c r="I996" s="89"/>
      <c r="J996" s="156"/>
      <c r="K996" s="153"/>
      <c r="L99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6" s="275" t="str">
        <f>IF(ISNUMBER(Tabla1[[#This Row],[meq TROLOX/g muestra]]),Tabla1[[#This Row],[meq TROLOX/g muestra]]*100*1000,"")</f>
        <v/>
      </c>
      <c r="N996" s="274" t="str">
        <f>IF(ISNUMBER(Tabla1[[#This Row],[umol TROLOX/ 100g]]),Tabla1[[#This Row],[umol TROLOX/ 100g]]/250.29,"")</f>
        <v/>
      </c>
      <c r="O996" s="90"/>
      <c r="P996" s="90"/>
      <c r="Q996" s="90"/>
      <c r="R996" s="147"/>
      <c r="S996" s="148"/>
    </row>
    <row r="997" spans="1:19" x14ac:dyDescent="0.25">
      <c r="A997" s="85"/>
      <c r="B997" s="146"/>
      <c r="C997" s="146"/>
      <c r="D997" s="87"/>
      <c r="E997" s="88"/>
      <c r="F997" s="272" t="str">
        <f t="shared" si="15"/>
        <v/>
      </c>
      <c r="G997" s="89"/>
      <c r="H997" s="273"/>
      <c r="I997" s="89"/>
      <c r="J997" s="156"/>
      <c r="K997" s="153"/>
      <c r="L99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7" s="275" t="str">
        <f>IF(ISNUMBER(Tabla1[[#This Row],[meq TROLOX/g muestra]]),Tabla1[[#This Row],[meq TROLOX/g muestra]]*100*1000,"")</f>
        <v/>
      </c>
      <c r="N997" s="274" t="str">
        <f>IF(ISNUMBER(Tabla1[[#This Row],[umol TROLOX/ 100g]]),Tabla1[[#This Row],[umol TROLOX/ 100g]]/250.29,"")</f>
        <v/>
      </c>
      <c r="O997" s="90"/>
      <c r="P997" s="90"/>
      <c r="Q997" s="90"/>
      <c r="R997" s="147"/>
      <c r="S997" s="148"/>
    </row>
    <row r="998" spans="1:19" x14ac:dyDescent="0.25">
      <c r="A998" s="85"/>
      <c r="B998" s="146"/>
      <c r="C998" s="146"/>
      <c r="D998" s="87"/>
      <c r="E998" s="88"/>
      <c r="F998" s="272" t="str">
        <f t="shared" si="15"/>
        <v/>
      </c>
      <c r="G998" s="89"/>
      <c r="H998" s="273"/>
      <c r="I998" s="89"/>
      <c r="J998" s="156"/>
      <c r="K998" s="153"/>
      <c r="L99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8" s="275" t="str">
        <f>IF(ISNUMBER(Tabla1[[#This Row],[meq TROLOX/g muestra]]),Tabla1[[#This Row],[meq TROLOX/g muestra]]*100*1000,"")</f>
        <v/>
      </c>
      <c r="N998" s="274" t="str">
        <f>IF(ISNUMBER(Tabla1[[#This Row],[umol TROLOX/ 100g]]),Tabla1[[#This Row],[umol TROLOX/ 100g]]/250.29,"")</f>
        <v/>
      </c>
      <c r="O998" s="90"/>
      <c r="P998" s="90"/>
      <c r="Q998" s="90"/>
      <c r="R998" s="147"/>
      <c r="S998" s="148"/>
    </row>
    <row r="999" spans="1:19" x14ac:dyDescent="0.25">
      <c r="A999" s="85"/>
      <c r="B999" s="146"/>
      <c r="C999" s="146"/>
      <c r="D999" s="87"/>
      <c r="E999" s="88"/>
      <c r="F999" s="272" t="str">
        <f t="shared" si="15"/>
        <v/>
      </c>
      <c r="G999" s="89"/>
      <c r="H999" s="273"/>
      <c r="I999" s="89"/>
      <c r="J999" s="156"/>
      <c r="K999" s="153"/>
      <c r="L99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999" s="275" t="str">
        <f>IF(ISNUMBER(Tabla1[[#This Row],[meq TROLOX/g muestra]]),Tabla1[[#This Row],[meq TROLOX/g muestra]]*100*1000,"")</f>
        <v/>
      </c>
      <c r="N999" s="274" t="str">
        <f>IF(ISNUMBER(Tabla1[[#This Row],[umol TROLOX/ 100g]]),Tabla1[[#This Row],[umol TROLOX/ 100g]]/250.29,"")</f>
        <v/>
      </c>
      <c r="O999" s="90"/>
      <c r="P999" s="90"/>
      <c r="Q999" s="90"/>
      <c r="R999" s="147"/>
      <c r="S999" s="148"/>
    </row>
    <row r="1000" spans="1:19" x14ac:dyDescent="0.25">
      <c r="A1000" s="85"/>
      <c r="B1000" s="146"/>
      <c r="C1000" s="146"/>
      <c r="D1000" s="87"/>
      <c r="E1000" s="88"/>
      <c r="F1000" s="272" t="str">
        <f t="shared" si="15"/>
        <v/>
      </c>
      <c r="G1000" s="89"/>
      <c r="H1000" s="273"/>
      <c r="I1000" s="89"/>
      <c r="J1000" s="156"/>
      <c r="K1000" s="153"/>
      <c r="L100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0" s="275" t="str">
        <f>IF(ISNUMBER(Tabla1[[#This Row],[meq TROLOX/g muestra]]),Tabla1[[#This Row],[meq TROLOX/g muestra]]*100*1000,"")</f>
        <v/>
      </c>
      <c r="N1000" s="274" t="str">
        <f>IF(ISNUMBER(Tabla1[[#This Row],[umol TROLOX/ 100g]]),Tabla1[[#This Row],[umol TROLOX/ 100g]]/250.29,"")</f>
        <v/>
      </c>
      <c r="O1000" s="90"/>
      <c r="P1000" s="90"/>
      <c r="Q1000" s="90"/>
      <c r="R1000" s="147"/>
      <c r="S1000" s="148"/>
    </row>
    <row r="1001" spans="1:19" x14ac:dyDescent="0.25">
      <c r="A1001" s="85"/>
      <c r="B1001" s="146"/>
      <c r="C1001" s="146"/>
      <c r="D1001" s="87"/>
      <c r="E1001" s="88"/>
      <c r="F1001" s="272" t="str">
        <f t="shared" si="15"/>
        <v/>
      </c>
      <c r="G1001" s="89"/>
      <c r="H1001" s="273"/>
      <c r="I1001" s="89"/>
      <c r="J1001" s="156"/>
      <c r="K1001" s="153"/>
      <c r="L100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1" s="275" t="str">
        <f>IF(ISNUMBER(Tabla1[[#This Row],[meq TROLOX/g muestra]]),Tabla1[[#This Row],[meq TROLOX/g muestra]]*100*1000,"")</f>
        <v/>
      </c>
      <c r="N1001" s="274" t="str">
        <f>IF(ISNUMBER(Tabla1[[#This Row],[umol TROLOX/ 100g]]),Tabla1[[#This Row],[umol TROLOX/ 100g]]/250.29,"")</f>
        <v/>
      </c>
      <c r="O1001" s="90"/>
      <c r="P1001" s="90"/>
      <c r="Q1001" s="90"/>
      <c r="R1001" s="147"/>
      <c r="S1001" s="148"/>
    </row>
    <row r="1002" spans="1:19" x14ac:dyDescent="0.25">
      <c r="A1002" s="85"/>
      <c r="B1002" s="146"/>
      <c r="C1002" s="146"/>
      <c r="D1002" s="87"/>
      <c r="E1002" s="88"/>
      <c r="F1002" s="272" t="str">
        <f t="shared" si="15"/>
        <v/>
      </c>
      <c r="G1002" s="89"/>
      <c r="H1002" s="273"/>
      <c r="I1002" s="89"/>
      <c r="J1002" s="156"/>
      <c r="K1002" s="153"/>
      <c r="L100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2" s="275" t="str">
        <f>IF(ISNUMBER(Tabla1[[#This Row],[meq TROLOX/g muestra]]),Tabla1[[#This Row],[meq TROLOX/g muestra]]*100*1000,"")</f>
        <v/>
      </c>
      <c r="N1002" s="274" t="str">
        <f>IF(ISNUMBER(Tabla1[[#This Row],[umol TROLOX/ 100g]]),Tabla1[[#This Row],[umol TROLOX/ 100g]]/250.29,"")</f>
        <v/>
      </c>
      <c r="O1002" s="90"/>
      <c r="P1002" s="90"/>
      <c r="Q1002" s="90"/>
      <c r="R1002" s="147"/>
      <c r="S1002" s="148"/>
    </row>
    <row r="1003" spans="1:19" x14ac:dyDescent="0.25">
      <c r="A1003" s="85"/>
      <c r="B1003" s="146"/>
      <c r="C1003" s="146"/>
      <c r="D1003" s="87"/>
      <c r="E1003" s="88"/>
      <c r="F1003" s="272" t="str">
        <f t="shared" si="15"/>
        <v/>
      </c>
      <c r="G1003" s="89"/>
      <c r="H1003" s="273"/>
      <c r="I1003" s="89"/>
      <c r="J1003" s="156"/>
      <c r="K1003" s="153"/>
      <c r="L100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3" s="275" t="str">
        <f>IF(ISNUMBER(Tabla1[[#This Row],[meq TROLOX/g muestra]]),Tabla1[[#This Row],[meq TROLOX/g muestra]]*100*1000,"")</f>
        <v/>
      </c>
      <c r="N1003" s="274" t="str">
        <f>IF(ISNUMBER(Tabla1[[#This Row],[umol TROLOX/ 100g]]),Tabla1[[#This Row],[umol TROLOX/ 100g]]/250.29,"")</f>
        <v/>
      </c>
      <c r="O1003" s="90"/>
      <c r="P1003" s="90"/>
      <c r="Q1003" s="90"/>
      <c r="R1003" s="147"/>
      <c r="S1003" s="148"/>
    </row>
    <row r="1004" spans="1:19" x14ac:dyDescent="0.25">
      <c r="A1004" s="85"/>
      <c r="B1004" s="146"/>
      <c r="C1004" s="146"/>
      <c r="D1004" s="87"/>
      <c r="E1004" s="88"/>
      <c r="F1004" s="272" t="str">
        <f t="shared" si="15"/>
        <v/>
      </c>
      <c r="G1004" s="89"/>
      <c r="H1004" s="273"/>
      <c r="I1004" s="89"/>
      <c r="J1004" s="156"/>
      <c r="K1004" s="153"/>
      <c r="L100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4" s="275" t="str">
        <f>IF(ISNUMBER(Tabla1[[#This Row],[meq TROLOX/g muestra]]),Tabla1[[#This Row],[meq TROLOX/g muestra]]*100*1000,"")</f>
        <v/>
      </c>
      <c r="N1004" s="274" t="str">
        <f>IF(ISNUMBER(Tabla1[[#This Row],[umol TROLOX/ 100g]]),Tabla1[[#This Row],[umol TROLOX/ 100g]]/250.29,"")</f>
        <v/>
      </c>
      <c r="O1004" s="90"/>
      <c r="P1004" s="90"/>
      <c r="Q1004" s="90"/>
      <c r="R1004" s="147"/>
      <c r="S1004" s="148"/>
    </row>
    <row r="1005" spans="1:19" x14ac:dyDescent="0.25">
      <c r="A1005" s="85"/>
      <c r="B1005" s="146"/>
      <c r="C1005" s="146"/>
      <c r="D1005" s="87"/>
      <c r="E1005" s="88"/>
      <c r="F1005" s="272" t="str">
        <f t="shared" si="15"/>
        <v/>
      </c>
      <c r="G1005" s="89"/>
      <c r="H1005" s="273"/>
      <c r="I1005" s="89"/>
      <c r="J1005" s="156"/>
      <c r="K1005" s="153"/>
      <c r="L100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5" s="275" t="str">
        <f>IF(ISNUMBER(Tabla1[[#This Row],[meq TROLOX/g muestra]]),Tabla1[[#This Row],[meq TROLOX/g muestra]]*100*1000,"")</f>
        <v/>
      </c>
      <c r="N1005" s="274" t="str">
        <f>IF(ISNUMBER(Tabla1[[#This Row],[umol TROLOX/ 100g]]),Tabla1[[#This Row],[umol TROLOX/ 100g]]/250.29,"")</f>
        <v/>
      </c>
      <c r="O1005" s="90"/>
      <c r="P1005" s="90"/>
      <c r="Q1005" s="90"/>
      <c r="R1005" s="147"/>
      <c r="S1005" s="148"/>
    </row>
    <row r="1006" spans="1:19" x14ac:dyDescent="0.25">
      <c r="A1006" s="85"/>
      <c r="B1006" s="146"/>
      <c r="C1006" s="146"/>
      <c r="D1006" s="87"/>
      <c r="E1006" s="88"/>
      <c r="F1006" s="272" t="str">
        <f t="shared" si="15"/>
        <v/>
      </c>
      <c r="G1006" s="89"/>
      <c r="H1006" s="273"/>
      <c r="I1006" s="89"/>
      <c r="J1006" s="156"/>
      <c r="K1006" s="153"/>
      <c r="L100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6" s="275" t="str">
        <f>IF(ISNUMBER(Tabla1[[#This Row],[meq TROLOX/g muestra]]),Tabla1[[#This Row],[meq TROLOX/g muestra]]*100*1000,"")</f>
        <v/>
      </c>
      <c r="N1006" s="274" t="str">
        <f>IF(ISNUMBER(Tabla1[[#This Row],[umol TROLOX/ 100g]]),Tabla1[[#This Row],[umol TROLOX/ 100g]]/250.29,"")</f>
        <v/>
      </c>
      <c r="O1006" s="90"/>
      <c r="P1006" s="90"/>
      <c r="Q1006" s="90"/>
      <c r="R1006" s="147"/>
      <c r="S1006" s="148"/>
    </row>
    <row r="1007" spans="1:19" x14ac:dyDescent="0.25">
      <c r="A1007" s="85"/>
      <c r="B1007" s="146"/>
      <c r="C1007" s="146"/>
      <c r="D1007" s="87"/>
      <c r="E1007" s="88"/>
      <c r="F1007" s="272" t="str">
        <f t="shared" si="15"/>
        <v/>
      </c>
      <c r="G1007" s="89"/>
      <c r="H1007" s="273"/>
      <c r="I1007" s="89"/>
      <c r="J1007" s="156"/>
      <c r="K1007" s="153"/>
      <c r="L100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7" s="275" t="str">
        <f>IF(ISNUMBER(Tabla1[[#This Row],[meq TROLOX/g muestra]]),Tabla1[[#This Row],[meq TROLOX/g muestra]]*100*1000,"")</f>
        <v/>
      </c>
      <c r="N1007" s="274" t="str">
        <f>IF(ISNUMBER(Tabla1[[#This Row],[umol TROLOX/ 100g]]),Tabla1[[#This Row],[umol TROLOX/ 100g]]/250.29,"")</f>
        <v/>
      </c>
      <c r="O1007" s="90"/>
      <c r="P1007" s="90"/>
      <c r="Q1007" s="90"/>
      <c r="R1007" s="147"/>
      <c r="S1007" s="148"/>
    </row>
    <row r="1008" spans="1:19" x14ac:dyDescent="0.25">
      <c r="A1008" s="85"/>
      <c r="B1008" s="146"/>
      <c r="C1008" s="146"/>
      <c r="D1008" s="87"/>
      <c r="E1008" s="88"/>
      <c r="F1008" s="272" t="str">
        <f t="shared" si="15"/>
        <v/>
      </c>
      <c r="G1008" s="89"/>
      <c r="H1008" s="273"/>
      <c r="I1008" s="89"/>
      <c r="J1008" s="156"/>
      <c r="K1008" s="153"/>
      <c r="L100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8" s="275" t="str">
        <f>IF(ISNUMBER(Tabla1[[#This Row],[meq TROLOX/g muestra]]),Tabla1[[#This Row],[meq TROLOX/g muestra]]*100*1000,"")</f>
        <v/>
      </c>
      <c r="N1008" s="274" t="str">
        <f>IF(ISNUMBER(Tabla1[[#This Row],[umol TROLOX/ 100g]]),Tabla1[[#This Row],[umol TROLOX/ 100g]]/250.29,"")</f>
        <v/>
      </c>
      <c r="O1008" s="90"/>
      <c r="P1008" s="90"/>
      <c r="Q1008" s="90"/>
      <c r="R1008" s="147"/>
      <c r="S1008" s="148"/>
    </row>
    <row r="1009" spans="1:19" x14ac:dyDescent="0.25">
      <c r="A1009" s="85"/>
      <c r="B1009" s="146"/>
      <c r="C1009" s="146"/>
      <c r="D1009" s="87"/>
      <c r="E1009" s="88"/>
      <c r="F1009" s="272" t="str">
        <f t="shared" si="15"/>
        <v/>
      </c>
      <c r="G1009" s="89"/>
      <c r="H1009" s="273"/>
      <c r="I1009" s="89"/>
      <c r="J1009" s="156"/>
      <c r="K1009" s="153"/>
      <c r="L100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09" s="275" t="str">
        <f>IF(ISNUMBER(Tabla1[[#This Row],[meq TROLOX/g muestra]]),Tabla1[[#This Row],[meq TROLOX/g muestra]]*100*1000,"")</f>
        <v/>
      </c>
      <c r="N1009" s="274" t="str">
        <f>IF(ISNUMBER(Tabla1[[#This Row],[umol TROLOX/ 100g]]),Tabla1[[#This Row],[umol TROLOX/ 100g]]/250.29,"")</f>
        <v/>
      </c>
      <c r="O1009" s="90"/>
      <c r="P1009" s="90"/>
      <c r="Q1009" s="90"/>
      <c r="R1009" s="147"/>
      <c r="S1009" s="148"/>
    </row>
    <row r="1010" spans="1:19" x14ac:dyDescent="0.25">
      <c r="A1010" s="85"/>
      <c r="B1010" s="146"/>
      <c r="C1010" s="146"/>
      <c r="D1010" s="87"/>
      <c r="E1010" s="88"/>
      <c r="F1010" s="272" t="str">
        <f t="shared" si="15"/>
        <v/>
      </c>
      <c r="G1010" s="89"/>
      <c r="H1010" s="273"/>
      <c r="I1010" s="89"/>
      <c r="J1010" s="156"/>
      <c r="K1010" s="153"/>
      <c r="L1010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0" s="275" t="str">
        <f>IF(ISNUMBER(Tabla1[[#This Row],[meq TROLOX/g muestra]]),Tabla1[[#This Row],[meq TROLOX/g muestra]]*100*1000,"")</f>
        <v/>
      </c>
      <c r="N1010" s="274" t="str">
        <f>IF(ISNUMBER(Tabla1[[#This Row],[umol TROLOX/ 100g]]),Tabla1[[#This Row],[umol TROLOX/ 100g]]/250.29,"")</f>
        <v/>
      </c>
      <c r="O1010" s="90"/>
      <c r="P1010" s="90"/>
      <c r="Q1010" s="90"/>
      <c r="R1010" s="147"/>
      <c r="S1010" s="148"/>
    </row>
    <row r="1011" spans="1:19" x14ac:dyDescent="0.25">
      <c r="A1011" s="85"/>
      <c r="B1011" s="146"/>
      <c r="C1011" s="146"/>
      <c r="D1011" s="87"/>
      <c r="E1011" s="88"/>
      <c r="F1011" s="272" t="str">
        <f t="shared" si="15"/>
        <v/>
      </c>
      <c r="G1011" s="89"/>
      <c r="H1011" s="273"/>
      <c r="I1011" s="89"/>
      <c r="J1011" s="156"/>
      <c r="K1011" s="153"/>
      <c r="L1011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1" s="275" t="str">
        <f>IF(ISNUMBER(Tabla1[[#This Row],[meq TROLOX/g muestra]]),Tabla1[[#This Row],[meq TROLOX/g muestra]]*100*1000,"")</f>
        <v/>
      </c>
      <c r="N1011" s="274" t="str">
        <f>IF(ISNUMBER(Tabla1[[#This Row],[umol TROLOX/ 100g]]),Tabla1[[#This Row],[umol TROLOX/ 100g]]/250.29,"")</f>
        <v/>
      </c>
      <c r="O1011" s="90"/>
      <c r="P1011" s="90"/>
      <c r="Q1011" s="90"/>
      <c r="R1011" s="147"/>
      <c r="S1011" s="148"/>
    </row>
    <row r="1012" spans="1:19" x14ac:dyDescent="0.25">
      <c r="A1012" s="85"/>
      <c r="B1012" s="146"/>
      <c r="C1012" s="146"/>
      <c r="D1012" s="87"/>
      <c r="E1012" s="88"/>
      <c r="F1012" s="272" t="str">
        <f t="shared" si="15"/>
        <v/>
      </c>
      <c r="G1012" s="89"/>
      <c r="H1012" s="273"/>
      <c r="I1012" s="89"/>
      <c r="J1012" s="156"/>
      <c r="K1012" s="153"/>
      <c r="L1012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2" s="275" t="str">
        <f>IF(ISNUMBER(Tabla1[[#This Row],[meq TROLOX/g muestra]]),Tabla1[[#This Row],[meq TROLOX/g muestra]]*100*1000,"")</f>
        <v/>
      </c>
      <c r="N1012" s="274" t="str">
        <f>IF(ISNUMBER(Tabla1[[#This Row],[umol TROLOX/ 100g]]),Tabla1[[#This Row],[umol TROLOX/ 100g]]/250.29,"")</f>
        <v/>
      </c>
      <c r="O1012" s="90"/>
      <c r="P1012" s="90"/>
      <c r="Q1012" s="90"/>
      <c r="R1012" s="147"/>
      <c r="S1012" s="148"/>
    </row>
    <row r="1013" spans="1:19" x14ac:dyDescent="0.25">
      <c r="A1013" s="85"/>
      <c r="B1013" s="146"/>
      <c r="C1013" s="146"/>
      <c r="D1013" s="87"/>
      <c r="E1013" s="88"/>
      <c r="F1013" s="272" t="str">
        <f t="shared" si="15"/>
        <v/>
      </c>
      <c r="G1013" s="89"/>
      <c r="H1013" s="273"/>
      <c r="I1013" s="89"/>
      <c r="J1013" s="156"/>
      <c r="K1013" s="153"/>
      <c r="L1013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3" s="275" t="str">
        <f>IF(ISNUMBER(Tabla1[[#This Row],[meq TROLOX/g muestra]]),Tabla1[[#This Row],[meq TROLOX/g muestra]]*100*1000,"")</f>
        <v/>
      </c>
      <c r="N1013" s="274" t="str">
        <f>IF(ISNUMBER(Tabla1[[#This Row],[umol TROLOX/ 100g]]),Tabla1[[#This Row],[umol TROLOX/ 100g]]/250.29,"")</f>
        <v/>
      </c>
      <c r="O1013" s="90"/>
      <c r="P1013" s="90"/>
      <c r="Q1013" s="90"/>
      <c r="R1013" s="147"/>
      <c r="S1013" s="148"/>
    </row>
    <row r="1014" spans="1:19" x14ac:dyDescent="0.25">
      <c r="A1014" s="85"/>
      <c r="B1014" s="146"/>
      <c r="C1014" s="146"/>
      <c r="D1014" s="87"/>
      <c r="E1014" s="88"/>
      <c r="F1014" s="272" t="str">
        <f t="shared" si="15"/>
        <v/>
      </c>
      <c r="G1014" s="89"/>
      <c r="H1014" s="273"/>
      <c r="I1014" s="89"/>
      <c r="J1014" s="156"/>
      <c r="K1014" s="153"/>
      <c r="L1014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4" s="275" t="str">
        <f>IF(ISNUMBER(Tabla1[[#This Row],[meq TROLOX/g muestra]]),Tabla1[[#This Row],[meq TROLOX/g muestra]]*100*1000,"")</f>
        <v/>
      </c>
      <c r="N1014" s="274" t="str">
        <f>IF(ISNUMBER(Tabla1[[#This Row],[umol TROLOX/ 100g]]),Tabla1[[#This Row],[umol TROLOX/ 100g]]/250.29,"")</f>
        <v/>
      </c>
      <c r="O1014" s="90"/>
      <c r="P1014" s="90"/>
      <c r="Q1014" s="90"/>
      <c r="R1014" s="147"/>
      <c r="S1014" s="148"/>
    </row>
    <row r="1015" spans="1:19" x14ac:dyDescent="0.25">
      <c r="A1015" s="85"/>
      <c r="B1015" s="146"/>
      <c r="C1015" s="146"/>
      <c r="D1015" s="87"/>
      <c r="E1015" s="88"/>
      <c r="F1015" s="272" t="str">
        <f t="shared" si="15"/>
        <v/>
      </c>
      <c r="G1015" s="89"/>
      <c r="H1015" s="273"/>
      <c r="I1015" s="89"/>
      <c r="J1015" s="156"/>
      <c r="K1015" s="153"/>
      <c r="L1015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5" s="275" t="str">
        <f>IF(ISNUMBER(Tabla1[[#This Row],[meq TROLOX/g muestra]]),Tabla1[[#This Row],[meq TROLOX/g muestra]]*100*1000,"")</f>
        <v/>
      </c>
      <c r="N1015" s="274" t="str">
        <f>IF(ISNUMBER(Tabla1[[#This Row],[umol TROLOX/ 100g]]),Tabla1[[#This Row],[umol TROLOX/ 100g]]/250.29,"")</f>
        <v/>
      </c>
      <c r="O1015" s="90"/>
      <c r="P1015" s="90"/>
      <c r="Q1015" s="90"/>
      <c r="R1015" s="147"/>
      <c r="S1015" s="148"/>
    </row>
    <row r="1016" spans="1:19" x14ac:dyDescent="0.25">
      <c r="A1016" s="85"/>
      <c r="B1016" s="146"/>
      <c r="C1016" s="146"/>
      <c r="D1016" s="87"/>
      <c r="E1016" s="88"/>
      <c r="F1016" s="272" t="str">
        <f t="shared" si="15"/>
        <v/>
      </c>
      <c r="G1016" s="89"/>
      <c r="H1016" s="273"/>
      <c r="I1016" s="89"/>
      <c r="J1016" s="156"/>
      <c r="K1016" s="153"/>
      <c r="L1016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6" s="275" t="str">
        <f>IF(ISNUMBER(Tabla1[[#This Row],[meq TROLOX/g muestra]]),Tabla1[[#This Row],[meq TROLOX/g muestra]]*100*1000,"")</f>
        <v/>
      </c>
      <c r="N1016" s="274" t="str">
        <f>IF(ISNUMBER(Tabla1[[#This Row],[umol TROLOX/ 100g]]),Tabla1[[#This Row],[umol TROLOX/ 100g]]/250.29,"")</f>
        <v/>
      </c>
      <c r="O1016" s="90"/>
      <c r="P1016" s="90"/>
      <c r="Q1016" s="90"/>
      <c r="R1016" s="147"/>
      <c r="S1016" s="148"/>
    </row>
    <row r="1017" spans="1:19" x14ac:dyDescent="0.25">
      <c r="A1017" s="85"/>
      <c r="B1017" s="146"/>
      <c r="C1017" s="146"/>
      <c r="D1017" s="87"/>
      <c r="E1017" s="88"/>
      <c r="F1017" s="272" t="str">
        <f t="shared" si="15"/>
        <v/>
      </c>
      <c r="G1017" s="89"/>
      <c r="H1017" s="273"/>
      <c r="I1017" s="89"/>
      <c r="J1017" s="156"/>
      <c r="K1017" s="153"/>
      <c r="L1017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7" s="275" t="str">
        <f>IF(ISNUMBER(Tabla1[[#This Row],[meq TROLOX/g muestra]]),Tabla1[[#This Row],[meq TROLOX/g muestra]]*100*1000,"")</f>
        <v/>
      </c>
      <c r="N1017" s="274" t="str">
        <f>IF(ISNUMBER(Tabla1[[#This Row],[umol TROLOX/ 100g]]),Tabla1[[#This Row],[umol TROLOX/ 100g]]/250.29,"")</f>
        <v/>
      </c>
      <c r="O1017" s="90"/>
      <c r="P1017" s="90"/>
      <c r="Q1017" s="90"/>
      <c r="R1017" s="147"/>
      <c r="S1017" s="148"/>
    </row>
    <row r="1018" spans="1:19" x14ac:dyDescent="0.25">
      <c r="A1018" s="85"/>
      <c r="B1018" s="146"/>
      <c r="C1018" s="146"/>
      <c r="D1018" s="87"/>
      <c r="E1018" s="88"/>
      <c r="F1018" s="272" t="str">
        <f t="shared" si="15"/>
        <v/>
      </c>
      <c r="G1018" s="89"/>
      <c r="H1018" s="273"/>
      <c r="I1018" s="89"/>
      <c r="J1018" s="156"/>
      <c r="K1018" s="153"/>
      <c r="L1018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8" s="275" t="str">
        <f>IF(ISNUMBER(Tabla1[[#This Row],[meq TROLOX/g muestra]]),Tabla1[[#This Row],[meq TROLOX/g muestra]]*100*1000,"")</f>
        <v/>
      </c>
      <c r="N1018" s="274" t="str">
        <f>IF(ISNUMBER(Tabla1[[#This Row],[umol TROLOX/ 100g]]),Tabla1[[#This Row],[umol TROLOX/ 100g]]/250.29,"")</f>
        <v/>
      </c>
      <c r="O1018" s="90"/>
      <c r="P1018" s="90"/>
      <c r="Q1018" s="90"/>
      <c r="R1018" s="147"/>
      <c r="S1018" s="148"/>
    </row>
    <row r="1019" spans="1:19" x14ac:dyDescent="0.25">
      <c r="A1019" s="85"/>
      <c r="B1019" s="146"/>
      <c r="C1019" s="146"/>
      <c r="D1019" s="87"/>
      <c r="E1019" s="88"/>
      <c r="F1019" s="272" t="str">
        <f>IF(OR(ISBLANK(E1019),ISERROR($B$14),ISERROR($B$15))=FALSE,E1019+(E1019*$B$14+$B$15),"")</f>
        <v/>
      </c>
      <c r="G1019" s="89"/>
      <c r="H1019" s="273"/>
      <c r="I1019" s="89"/>
      <c r="J1019" s="156"/>
      <c r="K1019" s="153"/>
      <c r="L1019" s="274" t="str">
        <f>IF(OR(ISBLANK(Tabla1[[#This Row],[PESO MUESTRA (g)]]),ISBLANK(Tabla1[[#This Row],[VOLUMEN MUESTRA (l)]]),ISBLANK(Tabla1[[#This Row],[FACTOR DE DILUCION]]),ISBLANK(Tabla1[[#This Row],[NET AUC]]),ISBLANK(Tabla1[[#This Row],[PENDIENTE ECUACION DE AJUSTE]]),ISBLANK(Tabla1[[#This Row],[INTERCEPTO ECUACION DE AJUSTE]])),"",(Tabla1[[#This Row],[NET AUC]]-Tabla1[[#This Row],[INTERCEPTO ECUACION DE AJUSTE]])/Tabla1[[#This Row],[PENDIENTE ECUACION DE AJUSTE]]*250.29/1000*Tabla1[[#This Row],[FACTOR DE DILUCION]]*Tabla1[[#This Row],[VOLUMEN MUESTRA (l)]]/Tabla1[[#This Row],[PESO MUESTRA CORREGIDO (g)]])</f>
        <v/>
      </c>
      <c r="M1019" s="275" t="str">
        <f>IF(ISNUMBER(Tabla1[[#This Row],[meq TROLOX/g muestra]]),Tabla1[[#This Row],[meq TROLOX/g muestra]]*100*1000,"")</f>
        <v/>
      </c>
      <c r="N1019" s="274" t="str">
        <f>IF(ISNUMBER(Tabla1[[#This Row],[umol TROLOX/ 100g]]),Tabla1[[#This Row],[umol TROLOX/ 100g]]/250.29,"")</f>
        <v/>
      </c>
      <c r="O1019" s="90"/>
      <c r="P1019" s="90"/>
      <c r="Q1019" s="90"/>
      <c r="R1019" s="147"/>
      <c r="S1019" s="148"/>
    </row>
  </sheetData>
  <sheetProtection algorithmName="SHA-512" hashValue="7/vc2IJQoAKLi+II9pwIBW5LPp51SHf0/dArconpN3mRiuAFckaxTtFVcAcwFUqWjx0KvIXDnnT1m1XKA+GN2Q==" saltValue="XXulESM/vu8VijgXwwHzSg==" spinCount="100000" sheet="1" autoFilter="0"/>
  <mergeCells count="16">
    <mergeCell ref="L5:M6"/>
    <mergeCell ref="A1:B3"/>
    <mergeCell ref="C1:O2"/>
    <mergeCell ref="C3:O3"/>
    <mergeCell ref="E18:J18"/>
    <mergeCell ref="G5:H5"/>
    <mergeCell ref="O5:P5"/>
    <mergeCell ref="A18:C18"/>
    <mergeCell ref="O6:P6"/>
    <mergeCell ref="G6:H6"/>
    <mergeCell ref="C5:D5"/>
    <mergeCell ref="C6:D6"/>
    <mergeCell ref="A5:B5"/>
    <mergeCell ref="A6:B6"/>
    <mergeCell ref="A17:Q17"/>
    <mergeCell ref="N5:N6"/>
  </mergeCells>
  <conditionalFormatting sqref="K5 F5 N5 I5 Q5 C5:C6">
    <cfRule type="containsBlanks" dxfId="3" priority="16">
      <formula>LEN(TRIM(C5))=0</formula>
    </cfRule>
  </conditionalFormatting>
  <conditionalFormatting sqref="Q6">
    <cfRule type="containsBlanks" dxfId="2" priority="8">
      <formula>LEN(TRIM(Q6))=0</formula>
    </cfRule>
  </conditionalFormatting>
  <conditionalFormatting sqref="F6">
    <cfRule type="containsBlanks" dxfId="1" priority="4">
      <formula>LEN(TRIM(F6))=0</formula>
    </cfRule>
  </conditionalFormatting>
  <conditionalFormatting sqref="N20:N1019">
    <cfRule type="expression" dxfId="0" priority="1">
      <formula>AND(ISNUMBER(N20)=TRUE,C20="BLANCO",N20&gt;$K$6/2)=TRUE</formula>
    </cfRule>
  </conditionalFormatting>
  <dataValidations count="8">
    <dataValidation type="decimal" operator="greaterThanOrEqual" allowBlank="1" showInputMessage="1" showErrorMessage="1" sqref="H20:J1019" xr:uid="{00000000-0002-0000-0100-000000000000}">
      <formula1>0</formula1>
    </dataValidation>
    <dataValidation type="decimal" allowBlank="1" showInputMessage="1" showErrorMessage="1" sqref="G20:G1019" xr:uid="{00000000-0002-0000-0100-000001000000}">
      <formula1>0</formula1>
      <formula2>200</formula2>
    </dataValidation>
    <dataValidation type="decimal" allowBlank="1" showInputMessage="1" showErrorMessage="1" sqref="E20:E1019" xr:uid="{00000000-0002-0000-0100-000002000000}">
      <formula1>0</formula1>
      <formula2>100</formula2>
    </dataValidation>
    <dataValidation type="textLength" operator="greaterThanOrEqual" allowBlank="1" showInputMessage="1" showErrorMessage="1" sqref="A20:A1019" xr:uid="{00000000-0002-0000-0100-000003000000}">
      <formula1>1</formula1>
    </dataValidation>
    <dataValidation type="date" operator="greaterThanOrEqual" allowBlank="1" showInputMessage="1" showErrorMessage="1" sqref="B20:B1019" xr:uid="{00000000-0002-0000-0100-000004000000}">
      <formula1>43100</formula1>
    </dataValidation>
    <dataValidation type="textLength" operator="greaterThanOrEqual" allowBlank="1" showInputMessage="1" showErrorMessage="1" sqref="O20:P1019" xr:uid="{00000000-0002-0000-0100-000005000000}">
      <formula1>3</formula1>
    </dataValidation>
    <dataValidation type="list" operator="greaterThanOrEqual" allowBlank="1" showInputMessage="1" showErrorMessage="1" sqref="Q20:Q1019" xr:uid="{00000000-0002-0000-0100-000006000000}">
      <formula1>$F$7:$F$8</formula1>
    </dataValidation>
    <dataValidation operator="greaterThanOrEqual" allowBlank="1" showInputMessage="1" showErrorMessage="1" sqref="K20:K1019 M20:M1019" xr:uid="{00000000-0002-0000-0100-000007000000}"/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8000000}">
          <x14:formula1>
            <xm:f>'Límites Gráficos'!$A$7:$A$35</xm:f>
          </x14:formula1>
          <xm:sqref>D20:D1019</xm:sqref>
        </x14:dataValidation>
        <x14:dataValidation type="list" allowBlank="1" showInputMessage="1" showErrorMessage="1" xr:uid="{00000000-0002-0000-0100-000009000000}">
          <x14:formula1>
            <xm:f>'Tipos de Muestra'!$A$2:$A$6</xm:f>
          </x14:formula1>
          <xm:sqref>C20:C1019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D10" sqref="D10"/>
    </sheetView>
  </sheetViews>
  <sheetFormatPr baseColWidth="10" defaultRowHeight="15" x14ac:dyDescent="0.25"/>
  <cols>
    <col min="1" max="1" width="13.85546875" customWidth="1"/>
    <col min="2" max="2" width="20" customWidth="1"/>
    <col min="3" max="3" width="24" bestFit="1" customWidth="1"/>
    <col min="4" max="4" width="15.5703125" customWidth="1"/>
    <col min="5" max="5" width="28.85546875" customWidth="1"/>
    <col min="6" max="6" width="20.85546875" customWidth="1"/>
    <col min="7" max="7" width="28.85546875" bestFit="1" customWidth="1"/>
    <col min="8" max="8" width="26.7109375" customWidth="1"/>
    <col min="9" max="9" width="25.85546875" customWidth="1"/>
    <col min="10" max="10" width="37.7109375" bestFit="1" customWidth="1"/>
    <col min="11" max="11" width="45.28515625" bestFit="1" customWidth="1"/>
    <col min="12" max="12" width="28" bestFit="1" customWidth="1"/>
  </cols>
  <sheetData>
    <row r="1" spans="1:10" ht="24.75" customHeight="1" x14ac:dyDescent="0.25">
      <c r="A1" s="126"/>
      <c r="B1" s="213" t="str">
        <f>control!C1</f>
        <v>Cuadro de mando para el ensayo de ORAC</v>
      </c>
      <c r="C1" s="214"/>
      <c r="D1" s="215"/>
      <c r="E1" s="149" t="s">
        <v>361</v>
      </c>
      <c r="F1" s="150" t="str">
        <f>control!H1</f>
        <v>SOFT-TC-029</v>
      </c>
    </row>
    <row r="2" spans="1:10" ht="20.25" customHeight="1" x14ac:dyDescent="0.25">
      <c r="A2" s="126"/>
      <c r="B2" s="213"/>
      <c r="C2" s="214"/>
      <c r="D2" s="215"/>
      <c r="E2" s="149" t="s">
        <v>362</v>
      </c>
      <c r="F2" s="150">
        <f>control!H2</f>
        <v>1</v>
      </c>
    </row>
    <row r="3" spans="1:10" ht="23.25" customHeight="1" x14ac:dyDescent="0.25">
      <c r="A3" s="126"/>
      <c r="B3" s="216" t="s">
        <v>331</v>
      </c>
      <c r="C3" s="217"/>
      <c r="D3" s="218"/>
      <c r="E3" s="151" t="s">
        <v>363</v>
      </c>
      <c r="F3" s="152">
        <f>control!H3</f>
        <v>43374</v>
      </c>
    </row>
    <row r="5" spans="1:10" x14ac:dyDescent="0.25">
      <c r="A5" t="s">
        <v>374</v>
      </c>
    </row>
    <row r="6" spans="1:10" x14ac:dyDescent="0.25">
      <c r="A6" s="219" t="s">
        <v>396</v>
      </c>
      <c r="B6" s="219"/>
      <c r="C6" s="219"/>
      <c r="D6" s="219"/>
      <c r="E6" s="219" t="s">
        <v>397</v>
      </c>
      <c r="F6" s="219"/>
      <c r="G6" s="219"/>
      <c r="H6" s="219" t="s">
        <v>398</v>
      </c>
      <c r="I6" s="219"/>
      <c r="J6" s="158" t="s">
        <v>399</v>
      </c>
    </row>
    <row r="7" spans="1:10" x14ac:dyDescent="0.25">
      <c r="A7" t="s">
        <v>410</v>
      </c>
      <c r="B7" t="s">
        <v>3</v>
      </c>
      <c r="C7" t="s">
        <v>301</v>
      </c>
      <c r="D7" t="s">
        <v>16</v>
      </c>
      <c r="E7" t="s">
        <v>323</v>
      </c>
      <c r="F7" t="s">
        <v>400</v>
      </c>
      <c r="G7" t="s">
        <v>403</v>
      </c>
      <c r="H7" t="s">
        <v>401</v>
      </c>
      <c r="I7" t="s">
        <v>402</v>
      </c>
      <c r="J7" t="s">
        <v>404</v>
      </c>
    </row>
    <row r="8" spans="1:10" x14ac:dyDescent="0.25">
      <c r="A8" s="66" t="s">
        <v>368</v>
      </c>
      <c r="B8" s="277" t="e">
        <f>IF(ISBLANK(Tabla3[[#This Row],[ID CONTROL]]),"",VLOOKUP(Tabla3[[#This Row],[ID CONTROL]],Tabla1[#All],2,FALSE))</f>
        <v>#N/A</v>
      </c>
      <c r="C8" s="278" t="e">
        <f>IF(ISBLANK(Tabla3[[#This Row],[ID CONTROL]]),"",VLOOKUP(Tabla3[[#This Row],[ID CONTROL]],Tabla1[#All],3,FALSE))</f>
        <v>#N/A</v>
      </c>
      <c r="D8" s="66"/>
      <c r="E8" s="66" t="s">
        <v>395</v>
      </c>
      <c r="F8" s="66"/>
      <c r="G8" s="159">
        <v>49</v>
      </c>
      <c r="H8" s="66">
        <v>250</v>
      </c>
      <c r="I8" s="66">
        <v>5</v>
      </c>
      <c r="J8" s="276">
        <f>IF(OR(ISBLANK(Tabla3[[#This Row],[CONCENTRACION (meq TROLOX/g)]]),ISBLANK(Tabla3[[#This Row],[VOLUMEN ALICUOTA (uL)]]),ISBLANK(Tabla3[[#This Row],[VOLUMEN DE AFORO (mL)]])),"",Tabla3[[#This Row],[VOLUMEN ALICUOTA (uL)]]/1000*Tabla3[[#This Row],[CONCENTRACION (meq TROLOX/g)]]/Tabla3[[#This Row],[VOLUMEN DE AFORO (mL)]])</f>
        <v>2.4500000000000002</v>
      </c>
    </row>
    <row r="9" spans="1:10" x14ac:dyDescent="0.25">
      <c r="A9" s="66" t="s">
        <v>369</v>
      </c>
      <c r="B9" s="277" t="e">
        <f>IF(ISBLANK(Tabla3[[#This Row],[ID CONTROL]]),"",VLOOKUP(Tabla3[[#This Row],[ID CONTROL]],Tabla1[#All],2,FALSE))</f>
        <v>#N/A</v>
      </c>
      <c r="C9" s="278" t="e">
        <f>IF(ISBLANK(Tabla3[[#This Row],[ID CONTROL]]),"",VLOOKUP(Tabla3[[#This Row],[ID CONTROL]],Tabla1[#All],3,FALSE))</f>
        <v>#N/A</v>
      </c>
      <c r="D9" s="66"/>
      <c r="E9" s="66" t="s">
        <v>395</v>
      </c>
      <c r="F9" s="66"/>
      <c r="G9" s="66">
        <v>50</v>
      </c>
      <c r="H9" s="66">
        <v>250</v>
      </c>
      <c r="I9" s="66">
        <v>5</v>
      </c>
      <c r="J9" s="276">
        <f>IF(OR(ISBLANK(Tabla3[[#This Row],[CONCENTRACION (meq TROLOX/g)]]),ISBLANK(Tabla3[[#This Row],[VOLUMEN ALICUOTA (uL)]]),ISBLANK(Tabla3[[#This Row],[VOLUMEN DE AFORO (mL)]])),"",Tabla3[[#This Row],[VOLUMEN ALICUOTA (uL)]]/1000*Tabla3[[#This Row],[CONCENTRACION (meq TROLOX/g)]]/Tabla3[[#This Row],[VOLUMEN DE AFORO (mL)]])</f>
        <v>2.5</v>
      </c>
    </row>
    <row r="10" spans="1:10" x14ac:dyDescent="0.25">
      <c r="A10" s="66" t="s">
        <v>370</v>
      </c>
      <c r="B10" s="277" t="e">
        <f>IF(ISBLANK(Tabla3[[#This Row],[ID CONTROL]]),"",VLOOKUP(Tabla3[[#This Row],[ID CONTROL]],Tabla1[#All],2,FALSE))</f>
        <v>#N/A</v>
      </c>
      <c r="C10" s="278" t="e">
        <f>IF(ISBLANK(Tabla3[[#This Row],[ID CONTROL]]),"",VLOOKUP(Tabla3[[#This Row],[ID CONTROL]],Tabla1[#All],3,FALSE))</f>
        <v>#N/A</v>
      </c>
      <c r="D10" s="66"/>
      <c r="E10" s="66" t="s">
        <v>395</v>
      </c>
      <c r="F10" s="66"/>
      <c r="G10" s="66">
        <v>48</v>
      </c>
      <c r="H10" s="66">
        <v>250</v>
      </c>
      <c r="I10" s="66">
        <v>5</v>
      </c>
      <c r="J10" s="276">
        <f>IF(OR(ISBLANK(Tabla3[[#This Row],[CONCENTRACION (meq TROLOX/g)]]),ISBLANK(Tabla3[[#This Row],[VOLUMEN ALICUOTA (uL)]]),ISBLANK(Tabla3[[#This Row],[VOLUMEN DE AFORO (mL)]])),"",Tabla3[[#This Row],[VOLUMEN ALICUOTA (uL)]]/1000*Tabla3[[#This Row],[CONCENTRACION (meq TROLOX/g)]]/Tabla3[[#This Row],[VOLUMEN DE AFORO (mL)]])</f>
        <v>2.4</v>
      </c>
    </row>
    <row r="11" spans="1:10" x14ac:dyDescent="0.25">
      <c r="A11" s="66" t="s">
        <v>371</v>
      </c>
      <c r="B11" s="277" t="e">
        <f>IF(ISBLANK(Tabla3[[#This Row],[ID CONTROL]]),"",VLOOKUP(Tabla3[[#This Row],[ID CONTROL]],Tabla1[#All],2,FALSE))</f>
        <v>#N/A</v>
      </c>
      <c r="C11" s="278" t="e">
        <f>IF(ISBLANK(Tabla3[[#This Row],[ID CONTROL]]),"",VLOOKUP(Tabla3[[#This Row],[ID CONTROL]],Tabla1[#All],3,FALSE))</f>
        <v>#N/A</v>
      </c>
      <c r="D11" s="66"/>
      <c r="E11" s="66" t="s">
        <v>395</v>
      </c>
      <c r="F11" s="66"/>
      <c r="G11" s="66">
        <v>51</v>
      </c>
      <c r="H11" s="66">
        <v>250</v>
      </c>
      <c r="I11" s="66">
        <v>5</v>
      </c>
      <c r="J11" s="276">
        <f>IF(OR(ISBLANK(Tabla3[[#This Row],[CONCENTRACION (meq TROLOX/g)]]),ISBLANK(Tabla3[[#This Row],[VOLUMEN ALICUOTA (uL)]]),ISBLANK(Tabla3[[#This Row],[VOLUMEN DE AFORO (mL)]])),"",Tabla3[[#This Row],[VOLUMEN ALICUOTA (uL)]]/1000*Tabla3[[#This Row],[CONCENTRACION (meq TROLOX/g)]]/Tabla3[[#This Row],[VOLUMEN DE AFORO (mL)]])</f>
        <v>2.5499999999999998</v>
      </c>
    </row>
    <row r="12" spans="1:10" x14ac:dyDescent="0.25">
      <c r="A12" s="66" t="s">
        <v>372</v>
      </c>
      <c r="B12" s="277" t="e">
        <f>IF(ISBLANK(Tabla3[[#This Row],[ID CONTROL]]),"",VLOOKUP(Tabla3[[#This Row],[ID CONTROL]],Tabla1[#All],2,FALSE))</f>
        <v>#N/A</v>
      </c>
      <c r="C12" s="278" t="e">
        <f>IF(ISBLANK(Tabla3[[#This Row],[ID CONTROL]]),"",VLOOKUP(Tabla3[[#This Row],[ID CONTROL]],Tabla1[#All],3,FALSE))</f>
        <v>#N/A</v>
      </c>
      <c r="D12" s="66" t="s">
        <v>65</v>
      </c>
      <c r="E12" s="66" t="s">
        <v>28</v>
      </c>
      <c r="F12" s="66"/>
      <c r="G12" s="66">
        <v>500</v>
      </c>
      <c r="H12" s="66">
        <v>1000</v>
      </c>
      <c r="I12" s="66">
        <v>100</v>
      </c>
      <c r="J12" s="276">
        <f>IF(OR(ISBLANK(Tabla3[[#This Row],[CONCENTRACION (meq TROLOX/g)]]),ISBLANK(Tabla3[[#This Row],[VOLUMEN ALICUOTA (uL)]]),ISBLANK(Tabla3[[#This Row],[VOLUMEN DE AFORO (mL)]])),"",Tabla3[[#This Row],[VOLUMEN ALICUOTA (uL)]]/1000*Tabla3[[#This Row],[CONCENTRACION (meq TROLOX/g)]]/Tabla3[[#This Row],[VOLUMEN DE AFORO (mL)]])</f>
        <v>5</v>
      </c>
    </row>
    <row r="13" spans="1:10" x14ac:dyDescent="0.25">
      <c r="A13" s="66" t="s">
        <v>375</v>
      </c>
      <c r="B13" s="277" t="e">
        <f>IF(ISBLANK(Tabla3[[#This Row],[ID CONTROL]]),"",VLOOKUP(Tabla3[[#This Row],[ID CONTROL]],Tabla1[#All],2,FALSE))</f>
        <v>#N/A</v>
      </c>
      <c r="C13" s="278" t="e">
        <f>IF(ISBLANK(Tabla3[[#This Row],[ID CONTROL]]),"",VLOOKUP(Tabla3[[#This Row],[ID CONTROL]],Tabla1[#All],3,FALSE))</f>
        <v>#N/A</v>
      </c>
      <c r="D13" s="66" t="s">
        <v>65</v>
      </c>
      <c r="E13" s="66" t="s">
        <v>28</v>
      </c>
      <c r="F13" s="66"/>
      <c r="G13" s="66">
        <v>0.35499999999999998</v>
      </c>
      <c r="H13" s="66">
        <v>1000</v>
      </c>
      <c r="I13" s="66">
        <v>100</v>
      </c>
      <c r="J13" s="276">
        <f>IF(OR(ISBLANK(Tabla3[[#This Row],[CONCENTRACION (meq TROLOX/g)]]),ISBLANK(Tabla3[[#This Row],[VOLUMEN ALICUOTA (uL)]]),ISBLANK(Tabla3[[#This Row],[VOLUMEN DE AFORO (mL)]])),"",Tabla3[[#This Row],[VOLUMEN ALICUOTA (uL)]]/1000*Tabla3[[#This Row],[CONCENTRACION (meq TROLOX/g)]]/Tabla3[[#This Row],[VOLUMEN DE AFORO (mL)]])</f>
        <v>3.5499999999999998E-3</v>
      </c>
    </row>
    <row r="14" spans="1:10" x14ac:dyDescent="0.25">
      <c r="A14" s="66"/>
      <c r="B14" s="277"/>
      <c r="C14" s="278"/>
      <c r="D14" s="66"/>
      <c r="E14" s="66"/>
      <c r="F14" s="66"/>
      <c r="G14" s="66"/>
      <c r="H14" s="66"/>
      <c r="I14" s="66"/>
      <c r="J14" s="276"/>
    </row>
    <row r="15" spans="1:10" x14ac:dyDescent="0.25">
      <c r="A15" s="66"/>
      <c r="B15" s="277"/>
      <c r="C15" s="278"/>
      <c r="D15" s="66"/>
      <c r="E15" s="66"/>
      <c r="F15" s="66"/>
      <c r="G15" s="66"/>
      <c r="H15" s="66"/>
      <c r="I15" s="66"/>
      <c r="J15" s="276"/>
    </row>
  </sheetData>
  <sheetProtection algorithmName="SHA-512" hashValue="2VaRKrYWMTbG9obUD37XoWq64x/k1EY2aL6E0B1OXnoWBG5FcN/XIDjh8jbq7qK3Z746AcZwktYVfZ9hjR2pUg==" saltValue="iIxnDTC+QKyoegy7lCMrPA==" spinCount="100000" sheet="1" objects="1" scenarios="1"/>
  <mergeCells count="5">
    <mergeCell ref="B1:D2"/>
    <mergeCell ref="B3:D3"/>
    <mergeCell ref="A6:D6"/>
    <mergeCell ref="E6:G6"/>
    <mergeCell ref="H6:I6"/>
  </mergeCells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'Límites Gráficos'!$A$41:$A$44</xm:f>
          </x14:formula1>
          <xm:sqref>E8:E15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EQ49"/>
  <sheetViews>
    <sheetView topLeftCell="A25" workbookViewId="0">
      <selection activeCell="B7" sqref="B7:C7"/>
    </sheetView>
  </sheetViews>
  <sheetFormatPr baseColWidth="10" defaultRowHeight="15" x14ac:dyDescent="0.25"/>
  <cols>
    <col min="1" max="1" width="47.85546875" bestFit="1" customWidth="1"/>
    <col min="2" max="2" width="23.42578125" customWidth="1"/>
    <col min="3" max="3" width="20.5703125" customWidth="1"/>
    <col min="4" max="4" width="21.85546875" customWidth="1"/>
    <col min="5" max="5" width="12.85546875" style="68" customWidth="1"/>
    <col min="6" max="9" width="12.140625" style="68" customWidth="1"/>
    <col min="15" max="15" width="12" bestFit="1" customWidth="1"/>
    <col min="16" max="16" width="17" bestFit="1" customWidth="1"/>
    <col min="17" max="18" width="14.85546875" bestFit="1" customWidth="1"/>
    <col min="19" max="19" width="12" bestFit="1" customWidth="1"/>
  </cols>
  <sheetData>
    <row r="1" spans="1:147" ht="25.5" x14ac:dyDescent="0.25">
      <c r="A1" s="227"/>
      <c r="B1" s="221" t="str">
        <f>control!C1</f>
        <v>Cuadro de mando para el ensayo de ORAC</v>
      </c>
      <c r="C1" s="222"/>
      <c r="D1" s="223"/>
      <c r="E1" s="124" t="s">
        <v>361</v>
      </c>
      <c r="F1" s="117" t="str">
        <f>control!H1</f>
        <v>SOFT-TC-029</v>
      </c>
      <c r="I1"/>
    </row>
    <row r="2" spans="1:147" x14ac:dyDescent="0.25">
      <c r="A2" s="228"/>
      <c r="B2" s="224"/>
      <c r="C2" s="225"/>
      <c r="D2" s="226"/>
      <c r="E2" s="124" t="s">
        <v>364</v>
      </c>
      <c r="F2" s="117">
        <f>control!H2</f>
        <v>1</v>
      </c>
      <c r="I2"/>
    </row>
    <row r="3" spans="1:147" ht="26.25" x14ac:dyDescent="0.25">
      <c r="A3" s="229"/>
      <c r="B3" s="170" t="s">
        <v>331</v>
      </c>
      <c r="C3" s="171"/>
      <c r="D3" s="172"/>
      <c r="E3" s="125" t="s">
        <v>365</v>
      </c>
      <c r="F3" s="119">
        <f>control!H3</f>
        <v>43374</v>
      </c>
      <c r="I3"/>
    </row>
    <row r="5" spans="1:147" ht="21" x14ac:dyDescent="0.35">
      <c r="A5" s="230" t="s">
        <v>326</v>
      </c>
      <c r="B5" s="230"/>
      <c r="C5" s="230"/>
      <c r="D5" s="230"/>
    </row>
    <row r="6" spans="1:147" x14ac:dyDescent="0.25">
      <c r="A6" s="72" t="s">
        <v>16</v>
      </c>
      <c r="B6" s="91" t="s">
        <v>320</v>
      </c>
      <c r="C6" s="91" t="s">
        <v>321</v>
      </c>
      <c r="D6" s="91" t="s">
        <v>322</v>
      </c>
      <c r="E6"/>
      <c r="F6"/>
      <c r="G6"/>
      <c r="H6"/>
      <c r="I6"/>
    </row>
    <row r="7" spans="1:147" x14ac:dyDescent="0.25">
      <c r="A7" s="92" t="s">
        <v>62</v>
      </c>
      <c r="B7" s="127">
        <f>S46</f>
        <v>2.7903259969602469E-4</v>
      </c>
      <c r="C7" s="127">
        <f>S47</f>
        <v>3.2288456713126768E-4</v>
      </c>
      <c r="D7" s="127"/>
      <c r="E7"/>
      <c r="F7"/>
      <c r="G7"/>
      <c r="H7"/>
      <c r="I7"/>
      <c r="M7" t="s">
        <v>90</v>
      </c>
    </row>
    <row r="8" spans="1:147" x14ac:dyDescent="0.25">
      <c r="A8" s="93" t="s">
        <v>63</v>
      </c>
      <c r="B8" s="128"/>
      <c r="C8" s="128"/>
      <c r="D8" s="128"/>
      <c r="E8"/>
      <c r="F8"/>
      <c r="G8"/>
      <c r="H8"/>
      <c r="I8"/>
      <c r="M8" t="s">
        <v>91</v>
      </c>
    </row>
    <row r="9" spans="1:147" x14ac:dyDescent="0.25">
      <c r="A9" s="92" t="s">
        <v>64</v>
      </c>
      <c r="B9" s="127">
        <f>AA46</f>
        <v>5.4482308061433596E-3</v>
      </c>
      <c r="C9" s="127">
        <f>AA47</f>
        <v>7.1791749376117348E-3</v>
      </c>
      <c r="D9" s="127"/>
      <c r="E9"/>
      <c r="F9"/>
      <c r="G9"/>
      <c r="H9"/>
      <c r="I9"/>
    </row>
    <row r="10" spans="1:147" x14ac:dyDescent="0.25">
      <c r="A10" s="93" t="s">
        <v>65</v>
      </c>
      <c r="B10" s="128">
        <v>5.0299999999999997E-2</v>
      </c>
      <c r="C10" s="128">
        <v>3.27E-2</v>
      </c>
      <c r="D10" s="128"/>
      <c r="E10"/>
      <c r="F10"/>
      <c r="G10"/>
      <c r="H10"/>
      <c r="I10"/>
      <c r="M10" t="s">
        <v>96</v>
      </c>
    </row>
    <row r="11" spans="1:147" ht="15.75" thickBot="1" x14ac:dyDescent="0.3">
      <c r="A11" s="92" t="s">
        <v>66</v>
      </c>
      <c r="B11" s="127"/>
      <c r="C11" s="127"/>
      <c r="D11" s="127"/>
      <c r="E11"/>
      <c r="F11"/>
      <c r="G11"/>
      <c r="H11"/>
      <c r="I11"/>
      <c r="M11" s="21" t="s">
        <v>16</v>
      </c>
      <c r="N11" t="str">
        <f>P13</f>
        <v>ACEITES Y GRASAS</v>
      </c>
      <c r="R11" s="21" t="s">
        <v>2</v>
      </c>
      <c r="S11" t="s">
        <v>8</v>
      </c>
      <c r="U11" s="21" t="s">
        <v>16</v>
      </c>
      <c r="V11" t="str">
        <f>X13</f>
        <v>ALIMENTO ANIMAL</v>
      </c>
      <c r="Z11" s="21" t="s">
        <v>2</v>
      </c>
      <c r="AA11" t="s">
        <v>8</v>
      </c>
      <c r="AC11" s="21" t="s">
        <v>16</v>
      </c>
      <c r="AD11" t="str">
        <f>AF13</f>
        <v>ALIMENTOS ELABORADOS</v>
      </c>
      <c r="AH11" s="21" t="s">
        <v>2</v>
      </c>
      <c r="AI11" t="s">
        <v>8</v>
      </c>
      <c r="AK11" s="21" t="s">
        <v>16</v>
      </c>
      <c r="AL11" t="str">
        <f>AN13</f>
        <v>BEBIDAS</v>
      </c>
      <c r="AP11" s="21" t="s">
        <v>2</v>
      </c>
      <c r="AQ11" t="s">
        <v>8</v>
      </c>
      <c r="AS11" s="21" t="s">
        <v>16</v>
      </c>
      <c r="AT11" t="str">
        <f>AV13</f>
        <v>CAFÉ Y DERIVADOS</v>
      </c>
      <c r="AX11" s="21" t="s">
        <v>2</v>
      </c>
      <c r="AY11" t="s">
        <v>8</v>
      </c>
    </row>
    <row r="12" spans="1:147" ht="15.75" thickBot="1" x14ac:dyDescent="0.3">
      <c r="A12" s="93" t="s">
        <v>67</v>
      </c>
      <c r="B12" s="128">
        <f>AQ46</f>
        <v>2.7512555260135602E-2</v>
      </c>
      <c r="C12" s="128">
        <f>AQ47</f>
        <v>3.6642747873560755E-2</v>
      </c>
      <c r="D12" s="128"/>
      <c r="E12"/>
      <c r="F12"/>
      <c r="G12"/>
      <c r="H12"/>
      <c r="I12"/>
      <c r="M12" s="13" t="s">
        <v>26</v>
      </c>
      <c r="N12" s="16" t="s">
        <v>15</v>
      </c>
      <c r="O12" s="16" t="s">
        <v>9</v>
      </c>
      <c r="P12" s="16" t="s">
        <v>16</v>
      </c>
      <c r="Q12" s="16" t="str">
        <f>"RESULTADO 1 "&amp;S11</f>
        <v>RESULTADO 1 %</v>
      </c>
      <c r="R12" s="16" t="str">
        <f>"RESULTADO 2 "&amp;S11</f>
        <v>RESULTADO 2 %</v>
      </c>
      <c r="S12" s="14" t="s">
        <v>97</v>
      </c>
      <c r="U12" s="13" t="s">
        <v>26</v>
      </c>
      <c r="V12" s="16" t="s">
        <v>15</v>
      </c>
      <c r="W12" s="16" t="s">
        <v>9</v>
      </c>
      <c r="X12" s="16" t="s">
        <v>16</v>
      </c>
      <c r="Y12" s="16" t="str">
        <f>"RESULTADO 1 "&amp;AA11</f>
        <v>RESULTADO 1 %</v>
      </c>
      <c r="Z12" s="16" t="str">
        <f>"RESULTADO 2 "&amp;AA11</f>
        <v>RESULTADO 2 %</v>
      </c>
      <c r="AA12" s="14" t="s">
        <v>97</v>
      </c>
      <c r="AC12" s="13" t="s">
        <v>26</v>
      </c>
      <c r="AD12" s="16" t="s">
        <v>15</v>
      </c>
      <c r="AE12" s="16" t="s">
        <v>9</v>
      </c>
      <c r="AF12" s="16" t="s">
        <v>16</v>
      </c>
      <c r="AG12" s="16" t="str">
        <f>"RESULTADO 1 "&amp;AI11</f>
        <v>RESULTADO 1 %</v>
      </c>
      <c r="AH12" s="16" t="str">
        <f>"RESULTADO 2 "&amp;AI11</f>
        <v>RESULTADO 2 %</v>
      </c>
      <c r="AI12" s="14" t="s">
        <v>97</v>
      </c>
      <c r="AK12" s="13" t="s">
        <v>26</v>
      </c>
      <c r="AL12" s="16" t="s">
        <v>15</v>
      </c>
      <c r="AM12" s="16" t="s">
        <v>9</v>
      </c>
      <c r="AN12" s="16" t="s">
        <v>16</v>
      </c>
      <c r="AO12" s="16" t="str">
        <f>"RESULTADO 1 "&amp;AQ11</f>
        <v>RESULTADO 1 %</v>
      </c>
      <c r="AP12" s="16" t="str">
        <f>"RESULTADO 2 "&amp;AQ11</f>
        <v>RESULTADO 2 %</v>
      </c>
      <c r="AQ12" s="14" t="s">
        <v>97</v>
      </c>
      <c r="AS12" s="13" t="s">
        <v>26</v>
      </c>
      <c r="AT12" s="16" t="s">
        <v>15</v>
      </c>
      <c r="AU12" s="16" t="s">
        <v>9</v>
      </c>
      <c r="AV12" s="16" t="s">
        <v>16</v>
      </c>
      <c r="AW12" s="16" t="str">
        <f>"RESULTADO 1 "&amp;AY11</f>
        <v>RESULTADO 1 %</v>
      </c>
      <c r="AX12" s="16" t="str">
        <f>"RESULTADO 2 "&amp;AY11</f>
        <v>RESULTADO 2 %</v>
      </c>
      <c r="AY12" s="14" t="s">
        <v>97</v>
      </c>
      <c r="BA12" s="21" t="s">
        <v>16</v>
      </c>
      <c r="BB12" t="str">
        <f>BD14</f>
        <v>CARNE</v>
      </c>
      <c r="BF12" s="21" t="s">
        <v>2</v>
      </c>
      <c r="BG12" t="s">
        <v>8</v>
      </c>
    </row>
    <row r="13" spans="1:147" ht="15.75" thickBot="1" x14ac:dyDescent="0.3">
      <c r="A13" s="92" t="s">
        <v>85</v>
      </c>
      <c r="B13" s="127"/>
      <c r="C13" s="127"/>
      <c r="D13" s="127"/>
      <c r="E13"/>
      <c r="F13"/>
      <c r="G13"/>
      <c r="H13"/>
      <c r="I13"/>
      <c r="M13" s="5">
        <v>1</v>
      </c>
      <c r="N13" s="279">
        <v>43203</v>
      </c>
      <c r="O13" s="10" t="s">
        <v>94</v>
      </c>
      <c r="P13" s="10" t="s">
        <v>62</v>
      </c>
      <c r="Q13" s="10">
        <v>99.394109060369161</v>
      </c>
      <c r="R13" s="10">
        <v>99.372012559748839</v>
      </c>
      <c r="S13" s="281">
        <f t="shared" ref="S13:S33" si="0">IF(AND(ISBLANK(Q13),ISBLANK(R13))=TRUE,"",ABS(R13-Q13)/AVERAGE(Q13:R13))</f>
        <v>2.2233668836737068E-4</v>
      </c>
      <c r="U13" s="5">
        <v>1</v>
      </c>
      <c r="V13" s="279">
        <v>43227</v>
      </c>
      <c r="W13" s="10" t="s">
        <v>101</v>
      </c>
      <c r="X13" s="10" t="s">
        <v>64</v>
      </c>
      <c r="Y13" s="10">
        <v>89.560417583296683</v>
      </c>
      <c r="Z13" s="10">
        <v>89.737999999999971</v>
      </c>
      <c r="AA13" s="281">
        <f t="shared" ref="AA13:AA33" si="1">IF(AND(ISBLANK(Y13),ISBLANK(Z13))=TRUE,"",ABS(Z13-Y13)/AVERAGE(Y13:Z13))</f>
        <v>1.9808587169575943E-3</v>
      </c>
      <c r="AC13" s="5">
        <v>1</v>
      </c>
      <c r="AD13" s="279">
        <v>43165</v>
      </c>
      <c r="AE13" s="10" t="s">
        <v>113</v>
      </c>
      <c r="AF13" s="10" t="s">
        <v>65</v>
      </c>
      <c r="AG13" s="10">
        <v>45.634000000000022</v>
      </c>
      <c r="AH13" s="10">
        <v>45.522716365381513</v>
      </c>
      <c r="AI13" s="281">
        <f t="shared" ref="AI13:AI33" si="2">IF(AND(ISBLANK(AG13),ISBLANK(AH13))=TRUE,"",ABS(AH13-AG13)/AVERAGE(AG13:AH13))</f>
        <v>2.4415893651204652E-3</v>
      </c>
      <c r="AK13" s="5">
        <v>1</v>
      </c>
      <c r="AL13" s="279">
        <v>43162</v>
      </c>
      <c r="AM13" s="10" t="s">
        <v>126</v>
      </c>
      <c r="AN13" s="10" t="s">
        <v>67</v>
      </c>
      <c r="AO13" s="10">
        <v>5.6320000000000192</v>
      </c>
      <c r="AP13" s="10">
        <v>5.7037718491260279</v>
      </c>
      <c r="AQ13" s="281">
        <f t="shared" ref="AQ13:AQ33" si="3">IF(AND(ISBLANK(AO13),ISBLANK(AP13))=TRUE,"",ABS(AP13-AO13)/AVERAGE(AO13:AP13))</f>
        <v>1.2662895845339731E-2</v>
      </c>
      <c r="AS13" s="5">
        <v>1</v>
      </c>
      <c r="AT13" s="279">
        <v>43257</v>
      </c>
      <c r="AU13" s="10" t="s">
        <v>136</v>
      </c>
      <c r="AV13" s="10" t="s">
        <v>86</v>
      </c>
      <c r="AW13" s="10">
        <v>45.736682130859073</v>
      </c>
      <c r="AX13" s="10">
        <v>45.126000000000069</v>
      </c>
      <c r="AY13" s="281">
        <f t="shared" ref="AY13:AY33" si="4">IF(AND(ISBLANK(AW13),ISBLANK(AX13))=TRUE,"",ABS(AX13-AW13)/AVERAGE(AW13:AX13))</f>
        <v>1.3441868906742342E-2</v>
      </c>
      <c r="BA13" s="13" t="s">
        <v>26</v>
      </c>
      <c r="BB13" s="16" t="s">
        <v>15</v>
      </c>
      <c r="BC13" s="16" t="s">
        <v>9</v>
      </c>
      <c r="BD13" s="16" t="s">
        <v>16</v>
      </c>
      <c r="BE13" s="16" t="str">
        <f>"RESULTADO 1 "&amp;BG12</f>
        <v>RESULTADO 1 %</v>
      </c>
      <c r="BF13" s="16" t="str">
        <f>"RESULTADO 2 "&amp;BG12</f>
        <v>RESULTADO 2 %</v>
      </c>
      <c r="BG13" s="14" t="s">
        <v>97</v>
      </c>
      <c r="BI13" s="21" t="s">
        <v>16</v>
      </c>
      <c r="BJ13" t="str">
        <f>BL15</f>
        <v>CEREALES Y PRODUCTOS DERIVADOS</v>
      </c>
      <c r="BN13" s="21" t="s">
        <v>2</v>
      </c>
      <c r="BO13" t="s">
        <v>8</v>
      </c>
      <c r="BQ13" s="21" t="s">
        <v>16</v>
      </c>
      <c r="BR13" t="str">
        <f>BT15</f>
        <v>CONFITERIA</v>
      </c>
      <c r="BV13" s="21" t="s">
        <v>2</v>
      </c>
      <c r="BW13" t="s">
        <v>8</v>
      </c>
    </row>
    <row r="14" spans="1:147" ht="15.75" thickBot="1" x14ac:dyDescent="0.3">
      <c r="A14" s="93" t="s">
        <v>86</v>
      </c>
      <c r="B14" s="128">
        <v>2.6100000000000002E-2</v>
      </c>
      <c r="C14" s="128">
        <v>1.9199999999999998E-2</v>
      </c>
      <c r="D14" s="128">
        <v>0.01</v>
      </c>
      <c r="E14"/>
      <c r="F14"/>
      <c r="G14"/>
      <c r="H14"/>
      <c r="I14"/>
      <c r="M14" s="5">
        <v>2</v>
      </c>
      <c r="N14" s="279">
        <v>43264</v>
      </c>
      <c r="O14" s="10" t="s">
        <v>95</v>
      </c>
      <c r="P14" s="10" t="s">
        <v>62</v>
      </c>
      <c r="Q14" s="10">
        <v>99.790037793197257</v>
      </c>
      <c r="R14" s="10">
        <v>99.774040672678836</v>
      </c>
      <c r="S14" s="281">
        <f t="shared" si="0"/>
        <v>1.6032064128370676E-4</v>
      </c>
      <c r="U14" s="5">
        <v>2</v>
      </c>
      <c r="V14" s="279">
        <v>43227</v>
      </c>
      <c r="W14" s="10" t="s">
        <v>102</v>
      </c>
      <c r="X14" s="10" t="s">
        <v>64</v>
      </c>
      <c r="Y14" s="10">
        <v>88.49807034733746</v>
      </c>
      <c r="Z14" s="10">
        <v>88.209179082091907</v>
      </c>
      <c r="AA14" s="281">
        <f t="shared" si="1"/>
        <v>3.2697160549819554E-3</v>
      </c>
      <c r="AC14" s="5">
        <v>2</v>
      </c>
      <c r="AD14" s="279">
        <v>43187</v>
      </c>
      <c r="AE14" s="10" t="s">
        <v>114</v>
      </c>
      <c r="AF14" s="10" t="s">
        <v>65</v>
      </c>
      <c r="AG14" s="10">
        <v>40.338772898168131</v>
      </c>
      <c r="AH14" s="10">
        <v>40.150772860885034</v>
      </c>
      <c r="AI14" s="281">
        <f t="shared" si="2"/>
        <v>4.6714150393115071E-3</v>
      </c>
      <c r="AK14" s="5">
        <v>2</v>
      </c>
      <c r="AL14" s="279">
        <v>43182</v>
      </c>
      <c r="AM14" s="10" t="s">
        <v>127</v>
      </c>
      <c r="AN14" s="10" t="s">
        <v>67</v>
      </c>
      <c r="AO14" s="10">
        <v>6.9497220111194906</v>
      </c>
      <c r="AP14" s="10">
        <v>6.969581825090458</v>
      </c>
      <c r="AQ14" s="281">
        <f t="shared" si="3"/>
        <v>2.8535642593422897E-3</v>
      </c>
      <c r="AS14" s="5">
        <v>2</v>
      </c>
      <c r="AT14" s="279">
        <v>43265</v>
      </c>
      <c r="AU14" s="10" t="s">
        <v>137</v>
      </c>
      <c r="AV14" s="10" t="s">
        <v>86</v>
      </c>
      <c r="AW14" s="10">
        <v>98.498000000000019</v>
      </c>
      <c r="AX14" s="10">
        <v>98.552202691623137</v>
      </c>
      <c r="AY14" s="281">
        <f t="shared" si="4"/>
        <v>5.5014093751472391E-4</v>
      </c>
      <c r="BA14" s="5">
        <v>1</v>
      </c>
      <c r="BB14" s="279">
        <v>43187</v>
      </c>
      <c r="BC14" s="10" t="s">
        <v>160</v>
      </c>
      <c r="BD14" s="10" t="s">
        <v>68</v>
      </c>
      <c r="BE14" s="10">
        <v>62.435999999999936</v>
      </c>
      <c r="BF14" s="10">
        <v>61.254774904501893</v>
      </c>
      <c r="BG14" s="281">
        <f t="shared" ref="BG14:BG33" si="5">IF(AND(ISBLANK(BE14),ISBLANK(BF14))=TRUE,"",ABS(BF14-BE14)/AVERAGE(BE14:BF14))</f>
        <v>1.9099647429810889E-2</v>
      </c>
      <c r="BI14" s="13" t="s">
        <v>26</v>
      </c>
      <c r="BJ14" s="16" t="s">
        <v>15</v>
      </c>
      <c r="BK14" s="16" t="s">
        <v>9</v>
      </c>
      <c r="BL14" s="16" t="s">
        <v>16</v>
      </c>
      <c r="BM14" s="16" t="str">
        <f>"RESULTADO 1 "&amp;BO13</f>
        <v>RESULTADO 1 %</v>
      </c>
      <c r="BN14" s="16" t="str">
        <f>"RESULTADO 2 "&amp;BO13</f>
        <v>RESULTADO 2 %</v>
      </c>
      <c r="BO14" s="14" t="s">
        <v>97</v>
      </c>
      <c r="BQ14" s="13" t="s">
        <v>26</v>
      </c>
      <c r="BR14" s="16" t="s">
        <v>15</v>
      </c>
      <c r="BS14" s="16" t="s">
        <v>9</v>
      </c>
      <c r="BT14" s="16" t="s">
        <v>16</v>
      </c>
      <c r="BU14" s="16" t="str">
        <f>"RESULTADO 1 "&amp;BW13</f>
        <v>RESULTADO 1 %</v>
      </c>
      <c r="BV14" s="16" t="str">
        <f>"RESULTADO 2 "&amp;BW13</f>
        <v>RESULTADO 2 %</v>
      </c>
      <c r="BW14" s="14" t="s">
        <v>97</v>
      </c>
      <c r="BY14" s="21" t="s">
        <v>16</v>
      </c>
      <c r="BZ14" t="str">
        <f>CB16</f>
        <v>FRUTAS</v>
      </c>
      <c r="CD14" s="21" t="s">
        <v>2</v>
      </c>
      <c r="CE14" t="s">
        <v>8</v>
      </c>
      <c r="CG14" s="21" t="s">
        <v>16</v>
      </c>
      <c r="CH14" t="str">
        <f>CJ16</f>
        <v>HIERBAS, ESPECIAS, SALSAS</v>
      </c>
      <c r="CL14" s="21" t="s">
        <v>2</v>
      </c>
      <c r="CM14" t="s">
        <v>8</v>
      </c>
      <c r="CO14" s="21" t="s">
        <v>16</v>
      </c>
      <c r="CP14" t="str">
        <f>CR16</f>
        <v>HORTALIZAS AMILÁCEAS</v>
      </c>
      <c r="CT14" s="21" t="s">
        <v>2</v>
      </c>
      <c r="CU14" t="s">
        <v>8</v>
      </c>
      <c r="CW14" s="21" t="s">
        <v>16</v>
      </c>
      <c r="CX14" t="str">
        <f>CZ16</f>
        <v>HORTALIZAS VERDES</v>
      </c>
      <c r="DB14" s="21" t="s">
        <v>2</v>
      </c>
      <c r="DC14" t="s">
        <v>8</v>
      </c>
      <c r="DE14" s="21" t="s">
        <v>16</v>
      </c>
      <c r="DF14" t="str">
        <f>DH16</f>
        <v>HUEVOS</v>
      </c>
      <c r="DJ14" s="21" t="s">
        <v>2</v>
      </c>
      <c r="DK14" t="s">
        <v>8</v>
      </c>
      <c r="DM14" s="21" t="s">
        <v>16</v>
      </c>
      <c r="DN14" t="str">
        <f>DP16</f>
        <v>LECHE Y PRODUCTOS LACTEOS</v>
      </c>
      <c r="DR14" s="21" t="s">
        <v>2</v>
      </c>
      <c r="DS14" t="s">
        <v>8</v>
      </c>
    </row>
    <row r="15" spans="1:147" ht="15.75" thickBot="1" x14ac:dyDescent="0.3">
      <c r="A15" s="92" t="s">
        <v>68</v>
      </c>
      <c r="B15" s="127">
        <f>BG46</f>
        <v>0.14235982516294612</v>
      </c>
      <c r="C15" s="127">
        <f>BG47</f>
        <v>0.201249890510867</v>
      </c>
      <c r="D15" s="127"/>
      <c r="E15"/>
      <c r="F15"/>
      <c r="G15"/>
      <c r="H15"/>
      <c r="I15"/>
      <c r="M15" s="5">
        <v>3</v>
      </c>
      <c r="N15" s="279"/>
      <c r="O15" s="10"/>
      <c r="P15" s="10"/>
      <c r="Q15" s="10"/>
      <c r="R15" s="10"/>
      <c r="S15" s="281" t="str">
        <f t="shared" si="0"/>
        <v/>
      </c>
      <c r="U15" s="5">
        <v>3</v>
      </c>
      <c r="V15" s="279">
        <v>43227</v>
      </c>
      <c r="W15" s="10" t="s">
        <v>103</v>
      </c>
      <c r="X15" s="10" t="s">
        <v>64</v>
      </c>
      <c r="Y15" s="10">
        <v>87.608230518506673</v>
      </c>
      <c r="Z15" s="10">
        <v>87.64849406023751</v>
      </c>
      <c r="AA15" s="281">
        <f t="shared" si="1"/>
        <v>4.5948070554915275E-4</v>
      </c>
      <c r="AC15" s="5">
        <v>3</v>
      </c>
      <c r="AD15" s="279">
        <v>43187</v>
      </c>
      <c r="AE15" s="10" t="s">
        <v>115</v>
      </c>
      <c r="AF15" s="10" t="s">
        <v>65</v>
      </c>
      <c r="AG15" s="10">
        <v>14.964204295484549</v>
      </c>
      <c r="AH15" s="10">
        <v>13.647727045459106</v>
      </c>
      <c r="AI15" s="281">
        <f t="shared" si="2"/>
        <v>9.2022956041528367E-2</v>
      </c>
      <c r="AK15" s="5">
        <v>3</v>
      </c>
      <c r="AL15" s="279">
        <v>43182</v>
      </c>
      <c r="AM15" s="10" t="s">
        <v>128</v>
      </c>
      <c r="AN15" s="10" t="s">
        <v>67</v>
      </c>
      <c r="AO15" s="10">
        <v>7.6236950521979168</v>
      </c>
      <c r="AP15" s="10">
        <v>7.565394768418443</v>
      </c>
      <c r="AQ15" s="281">
        <f t="shared" si="3"/>
        <v>7.6766000422674365E-3</v>
      </c>
      <c r="AS15" s="5">
        <v>3</v>
      </c>
      <c r="AT15" s="279">
        <v>43265</v>
      </c>
      <c r="AU15" s="10" t="s">
        <v>138</v>
      </c>
      <c r="AV15" s="10" t="s">
        <v>86</v>
      </c>
      <c r="AW15" s="10">
        <v>98.616249075166579</v>
      </c>
      <c r="AX15" s="10">
        <v>98.61224979503686</v>
      </c>
      <c r="AY15" s="281">
        <f t="shared" si="4"/>
        <v>4.0554789522083993E-5</v>
      </c>
      <c r="BA15" s="5">
        <v>2</v>
      </c>
      <c r="BB15" s="279">
        <v>43187</v>
      </c>
      <c r="BC15" s="10" t="s">
        <v>161</v>
      </c>
      <c r="BD15" s="10" t="s">
        <v>68</v>
      </c>
      <c r="BE15" s="10">
        <v>65.011498850114975</v>
      </c>
      <c r="BF15" s="10">
        <v>65.335466453354599</v>
      </c>
      <c r="BG15" s="281">
        <f t="shared" si="5"/>
        <v>4.9708499539728047E-3</v>
      </c>
      <c r="BI15" s="5">
        <v>1</v>
      </c>
      <c r="BJ15" s="279">
        <v>43192</v>
      </c>
      <c r="BK15" s="10" t="s">
        <v>184</v>
      </c>
      <c r="BL15" s="10" t="s">
        <v>185</v>
      </c>
      <c r="BM15" s="10">
        <v>11.798348231247658</v>
      </c>
      <c r="BN15" s="10">
        <v>11.771293722376663</v>
      </c>
      <c r="BO15" s="281">
        <f t="shared" ref="BO15:BO33" si="6">IF(AND(ISBLANK(BM15),ISBLANK(BN15))=TRUE,"",ABS(BN15-BM15)/AVERAGE(BM15:BN15))</f>
        <v>2.2957080913004382E-3</v>
      </c>
      <c r="BQ15" s="5">
        <v>1</v>
      </c>
      <c r="BR15" s="279">
        <v>43250</v>
      </c>
      <c r="BS15" s="10" t="s">
        <v>202</v>
      </c>
      <c r="BT15" s="10" t="s">
        <v>69</v>
      </c>
      <c r="BU15" s="10">
        <v>33.060122944675015</v>
      </c>
      <c r="BV15" s="10">
        <v>33.251699320271896</v>
      </c>
      <c r="BW15" s="281">
        <f t="shared" ref="BW15:BW33" si="7">IF(AND(ISBLANK(BU15),ISBLANK(BV15))=TRUE,"",ABS(BV15-BU15)/AVERAGE(BU15:BV15))</f>
        <v>5.7780458763881772E-3</v>
      </c>
      <c r="BY15" s="13" t="s">
        <v>26</v>
      </c>
      <c r="BZ15" s="16" t="s">
        <v>15</v>
      </c>
      <c r="CA15" s="16" t="s">
        <v>9</v>
      </c>
      <c r="CB15" s="16" t="s">
        <v>16</v>
      </c>
      <c r="CC15" s="16" t="str">
        <f>"RESULTADO 1 "&amp;CE14</f>
        <v>RESULTADO 1 %</v>
      </c>
      <c r="CD15" s="16" t="str">
        <f>"RESULTADO 2 "&amp;CE14</f>
        <v>RESULTADO 2 %</v>
      </c>
      <c r="CE15" s="14" t="s">
        <v>97</v>
      </c>
      <c r="CG15" s="13" t="s">
        <v>26</v>
      </c>
      <c r="CH15" s="16" t="s">
        <v>15</v>
      </c>
      <c r="CI15" s="16" t="s">
        <v>9</v>
      </c>
      <c r="CJ15" s="16" t="s">
        <v>16</v>
      </c>
      <c r="CK15" s="16" t="str">
        <f>"RESULTADO 1 "&amp;CM14</f>
        <v>RESULTADO 1 %</v>
      </c>
      <c r="CL15" s="16" t="str">
        <f>"RESULTADO 2 "&amp;CM14</f>
        <v>RESULTADO 2 %</v>
      </c>
      <c r="CM15" s="14" t="s">
        <v>97</v>
      </c>
      <c r="CO15" s="13" t="s">
        <v>26</v>
      </c>
      <c r="CP15" s="16" t="s">
        <v>15</v>
      </c>
      <c r="CQ15" s="16" t="s">
        <v>9</v>
      </c>
      <c r="CR15" s="16" t="s">
        <v>16</v>
      </c>
      <c r="CS15" s="16" t="str">
        <f>"RESULTADO 1 "&amp;CU14</f>
        <v>RESULTADO 1 %</v>
      </c>
      <c r="CT15" s="16" t="str">
        <f>"RESULTADO 2 "&amp;CU14</f>
        <v>RESULTADO 2 %</v>
      </c>
      <c r="CU15" s="14" t="s">
        <v>97</v>
      </c>
      <c r="CW15" s="13" t="s">
        <v>26</v>
      </c>
      <c r="CX15" s="16" t="s">
        <v>15</v>
      </c>
      <c r="CY15" s="16" t="s">
        <v>9</v>
      </c>
      <c r="CZ15" s="16" t="s">
        <v>16</v>
      </c>
      <c r="DA15" s="16" t="str">
        <f>"RESULTADO 1 "&amp;DC14</f>
        <v>RESULTADO 1 %</v>
      </c>
      <c r="DB15" s="16" t="str">
        <f>"RESULTADO 2 "&amp;DC14</f>
        <v>RESULTADO 2 %</v>
      </c>
      <c r="DC15" s="14" t="s">
        <v>97</v>
      </c>
      <c r="DE15" s="13" t="s">
        <v>26</v>
      </c>
      <c r="DF15" s="16" t="s">
        <v>15</v>
      </c>
      <c r="DG15" s="16" t="s">
        <v>9</v>
      </c>
      <c r="DH15" s="16" t="s">
        <v>16</v>
      </c>
      <c r="DI15" s="16" t="str">
        <f>"RESULTADO 1 "&amp;DK14</f>
        <v>RESULTADO 1 %</v>
      </c>
      <c r="DJ15" s="16" t="str">
        <f>"RESULTADO 2 "&amp;DK14</f>
        <v>RESULTADO 2 %</v>
      </c>
      <c r="DK15" s="14" t="s">
        <v>97</v>
      </c>
      <c r="DM15" s="13" t="s">
        <v>26</v>
      </c>
      <c r="DN15" s="16" t="s">
        <v>15</v>
      </c>
      <c r="DO15" s="16" t="s">
        <v>9</v>
      </c>
      <c r="DP15" s="16" t="s">
        <v>16</v>
      </c>
      <c r="DQ15" s="16" t="str">
        <f>"RESULTADO 1 "&amp;DS14</f>
        <v>RESULTADO 1 %</v>
      </c>
      <c r="DR15" s="16" t="str">
        <f>"RESULTADO 2 "&amp;DS14</f>
        <v>RESULTADO 2 %</v>
      </c>
      <c r="DS15" s="14" t="s">
        <v>97</v>
      </c>
      <c r="DU15" s="21" t="s">
        <v>16</v>
      </c>
      <c r="DV15" t="str">
        <f>DX17</f>
        <v>LEGUMBRES</v>
      </c>
      <c r="DZ15" s="21" t="s">
        <v>2</v>
      </c>
      <c r="EA15" t="s">
        <v>8</v>
      </c>
      <c r="EC15" s="21" t="s">
        <v>16</v>
      </c>
      <c r="ED15" t="str">
        <f>EF17</f>
        <v>PESCADO</v>
      </c>
      <c r="EH15" s="21" t="s">
        <v>2</v>
      </c>
      <c r="EI15" t="s">
        <v>8</v>
      </c>
      <c r="EK15" s="21" t="s">
        <v>16</v>
      </c>
      <c r="EL15" t="str">
        <f>EN17</f>
        <v>SUPLEMENTOS DIETARIOS</v>
      </c>
      <c r="EP15" s="21" t="s">
        <v>2</v>
      </c>
      <c r="EQ15" t="s">
        <v>8</v>
      </c>
    </row>
    <row r="16" spans="1:147" x14ac:dyDescent="0.25">
      <c r="A16" s="93" t="s">
        <v>69</v>
      </c>
      <c r="B16" s="128">
        <v>2.1999999999999999E-2</v>
      </c>
      <c r="C16" s="128">
        <v>1.7999999999999999E-2</v>
      </c>
      <c r="D16" s="128">
        <v>1.2999999999999999E-2</v>
      </c>
      <c r="E16"/>
      <c r="F16"/>
      <c r="G16"/>
      <c r="H16"/>
      <c r="I16"/>
      <c r="M16" s="5">
        <v>4</v>
      </c>
      <c r="N16" s="279"/>
      <c r="O16" s="10"/>
      <c r="P16" s="10"/>
      <c r="Q16" s="10"/>
      <c r="R16" s="10"/>
      <c r="S16" s="281" t="str">
        <f t="shared" si="0"/>
        <v/>
      </c>
      <c r="U16" s="5">
        <v>4</v>
      </c>
      <c r="V16" s="279">
        <v>43272</v>
      </c>
      <c r="W16" s="10" t="s">
        <v>104</v>
      </c>
      <c r="X16" s="10" t="s">
        <v>64</v>
      </c>
      <c r="Y16" s="10">
        <v>89.522209555808857</v>
      </c>
      <c r="Z16" s="10">
        <v>89.507259128904579</v>
      </c>
      <c r="AA16" s="281">
        <f t="shared" si="1"/>
        <v>1.6701638019835671E-4</v>
      </c>
      <c r="AC16" s="5">
        <v>4</v>
      </c>
      <c r="AD16" s="279">
        <v>43182</v>
      </c>
      <c r="AE16" s="10" t="s">
        <v>116</v>
      </c>
      <c r="AF16" s="10" t="s">
        <v>65</v>
      </c>
      <c r="AG16" s="10">
        <v>71.614000000000004</v>
      </c>
      <c r="AH16" s="10">
        <v>71.431714097154199</v>
      </c>
      <c r="AI16" s="281">
        <f t="shared" si="2"/>
        <v>2.5486384404638648E-3</v>
      </c>
      <c r="AK16" s="5">
        <v>4</v>
      </c>
      <c r="AL16" s="279">
        <v>43185</v>
      </c>
      <c r="AM16" s="10" t="s">
        <v>129</v>
      </c>
      <c r="AN16" s="10" t="s">
        <v>67</v>
      </c>
      <c r="AO16" s="10">
        <v>9.5000000000000284</v>
      </c>
      <c r="AP16" s="10">
        <v>9.5082885080685458</v>
      </c>
      <c r="AQ16" s="281">
        <f t="shared" si="3"/>
        <v>8.7209409358439112E-4</v>
      </c>
      <c r="AS16" s="5">
        <v>4</v>
      </c>
      <c r="AT16" s="279">
        <v>43265</v>
      </c>
      <c r="AU16" s="10" t="s">
        <v>139</v>
      </c>
      <c r="AV16" s="10" t="s">
        <v>86</v>
      </c>
      <c r="AW16" s="10">
        <v>98.608250514907297</v>
      </c>
      <c r="AX16" s="10">
        <v>98.642190093386901</v>
      </c>
      <c r="AY16" s="281">
        <f t="shared" si="4"/>
        <v>3.4412676975462039E-4</v>
      </c>
      <c r="BA16" s="5">
        <v>3</v>
      </c>
      <c r="BB16" s="279">
        <v>43187</v>
      </c>
      <c r="BC16" s="10" t="s">
        <v>162</v>
      </c>
      <c r="BD16" s="10" t="s">
        <v>68</v>
      </c>
      <c r="BE16" s="10">
        <v>64.956906033155335</v>
      </c>
      <c r="BF16" s="10">
        <v>65.70348744200929</v>
      </c>
      <c r="BG16" s="281">
        <f t="shared" si="5"/>
        <v>1.1427815101381323E-2</v>
      </c>
      <c r="BI16" s="5">
        <v>2</v>
      </c>
      <c r="BJ16" s="279">
        <v>43192</v>
      </c>
      <c r="BK16" s="10" t="s">
        <v>186</v>
      </c>
      <c r="BL16" s="10" t="s">
        <v>185</v>
      </c>
      <c r="BM16" s="10">
        <v>9.5258094838103666</v>
      </c>
      <c r="BN16" s="10">
        <v>9.6742586334459872</v>
      </c>
      <c r="BO16" s="281">
        <f t="shared" si="6"/>
        <v>1.5463398226405215E-2</v>
      </c>
      <c r="BQ16" s="5">
        <v>2</v>
      </c>
      <c r="BR16" s="279">
        <v>43250</v>
      </c>
      <c r="BS16" s="10" t="s">
        <v>203</v>
      </c>
      <c r="BT16" s="10" t="s">
        <v>69</v>
      </c>
      <c r="BU16" s="10">
        <v>32.96181527389043</v>
      </c>
      <c r="BV16" s="10">
        <v>33.020140936578578</v>
      </c>
      <c r="BW16" s="281">
        <f t="shared" si="7"/>
        <v>1.7679276589527258E-3</v>
      </c>
      <c r="BY16" s="5">
        <v>1</v>
      </c>
      <c r="BZ16" s="279">
        <v>43187</v>
      </c>
      <c r="CA16" s="10" t="s">
        <v>231</v>
      </c>
      <c r="CB16" s="10" t="s">
        <v>71</v>
      </c>
      <c r="CC16" s="10">
        <v>90.246975302469821</v>
      </c>
      <c r="CD16" s="10">
        <v>90.886546807191564</v>
      </c>
      <c r="CE16" s="281">
        <f t="shared" ref="CE16:CE33" si="8">IF(AND(ISBLANK(CC16),ISBLANK(CD16))=TRUE,"",ABS(CD16-CC16)/AVERAGE(CC16:CD16))</f>
        <v>7.0618789639008504E-3</v>
      </c>
      <c r="CG16" s="5">
        <v>1</v>
      </c>
      <c r="CH16" s="279">
        <v>43171</v>
      </c>
      <c r="CI16" s="10" t="s">
        <v>244</v>
      </c>
      <c r="CJ16" s="10" t="s">
        <v>72</v>
      </c>
      <c r="CK16" s="10">
        <v>41.99044172049031</v>
      </c>
      <c r="CL16" s="10">
        <v>42.550000000000018</v>
      </c>
      <c r="CM16" s="281">
        <f t="shared" ref="CM16:CM26" si="9">IF(AND(ISBLANK(CK16),ISBLANK(CL16))=TRUE,"",ABS(CL16-CK16)/AVERAGE(CK16:CL16))</f>
        <v>1.3237647405716995E-2</v>
      </c>
      <c r="CO16" s="5">
        <v>1</v>
      </c>
      <c r="CP16" s="279">
        <v>43187</v>
      </c>
      <c r="CQ16" s="10" t="s">
        <v>255</v>
      </c>
      <c r="CR16" s="10" t="s">
        <v>73</v>
      </c>
      <c r="CS16" s="10">
        <v>88.20165176875237</v>
      </c>
      <c r="CT16" s="10">
        <v>88.547832346824549</v>
      </c>
      <c r="CU16" s="281">
        <f>IF(AND(ISBLANK(CS16),ISBLANK(CT16))=TRUE,"",ABS(CT16-CS16)/AVERAGE(CS16:CT16))</f>
        <v>3.9171891200068297E-3</v>
      </c>
      <c r="CW16" s="5">
        <v>1</v>
      </c>
      <c r="CX16" s="279">
        <v>43187</v>
      </c>
      <c r="CY16" s="10" t="s">
        <v>259</v>
      </c>
      <c r="CZ16" s="10" t="s">
        <v>74</v>
      </c>
      <c r="DA16" s="10">
        <v>57.08115026196856</v>
      </c>
      <c r="DB16" s="10"/>
      <c r="DC16" s="281">
        <f>IF(AND(ISBLANK(DA16),ISBLANK(DB16))=TRUE,"",ABS(DB16-DA16)/AVERAGE(DA16:DB16))</f>
        <v>1</v>
      </c>
      <c r="DE16" s="5">
        <v>1</v>
      </c>
      <c r="DF16" s="279">
        <v>43187</v>
      </c>
      <c r="DG16" s="10" t="s">
        <v>260</v>
      </c>
      <c r="DH16" s="10" t="s">
        <v>75</v>
      </c>
      <c r="DI16" s="10">
        <v>75.369448277241119</v>
      </c>
      <c r="DJ16" s="10">
        <v>77.591585346344658</v>
      </c>
      <c r="DK16" s="281">
        <f t="shared" ref="DK16:DK33" si="10">IF(AND(ISBLANK(DI16),ISBLANK(DJ16))=TRUE,"",ABS(DJ16-DI16)/AVERAGE(DI16:DJ16))</f>
        <v>2.9054943163784916E-2</v>
      </c>
      <c r="DM16" s="5">
        <v>1</v>
      </c>
      <c r="DN16" s="279">
        <v>43160</v>
      </c>
      <c r="DO16" s="10" t="s">
        <v>261</v>
      </c>
      <c r="DP16" s="10" t="s">
        <v>76</v>
      </c>
      <c r="DQ16" s="10">
        <v>3.7835459744830491</v>
      </c>
      <c r="DR16" s="10">
        <v>3.8932992061428751</v>
      </c>
      <c r="DS16" s="281">
        <f>IF(AND(ISBLANK(DQ16),ISBLANK(DR16))=TRUE,"",ABS(DR16-DQ16)/AVERAGE(DQ16:DR16))</f>
        <v>2.8593316415136395E-2</v>
      </c>
      <c r="DU16" s="13" t="s">
        <v>26</v>
      </c>
      <c r="DV16" s="16" t="s">
        <v>15</v>
      </c>
      <c r="DW16" s="16" t="s">
        <v>9</v>
      </c>
      <c r="DX16" s="16" t="s">
        <v>16</v>
      </c>
      <c r="DY16" s="16" t="str">
        <f>"RESULTADO 1 "&amp;EA15</f>
        <v>RESULTADO 1 %</v>
      </c>
      <c r="DZ16" s="16" t="str">
        <f>"RESULTADO 2 "&amp;EA15</f>
        <v>RESULTADO 2 %</v>
      </c>
      <c r="EA16" s="14" t="s">
        <v>97</v>
      </c>
      <c r="EC16" s="13" t="s">
        <v>26</v>
      </c>
      <c r="ED16" s="16" t="s">
        <v>15</v>
      </c>
      <c r="EE16" s="16" t="s">
        <v>9</v>
      </c>
      <c r="EF16" s="16" t="s">
        <v>16</v>
      </c>
      <c r="EG16" s="16" t="str">
        <f>"RESULTADO 1 "&amp;EI15</f>
        <v>RESULTADO 1 %</v>
      </c>
      <c r="EH16" s="16" t="str">
        <f>"RESULTADO 2 "&amp;EI15</f>
        <v>RESULTADO 2 %</v>
      </c>
      <c r="EI16" s="14" t="s">
        <v>97</v>
      </c>
      <c r="EK16" s="13" t="s">
        <v>26</v>
      </c>
      <c r="EL16" s="16" t="s">
        <v>15</v>
      </c>
      <c r="EM16" s="16" t="s">
        <v>9</v>
      </c>
      <c r="EN16" s="16" t="s">
        <v>16</v>
      </c>
      <c r="EO16" s="16" t="str">
        <f>"RESULTADO 1 "&amp;EQ15</f>
        <v>RESULTADO 1 %</v>
      </c>
      <c r="EP16" s="16" t="str">
        <f>"RESULTADO 2 "&amp;EQ15</f>
        <v>RESULTADO 2 %</v>
      </c>
      <c r="EQ16" s="14" t="s">
        <v>97</v>
      </c>
    </row>
    <row r="17" spans="1:147" x14ac:dyDescent="0.25">
      <c r="A17" s="92" t="s">
        <v>70</v>
      </c>
      <c r="B17" s="127"/>
      <c r="C17" s="127"/>
      <c r="D17" s="127"/>
      <c r="E17"/>
      <c r="F17"/>
      <c r="G17"/>
      <c r="H17"/>
      <c r="I17"/>
      <c r="M17" s="5">
        <v>5</v>
      </c>
      <c r="N17" s="279"/>
      <c r="O17" s="10"/>
      <c r="P17" s="10"/>
      <c r="Q17" s="10"/>
      <c r="R17" s="10"/>
      <c r="S17" s="281" t="str">
        <f t="shared" si="0"/>
        <v/>
      </c>
      <c r="U17" s="5">
        <v>5</v>
      </c>
      <c r="V17" s="279">
        <v>43272</v>
      </c>
      <c r="W17" s="10" t="s">
        <v>105</v>
      </c>
      <c r="X17" s="10" t="s">
        <v>64</v>
      </c>
      <c r="Y17" s="10">
        <v>84.563852337719538</v>
      </c>
      <c r="Z17" s="10">
        <v>84.873512648735044</v>
      </c>
      <c r="AA17" s="281">
        <f t="shared" si="1"/>
        <v>3.6551596637525753E-3</v>
      </c>
      <c r="AC17" s="5">
        <v>5</v>
      </c>
      <c r="AD17" s="279">
        <v>43193</v>
      </c>
      <c r="AE17" s="10" t="s">
        <v>117</v>
      </c>
      <c r="AF17" s="10" t="s">
        <v>65</v>
      </c>
      <c r="AG17" s="10">
        <v>62.698714231438359</v>
      </c>
      <c r="AH17" s="10">
        <v>62.942670319342533</v>
      </c>
      <c r="AI17" s="281">
        <f t="shared" si="2"/>
        <v>3.8833715304302944E-3</v>
      </c>
      <c r="AK17" s="5">
        <v>5</v>
      </c>
      <c r="AL17" s="279">
        <v>43185</v>
      </c>
      <c r="AM17" s="10" t="s">
        <v>130</v>
      </c>
      <c r="AN17" s="10" t="s">
        <v>67</v>
      </c>
      <c r="AO17" s="10">
        <v>3.0578165310081857</v>
      </c>
      <c r="AP17" s="10">
        <v>2.945469815433114</v>
      </c>
      <c r="AQ17" s="281">
        <f t="shared" si="3"/>
        <v>3.7428404740903268E-2</v>
      </c>
      <c r="AS17" s="5">
        <v>5</v>
      </c>
      <c r="AT17" s="279">
        <v>43265</v>
      </c>
      <c r="AU17" s="10" t="s">
        <v>140</v>
      </c>
      <c r="AV17" s="10" t="s">
        <v>86</v>
      </c>
      <c r="AW17" s="10">
        <v>98.474274630566569</v>
      </c>
      <c r="AX17" s="10">
        <v>98.492271391149558</v>
      </c>
      <c r="AY17" s="281">
        <f t="shared" si="4"/>
        <v>1.8273926152926009E-4</v>
      </c>
      <c r="BA17" s="5">
        <v>4</v>
      </c>
      <c r="BB17" s="279">
        <v>43187</v>
      </c>
      <c r="BC17" s="10" t="s">
        <v>163</v>
      </c>
      <c r="BD17" s="10" t="s">
        <v>68</v>
      </c>
      <c r="BE17" s="10">
        <v>73.565700801887743</v>
      </c>
      <c r="BF17" s="10">
        <v>71.177188106140861</v>
      </c>
      <c r="BG17" s="281">
        <f t="shared" si="5"/>
        <v>3.3003523886614879E-2</v>
      </c>
      <c r="BI17" s="5">
        <v>3</v>
      </c>
      <c r="BJ17" s="279">
        <v>43207</v>
      </c>
      <c r="BK17" s="10" t="s">
        <v>187</v>
      </c>
      <c r="BL17" s="10" t="s">
        <v>185</v>
      </c>
      <c r="BM17" s="10">
        <v>27.315629499280149</v>
      </c>
      <c r="BN17" s="10">
        <v>27.533999999999992</v>
      </c>
      <c r="BO17" s="281">
        <f t="shared" si="6"/>
        <v>7.9625150694120402E-3</v>
      </c>
      <c r="BQ17" s="5">
        <v>3</v>
      </c>
      <c r="BR17" s="279">
        <v>43250</v>
      </c>
      <c r="BS17" s="10" t="s">
        <v>204</v>
      </c>
      <c r="BT17" s="10" t="s">
        <v>69</v>
      </c>
      <c r="BU17" s="10">
        <v>32.533613235367618</v>
      </c>
      <c r="BV17" s="10">
        <v>32.91183526589365</v>
      </c>
      <c r="BW17" s="281">
        <f t="shared" si="7"/>
        <v>1.155839066543316E-2</v>
      </c>
      <c r="BY17" s="5">
        <v>2</v>
      </c>
      <c r="BZ17" s="279">
        <v>43187</v>
      </c>
      <c r="CA17" s="10" t="s">
        <v>232</v>
      </c>
      <c r="CB17" s="10" t="s">
        <v>71</v>
      </c>
      <c r="CC17" s="10">
        <v>81.915446764258888</v>
      </c>
      <c r="CD17" s="10">
        <v>81.510739570417144</v>
      </c>
      <c r="CE17" s="281">
        <f t="shared" si="8"/>
        <v>4.9527826955828944E-3</v>
      </c>
      <c r="CG17" s="5">
        <v>2</v>
      </c>
      <c r="CH17" s="279">
        <v>43187</v>
      </c>
      <c r="CI17" s="10" t="s">
        <v>245</v>
      </c>
      <c r="CJ17" s="10" t="s">
        <v>72</v>
      </c>
      <c r="CK17" s="10">
        <v>59.626037396260337</v>
      </c>
      <c r="CL17" s="10">
        <v>59.73</v>
      </c>
      <c r="CM17" s="281">
        <f t="shared" si="9"/>
        <v>1.742058567083721E-3</v>
      </c>
      <c r="CO17" s="5">
        <v>2</v>
      </c>
      <c r="CP17" s="279">
        <v>43187</v>
      </c>
      <c r="CQ17" s="10" t="s">
        <v>256</v>
      </c>
      <c r="CR17" s="10" t="s">
        <v>73</v>
      </c>
      <c r="CS17" s="10">
        <v>82.480000000000047</v>
      </c>
      <c r="CT17" s="10">
        <v>82.291999999999916</v>
      </c>
      <c r="CU17" s="281">
        <f t="shared" ref="CU17:CU26" si="11">IF(AND(ISBLANK(CS17),ISBLANK(CT17))=TRUE,"",ABS(CT17-CS17)/AVERAGE(CS17:CT17))</f>
        <v>2.2819411065002587E-3</v>
      </c>
      <c r="CW17" s="5">
        <v>2</v>
      </c>
      <c r="CX17" s="279"/>
      <c r="CY17" s="10"/>
      <c r="CZ17" s="10"/>
      <c r="DA17" s="10"/>
      <c r="DB17" s="10"/>
      <c r="DC17" s="281" t="str">
        <f t="shared" ref="DC17:DC26" si="12">IF(AND(ISBLANK(DA17),ISBLANK(DB17))=TRUE,"",ABS(DB17-DA17)/AVERAGE(DA17:DB17))</f>
        <v/>
      </c>
      <c r="DE17" s="5">
        <v>2</v>
      </c>
      <c r="DF17" s="279"/>
      <c r="DG17" s="10"/>
      <c r="DH17" s="10"/>
      <c r="DI17" s="10"/>
      <c r="DJ17" s="10"/>
      <c r="DK17" s="281" t="str">
        <f t="shared" si="10"/>
        <v/>
      </c>
      <c r="DM17" s="5">
        <v>2</v>
      </c>
      <c r="DN17" s="279">
        <v>43171</v>
      </c>
      <c r="DO17" s="10" t="s">
        <v>18</v>
      </c>
      <c r="DP17" s="10" t="s">
        <v>76</v>
      </c>
      <c r="DQ17" s="10">
        <v>90.048597084174915</v>
      </c>
      <c r="DR17" s="10">
        <v>90.15777160111179</v>
      </c>
      <c r="DS17" s="281">
        <f t="shared" ref="DS17:DS28" si="13">IF(AND(ISBLANK(DQ17),ISBLANK(DR17))=TRUE,"",ABS(DR17-DQ17)/AVERAGE(DQ17:DR17))</f>
        <v>1.2116610276692039E-3</v>
      </c>
      <c r="DU17" s="5">
        <v>1</v>
      </c>
      <c r="DV17" s="279">
        <v>43160</v>
      </c>
      <c r="DW17" s="10" t="s">
        <v>285</v>
      </c>
      <c r="DX17" s="10" t="s">
        <v>77</v>
      </c>
      <c r="DY17" s="10">
        <v>16.799312110062381</v>
      </c>
      <c r="DZ17" s="10">
        <v>16.900000000000048</v>
      </c>
      <c r="EA17" s="281">
        <f t="shared" ref="EA17:EA33" si="14">IF(AND(ISBLANK(DY17),ISBLANK(DZ17))=TRUE,"",ABS(DZ17-DY17)/AVERAGE(DY17:DZ17))</f>
        <v>5.9756644057789212E-3</v>
      </c>
      <c r="EC17" s="5">
        <v>1</v>
      </c>
      <c r="ED17" s="279">
        <v>43187</v>
      </c>
      <c r="EE17" s="10" t="s">
        <v>292</v>
      </c>
      <c r="EF17" s="10" t="s">
        <v>80</v>
      </c>
      <c r="EG17" s="10">
        <v>87.001559812822492</v>
      </c>
      <c r="EH17" s="10">
        <v>87.859699642050202</v>
      </c>
      <c r="EI17" s="281">
        <f t="shared" ref="EI17:EI33" si="15">IF(AND(ISBLANK(EG17),ISBLANK(EH17))=TRUE,"",ABS(EH17-EG17)/AVERAGE(EG17:EH17))</f>
        <v>9.8150937709467236E-3</v>
      </c>
      <c r="EK17" s="5">
        <v>1</v>
      </c>
      <c r="EL17" s="279">
        <v>43220</v>
      </c>
      <c r="EM17" s="10" t="s">
        <v>297</v>
      </c>
      <c r="EN17" s="10" t="s">
        <v>298</v>
      </c>
      <c r="EO17" s="10">
        <v>8.1675099494029837</v>
      </c>
      <c r="EP17" s="10">
        <v>7.818592653322332</v>
      </c>
      <c r="EQ17" s="281">
        <f t="shared" ref="EQ17:EQ33" si="16">IF(AND(ISBLANK(EO17),ISBLANK(EP17))=TRUE,"",ABS(EP17-EO17)/AVERAGE(EO17:EP17))</f>
        <v>4.3652578086314571E-2</v>
      </c>
    </row>
    <row r="18" spans="1:147" x14ac:dyDescent="0.25">
      <c r="A18" s="93" t="s">
        <v>71</v>
      </c>
      <c r="B18" s="128"/>
      <c r="C18" s="128"/>
      <c r="D18" s="128"/>
      <c r="E18"/>
      <c r="F18"/>
      <c r="G18"/>
      <c r="H18"/>
      <c r="I18"/>
      <c r="M18" s="5">
        <v>6</v>
      </c>
      <c r="N18" s="279"/>
      <c r="O18" s="10"/>
      <c r="P18" s="10"/>
      <c r="Q18" s="10"/>
      <c r="R18" s="10"/>
      <c r="S18" s="281" t="str">
        <f t="shared" si="0"/>
        <v/>
      </c>
      <c r="U18" s="5">
        <v>6</v>
      </c>
      <c r="V18" s="279">
        <v>43272</v>
      </c>
      <c r="W18" s="10" t="s">
        <v>106</v>
      </c>
      <c r="X18" s="10" t="s">
        <v>64</v>
      </c>
      <c r="Y18" s="10">
        <v>86.688396088704053</v>
      </c>
      <c r="Z18" s="10">
        <v>86.982343178227879</v>
      </c>
      <c r="AA18" s="281">
        <f t="shared" si="1"/>
        <v>3.3851078283490136E-3</v>
      </c>
      <c r="AC18" s="5">
        <v>6</v>
      </c>
      <c r="AD18" s="279">
        <v>43195</v>
      </c>
      <c r="AE18" s="10" t="s">
        <v>118</v>
      </c>
      <c r="AF18" s="10" t="s">
        <v>65</v>
      </c>
      <c r="AG18" s="10">
        <v>96.467999999999989</v>
      </c>
      <c r="AH18" s="10">
        <v>96.422214667119974</v>
      </c>
      <c r="AI18" s="281">
        <f t="shared" si="2"/>
        <v>4.7472945124800133E-4</v>
      </c>
      <c r="AK18" s="5">
        <v>6</v>
      </c>
      <c r="AL18" s="279">
        <v>43187</v>
      </c>
      <c r="AM18" s="10" t="s">
        <v>131</v>
      </c>
      <c r="AN18" s="10" t="s">
        <v>67</v>
      </c>
      <c r="AO18" s="10">
        <v>3.6260000000000048</v>
      </c>
      <c r="AP18" s="10">
        <v>3.6160000000000991</v>
      </c>
      <c r="AQ18" s="281">
        <f t="shared" si="3"/>
        <v>2.7616680474745916E-3</v>
      </c>
      <c r="AS18" s="5">
        <v>6</v>
      </c>
      <c r="AT18" s="279">
        <v>43265</v>
      </c>
      <c r="AU18" s="10" t="s">
        <v>137</v>
      </c>
      <c r="AV18" s="10" t="s">
        <v>86</v>
      </c>
      <c r="AW18" s="10">
        <v>98.248315303245377</v>
      </c>
      <c r="AX18" s="10">
        <v>98.488272111020123</v>
      </c>
      <c r="AY18" s="281">
        <f t="shared" si="4"/>
        <v>2.439371455289832E-3</v>
      </c>
      <c r="BA18" s="5">
        <v>5</v>
      </c>
      <c r="BB18" s="279">
        <v>43206</v>
      </c>
      <c r="BC18" s="10" t="s">
        <v>164</v>
      </c>
      <c r="BD18" s="10" t="s">
        <v>68</v>
      </c>
      <c r="BE18" s="10">
        <v>67.925773360795077</v>
      </c>
      <c r="BF18" s="10">
        <v>68.485672578935791</v>
      </c>
      <c r="BG18" s="281">
        <f t="shared" si="5"/>
        <v>8.208977102817136E-3</v>
      </c>
      <c r="BI18" s="5">
        <v>4</v>
      </c>
      <c r="BJ18" s="279">
        <v>43236</v>
      </c>
      <c r="BK18" s="10" t="s">
        <v>188</v>
      </c>
      <c r="BL18" s="10" t="s">
        <v>185</v>
      </c>
      <c r="BM18" s="10">
        <v>8.0010398752149765</v>
      </c>
      <c r="BN18" s="10">
        <v>8.0427131658935007</v>
      </c>
      <c r="BO18" s="281">
        <f t="shared" si="6"/>
        <v>5.1949553912661031E-3</v>
      </c>
      <c r="BQ18" s="5">
        <v>4</v>
      </c>
      <c r="BR18" s="279">
        <v>43257</v>
      </c>
      <c r="BS18" s="10" t="s">
        <v>205</v>
      </c>
      <c r="BT18" s="10" t="s">
        <v>69</v>
      </c>
      <c r="BU18" s="10">
        <v>31.901809819018101</v>
      </c>
      <c r="BV18" s="10">
        <v>32.315000000000005</v>
      </c>
      <c r="BW18" s="281">
        <f t="shared" si="7"/>
        <v>1.2868598802911422E-2</v>
      </c>
      <c r="BY18" s="5">
        <v>3</v>
      </c>
      <c r="BZ18" s="279">
        <v>43187</v>
      </c>
      <c r="CA18" s="10" t="s">
        <v>233</v>
      </c>
      <c r="CB18" s="10" t="s">
        <v>71</v>
      </c>
      <c r="CC18" s="10">
        <v>93.81849452043835</v>
      </c>
      <c r="CD18" s="10">
        <v>93.652380857148586</v>
      </c>
      <c r="CE18" s="281">
        <f t="shared" si="8"/>
        <v>1.7721543461638248E-3</v>
      </c>
      <c r="CG18" s="5">
        <v>3</v>
      </c>
      <c r="CH18" s="279">
        <v>43187</v>
      </c>
      <c r="CI18" s="10" t="s">
        <v>246</v>
      </c>
      <c r="CJ18" s="10" t="s">
        <v>72</v>
      </c>
      <c r="CK18" s="10">
        <v>71.032372877966793</v>
      </c>
      <c r="CL18" s="10">
        <v>70.182596348072963</v>
      </c>
      <c r="CM18" s="281">
        <f t="shared" si="9"/>
        <v>1.2035218851814661E-2</v>
      </c>
      <c r="CO18" s="5">
        <v>3</v>
      </c>
      <c r="CP18" s="279">
        <v>43187</v>
      </c>
      <c r="CQ18" s="10" t="s">
        <v>257</v>
      </c>
      <c r="CR18" s="10" t="s">
        <v>73</v>
      </c>
      <c r="CS18" s="10">
        <v>95.116878961786824</v>
      </c>
      <c r="CT18" s="10">
        <v>95.766423357664223</v>
      </c>
      <c r="CU18" s="281">
        <f t="shared" si="11"/>
        <v>6.8056701448967992E-3</v>
      </c>
      <c r="CW18" s="5">
        <v>3</v>
      </c>
      <c r="CX18" s="279"/>
      <c r="CY18" s="10"/>
      <c r="CZ18" s="10"/>
      <c r="DA18" s="10"/>
      <c r="DB18" s="10"/>
      <c r="DC18" s="281" t="str">
        <f t="shared" si="12"/>
        <v/>
      </c>
      <c r="DE18" s="5">
        <v>3</v>
      </c>
      <c r="DF18" s="279"/>
      <c r="DG18" s="10"/>
      <c r="DH18" s="10"/>
      <c r="DI18" s="10"/>
      <c r="DJ18" s="10"/>
      <c r="DK18" s="281" t="str">
        <f t="shared" si="10"/>
        <v/>
      </c>
      <c r="DM18" s="5">
        <v>3</v>
      </c>
      <c r="DN18" s="279">
        <v>43187</v>
      </c>
      <c r="DO18" s="10" t="s">
        <v>262</v>
      </c>
      <c r="DP18" s="10" t="s">
        <v>76</v>
      </c>
      <c r="DQ18" s="10">
        <v>89.14573668213086</v>
      </c>
      <c r="DR18" s="10">
        <v>89.053313602367794</v>
      </c>
      <c r="DS18" s="281">
        <f t="shared" si="13"/>
        <v>1.0373015974609312E-3</v>
      </c>
      <c r="DU18" s="5">
        <v>2</v>
      </c>
      <c r="DV18" s="279">
        <v>43160</v>
      </c>
      <c r="DW18" s="10" t="s">
        <v>286</v>
      </c>
      <c r="DX18" s="10" t="s">
        <v>77</v>
      </c>
      <c r="DY18" s="10">
        <v>17.610591152707787</v>
      </c>
      <c r="DZ18" s="10">
        <v>17.648823211821874</v>
      </c>
      <c r="EA18" s="281">
        <f t="shared" si="14"/>
        <v>2.1686156621221449E-3</v>
      </c>
      <c r="EC18" s="5">
        <v>2</v>
      </c>
      <c r="ED18" s="279">
        <v>43200</v>
      </c>
      <c r="EE18" s="10" t="s">
        <v>293</v>
      </c>
      <c r="EF18" s="10" t="s">
        <v>80</v>
      </c>
      <c r="EG18" s="10">
        <v>73.316802975464441</v>
      </c>
      <c r="EH18" s="10">
        <v>74.02800000000002</v>
      </c>
      <c r="EI18" s="281">
        <f t="shared" si="15"/>
        <v>9.6535067430102185E-3</v>
      </c>
      <c r="EK18" s="5">
        <v>2</v>
      </c>
      <c r="EL18" s="279">
        <v>43249</v>
      </c>
      <c r="EM18" s="10" t="s">
        <v>299</v>
      </c>
      <c r="EN18" s="10" t="s">
        <v>298</v>
      </c>
      <c r="EO18" s="10">
        <v>6.1128996780579481</v>
      </c>
      <c r="EP18" s="10">
        <v>6.1248975184466481</v>
      </c>
      <c r="EQ18" s="281">
        <f t="shared" si="16"/>
        <v>1.9607843137205878E-3</v>
      </c>
    </row>
    <row r="19" spans="1:147" x14ac:dyDescent="0.25">
      <c r="A19" s="92" t="s">
        <v>72</v>
      </c>
      <c r="B19" s="127"/>
      <c r="C19" s="127"/>
      <c r="D19" s="127"/>
      <c r="E19"/>
      <c r="F19"/>
      <c r="G19"/>
      <c r="H19"/>
      <c r="I19"/>
      <c r="M19" s="5">
        <v>7</v>
      </c>
      <c r="N19" s="279"/>
      <c r="O19" s="10"/>
      <c r="P19" s="10"/>
      <c r="Q19" s="10"/>
      <c r="R19" s="10"/>
      <c r="S19" s="281" t="str">
        <f t="shared" si="0"/>
        <v/>
      </c>
      <c r="U19" s="5">
        <v>7</v>
      </c>
      <c r="V19" s="279">
        <v>43284</v>
      </c>
      <c r="W19" s="10" t="s">
        <v>107</v>
      </c>
      <c r="X19" s="10" t="s">
        <v>64</v>
      </c>
      <c r="Y19" s="10">
        <v>87.23251069957206</v>
      </c>
      <c r="Z19" s="10">
        <v>87.398756074635457</v>
      </c>
      <c r="AA19" s="281">
        <f t="shared" si="1"/>
        <v>1.9039588744247844E-3</v>
      </c>
      <c r="AC19" s="5">
        <v>7</v>
      </c>
      <c r="AD19" s="279">
        <v>43203</v>
      </c>
      <c r="AE19" s="10" t="s">
        <v>119</v>
      </c>
      <c r="AF19" s="10" t="s">
        <v>65</v>
      </c>
      <c r="AG19" s="10">
        <v>58.025555400028026</v>
      </c>
      <c r="AH19" s="10">
        <v>58.463476574216642</v>
      </c>
      <c r="AI19" s="281">
        <f t="shared" si="2"/>
        <v>7.5186679254994502E-3</v>
      </c>
      <c r="AK19" s="5">
        <v>7</v>
      </c>
      <c r="AL19" s="279">
        <v>43187</v>
      </c>
      <c r="AM19" s="10" t="s">
        <v>132</v>
      </c>
      <c r="AN19" s="10" t="s">
        <v>67</v>
      </c>
      <c r="AO19" s="10">
        <v>9.339999999999975</v>
      </c>
      <c r="AP19" s="10">
        <v>9.4522985862543862</v>
      </c>
      <c r="AQ19" s="281">
        <f t="shared" si="3"/>
        <v>1.1951554062317009E-2</v>
      </c>
      <c r="AS19" s="5">
        <v>7</v>
      </c>
      <c r="AT19" s="279">
        <v>43265</v>
      </c>
      <c r="AU19" s="10" t="s">
        <v>138</v>
      </c>
      <c r="AV19" s="10" t="s">
        <v>86</v>
      </c>
      <c r="AW19" s="10">
        <v>98.306304865124318</v>
      </c>
      <c r="AX19" s="10">
        <v>98.328300905836869</v>
      </c>
      <c r="AY19" s="281">
        <f t="shared" si="4"/>
        <v>2.2372502160857783E-4</v>
      </c>
      <c r="BA19" s="5">
        <v>6</v>
      </c>
      <c r="BB19" s="279">
        <v>43222</v>
      </c>
      <c r="BC19" s="10" t="s">
        <v>165</v>
      </c>
      <c r="BD19" s="10" t="s">
        <v>68</v>
      </c>
      <c r="BE19" s="10">
        <v>69.295526805175086</v>
      </c>
      <c r="BF19" s="10">
        <v>68.705632986062554</v>
      </c>
      <c r="BG19" s="281">
        <f t="shared" si="5"/>
        <v>8.5491139350553167E-3</v>
      </c>
      <c r="BI19" s="5">
        <v>5</v>
      </c>
      <c r="BJ19" s="279">
        <v>43241</v>
      </c>
      <c r="BK19" s="10" t="s">
        <v>189</v>
      </c>
      <c r="BL19" s="10" t="s">
        <v>185</v>
      </c>
      <c r="BM19" s="10">
        <v>12.809743805123885</v>
      </c>
      <c r="BN19" s="10">
        <v>12.824461064672155</v>
      </c>
      <c r="BO19" s="281">
        <f t="shared" si="6"/>
        <v>1.1482516912869768E-3</v>
      </c>
      <c r="BQ19" s="5">
        <v>5</v>
      </c>
      <c r="BR19" s="279">
        <v>43257</v>
      </c>
      <c r="BS19" s="10" t="s">
        <v>206</v>
      </c>
      <c r="BT19" s="10" t="s">
        <v>69</v>
      </c>
      <c r="BU19" s="10">
        <v>31.620770653206066</v>
      </c>
      <c r="BV19" s="10">
        <v>33.091763294682153</v>
      </c>
      <c r="BW19" s="281">
        <f t="shared" si="7"/>
        <v>4.5462371869432583E-2</v>
      </c>
      <c r="BY19" s="5">
        <v>4</v>
      </c>
      <c r="BZ19" s="279">
        <v>43187</v>
      </c>
      <c r="CA19" s="10" t="s">
        <v>234</v>
      </c>
      <c r="CB19" s="10" t="s">
        <v>71</v>
      </c>
      <c r="CC19" s="10">
        <v>82.490700371985071</v>
      </c>
      <c r="CD19" s="10">
        <v>82.537999999999982</v>
      </c>
      <c r="CE19" s="281">
        <f t="shared" si="8"/>
        <v>5.7322911600582807E-4</v>
      </c>
      <c r="CG19" s="5">
        <v>4</v>
      </c>
      <c r="CH19" s="279">
        <v>43220</v>
      </c>
      <c r="CI19" s="10" t="s">
        <v>247</v>
      </c>
      <c r="CJ19" s="10" t="s">
        <v>72</v>
      </c>
      <c r="CK19" s="10">
        <v>10.89534627922324</v>
      </c>
      <c r="CL19" s="10">
        <v>10.786058509468276</v>
      </c>
      <c r="CM19" s="281">
        <f t="shared" si="9"/>
        <v>1.0081244349255976E-2</v>
      </c>
      <c r="CO19" s="5">
        <v>4</v>
      </c>
      <c r="CP19" s="279">
        <v>43187</v>
      </c>
      <c r="CQ19" s="10" t="s">
        <v>258</v>
      </c>
      <c r="CR19" s="10" t="s">
        <v>73</v>
      </c>
      <c r="CS19" s="10">
        <v>91.83648981061134</v>
      </c>
      <c r="CT19" s="10">
        <v>92.023116763653135</v>
      </c>
      <c r="CU19" s="281">
        <f t="shared" si="11"/>
        <v>2.0301028215940725E-3</v>
      </c>
      <c r="CW19" s="5">
        <v>4</v>
      </c>
      <c r="CX19" s="279"/>
      <c r="CY19" s="10"/>
      <c r="CZ19" s="10"/>
      <c r="DA19" s="10"/>
      <c r="DB19" s="10"/>
      <c r="DC19" s="281" t="str">
        <f t="shared" si="12"/>
        <v/>
      </c>
      <c r="DE19" s="5">
        <v>4</v>
      </c>
      <c r="DF19" s="279"/>
      <c r="DG19" s="10"/>
      <c r="DH19" s="10"/>
      <c r="DI19" s="10"/>
      <c r="DJ19" s="10"/>
      <c r="DK19" s="281" t="str">
        <f t="shared" si="10"/>
        <v/>
      </c>
      <c r="DM19" s="5">
        <v>4</v>
      </c>
      <c r="DN19" s="279">
        <v>43187</v>
      </c>
      <c r="DO19" s="10" t="s">
        <v>263</v>
      </c>
      <c r="DP19" s="10" t="s">
        <v>76</v>
      </c>
      <c r="DQ19" s="10">
        <v>86.726389249935124</v>
      </c>
      <c r="DR19" s="10">
        <v>86.761999999999944</v>
      </c>
      <c r="DS19" s="281">
        <f t="shared" si="13"/>
        <v>4.1052603253485581E-4</v>
      </c>
      <c r="DU19" s="5">
        <v>3</v>
      </c>
      <c r="DV19" s="279">
        <v>43192</v>
      </c>
      <c r="DW19" s="10" t="s">
        <v>287</v>
      </c>
      <c r="DX19" s="10" t="s">
        <v>77</v>
      </c>
      <c r="DY19" s="10">
        <v>10.161390316581077</v>
      </c>
      <c r="DZ19" s="10">
        <v>10.180167569837472</v>
      </c>
      <c r="EA19" s="281">
        <f t="shared" si="14"/>
        <v>1.8461961823418123E-3</v>
      </c>
      <c r="EC19" s="5">
        <v>3</v>
      </c>
      <c r="ED19" s="279">
        <v>43200</v>
      </c>
      <c r="EE19" s="10" t="s">
        <v>294</v>
      </c>
      <c r="EF19" s="10" t="s">
        <v>80</v>
      </c>
      <c r="EG19" s="10">
        <v>72.918874602571535</v>
      </c>
      <c r="EH19" s="10">
        <v>72.894878921794046</v>
      </c>
      <c r="EI19" s="281">
        <f t="shared" si="15"/>
        <v>3.2912781130044937E-4</v>
      </c>
      <c r="EK19" s="5">
        <v>3</v>
      </c>
      <c r="EL19" s="279">
        <v>43298</v>
      </c>
      <c r="EM19" s="10" t="s">
        <v>300</v>
      </c>
      <c r="EN19" s="10" t="s">
        <v>298</v>
      </c>
      <c r="EO19" s="10">
        <v>6.2989921612541906</v>
      </c>
      <c r="EP19" s="10">
        <v>6.4077436902524649</v>
      </c>
      <c r="EQ19" s="281">
        <f t="shared" si="16"/>
        <v>1.711714641260596E-2</v>
      </c>
    </row>
    <row r="20" spans="1:147" x14ac:dyDescent="0.25">
      <c r="A20" s="93" t="s">
        <v>73</v>
      </c>
      <c r="B20" s="128"/>
      <c r="C20" s="128"/>
      <c r="D20" s="128"/>
      <c r="E20"/>
      <c r="F20"/>
      <c r="G20"/>
      <c r="H20"/>
      <c r="I20"/>
      <c r="M20" s="5">
        <v>8</v>
      </c>
      <c r="N20" s="279"/>
      <c r="O20" s="10"/>
      <c r="P20" s="10"/>
      <c r="Q20" s="10"/>
      <c r="R20" s="10"/>
      <c r="S20" s="281" t="str">
        <f t="shared" si="0"/>
        <v/>
      </c>
      <c r="U20" s="5">
        <v>8</v>
      </c>
      <c r="V20" s="279">
        <v>43284</v>
      </c>
      <c r="W20" s="10" t="s">
        <v>108</v>
      </c>
      <c r="X20" s="10" t="s">
        <v>64</v>
      </c>
      <c r="Y20" s="10">
        <v>87.34250629974801</v>
      </c>
      <c r="Z20" s="10">
        <v>87.328000000000046</v>
      </c>
      <c r="AA20" s="281">
        <f t="shared" si="1"/>
        <v>1.6609901757621526E-4</v>
      </c>
      <c r="AC20" s="5">
        <v>8</v>
      </c>
      <c r="AD20" s="279">
        <v>43220</v>
      </c>
      <c r="AE20" s="10" t="s">
        <v>120</v>
      </c>
      <c r="AF20" s="10" t="s">
        <v>65</v>
      </c>
      <c r="AG20" s="10">
        <v>73.76904923803049</v>
      </c>
      <c r="AH20" s="10">
        <v>74.030000000000058</v>
      </c>
      <c r="AI20" s="281">
        <f t="shared" si="2"/>
        <v>3.5311561652782513E-3</v>
      </c>
      <c r="AK20" s="5">
        <v>8</v>
      </c>
      <c r="AL20" s="279">
        <v>43194</v>
      </c>
      <c r="AM20" s="10" t="s">
        <v>127</v>
      </c>
      <c r="AN20" s="10" t="s">
        <v>67</v>
      </c>
      <c r="AO20" s="10">
        <v>7.4418511629766613</v>
      </c>
      <c r="AP20" s="10">
        <v>7.4446599612070372</v>
      </c>
      <c r="AQ20" s="281">
        <f t="shared" si="3"/>
        <v>3.7736151969321315E-4</v>
      </c>
      <c r="AS20" s="5">
        <v>8</v>
      </c>
      <c r="AT20" s="279">
        <v>43265</v>
      </c>
      <c r="AU20" s="10" t="s">
        <v>139</v>
      </c>
      <c r="AV20" s="10" t="s">
        <v>86</v>
      </c>
      <c r="AW20" s="10">
        <v>98.440280749465032</v>
      </c>
      <c r="AX20" s="10">
        <v>98.24217578242181</v>
      </c>
      <c r="AY20" s="281">
        <f t="shared" si="4"/>
        <v>2.0144650472280826E-3</v>
      </c>
      <c r="BA20" s="5">
        <v>7</v>
      </c>
      <c r="BB20" s="279">
        <v>43222</v>
      </c>
      <c r="BC20" s="10" t="s">
        <v>166</v>
      </c>
      <c r="BD20" s="10" t="s">
        <v>68</v>
      </c>
      <c r="BE20" s="10">
        <v>73.368793617148881</v>
      </c>
      <c r="BF20" s="10">
        <v>67.047272436410182</v>
      </c>
      <c r="BG20" s="281">
        <f t="shared" si="5"/>
        <v>9.0039855956760312E-2</v>
      </c>
      <c r="BI20" s="5">
        <v>6</v>
      </c>
      <c r="BJ20" s="279">
        <v>43250</v>
      </c>
      <c r="BK20" s="10" t="s">
        <v>190</v>
      </c>
      <c r="BL20" s="10" t="s">
        <v>185</v>
      </c>
      <c r="BM20" s="10">
        <v>12.154298398224306</v>
      </c>
      <c r="BN20" s="10">
        <v>11.654135338345872</v>
      </c>
      <c r="BO20" s="281">
        <f t="shared" si="6"/>
        <v>4.2015620633639082E-2</v>
      </c>
      <c r="BQ20" s="5">
        <v>6</v>
      </c>
      <c r="BR20" s="279">
        <v>43258</v>
      </c>
      <c r="BS20" s="10" t="s">
        <v>207</v>
      </c>
      <c r="BT20" s="10" t="s">
        <v>69</v>
      </c>
      <c r="BU20" s="10">
        <v>32.050384884534601</v>
      </c>
      <c r="BV20" s="10">
        <v>32.536985205917624</v>
      </c>
      <c r="BW20" s="281">
        <f t="shared" si="7"/>
        <v>1.5067971360393118E-2</v>
      </c>
      <c r="BY20" s="5">
        <v>5</v>
      </c>
      <c r="BZ20" s="279">
        <v>43187</v>
      </c>
      <c r="CA20" s="10" t="s">
        <v>235</v>
      </c>
      <c r="CB20" s="10" t="s">
        <v>71</v>
      </c>
      <c r="CC20" s="10">
        <v>78.355731541476615</v>
      </c>
      <c r="CD20" s="10">
        <v>79.461643068554494</v>
      </c>
      <c r="CE20" s="281">
        <f t="shared" si="8"/>
        <v>1.4015079515935449E-2</v>
      </c>
      <c r="CG20" s="5">
        <v>5</v>
      </c>
      <c r="CH20" s="279">
        <v>43220</v>
      </c>
      <c r="CI20" s="10" t="s">
        <v>248</v>
      </c>
      <c r="CJ20" s="10" t="s">
        <v>72</v>
      </c>
      <c r="CK20" s="10">
        <v>11.502159654455223</v>
      </c>
      <c r="CL20" s="10">
        <v>11.37063552373726</v>
      </c>
      <c r="CM20" s="281">
        <f t="shared" si="9"/>
        <v>1.1500486030965016E-2</v>
      </c>
      <c r="CO20" s="5">
        <v>5</v>
      </c>
      <c r="CP20" s="279"/>
      <c r="CQ20" s="10"/>
      <c r="CR20" s="10"/>
      <c r="CS20" s="10"/>
      <c r="CT20" s="10"/>
      <c r="CU20" s="281" t="str">
        <f t="shared" si="11"/>
        <v/>
      </c>
      <c r="CW20" s="5">
        <v>5</v>
      </c>
      <c r="CX20" s="279"/>
      <c r="CY20" s="10"/>
      <c r="CZ20" s="10"/>
      <c r="DA20" s="10"/>
      <c r="DB20" s="10"/>
      <c r="DC20" s="281" t="str">
        <f t="shared" si="12"/>
        <v/>
      </c>
      <c r="DE20" s="5">
        <v>5</v>
      </c>
      <c r="DF20" s="279"/>
      <c r="DG20" s="10"/>
      <c r="DH20" s="10"/>
      <c r="DI20" s="10"/>
      <c r="DJ20" s="10"/>
      <c r="DK20" s="281" t="str">
        <f t="shared" si="10"/>
        <v/>
      </c>
      <c r="DM20" s="5">
        <v>5</v>
      </c>
      <c r="DN20" s="279">
        <v>43187</v>
      </c>
      <c r="DO20" s="10" t="s">
        <v>264</v>
      </c>
      <c r="DP20" s="10" t="s">
        <v>76</v>
      </c>
      <c r="DQ20" s="10">
        <v>61.315415841782219</v>
      </c>
      <c r="DR20" s="10">
        <v>61.256199008158696</v>
      </c>
      <c r="DS20" s="281">
        <f t="shared" si="13"/>
        <v>9.6624057202835821E-4</v>
      </c>
      <c r="DU20" s="5">
        <v>4</v>
      </c>
      <c r="DV20" s="279">
        <v>43199</v>
      </c>
      <c r="DW20" s="10" t="s">
        <v>288</v>
      </c>
      <c r="DX20" s="10" t="s">
        <v>77</v>
      </c>
      <c r="DY20" s="10">
        <v>10.746065708172525</v>
      </c>
      <c r="DZ20" s="10">
        <v>10.700715914090308</v>
      </c>
      <c r="EA20" s="281">
        <f t="shared" si="14"/>
        <v>4.2290535597323724E-3</v>
      </c>
      <c r="EC20" s="5">
        <v>4</v>
      </c>
      <c r="ED20" s="279">
        <v>43200</v>
      </c>
      <c r="EE20" s="10" t="s">
        <v>295</v>
      </c>
      <c r="EF20" s="10" t="s">
        <v>80</v>
      </c>
      <c r="EG20" s="10">
        <v>71.876812318768089</v>
      </c>
      <c r="EH20" s="10">
        <v>70.946905309469059</v>
      </c>
      <c r="EI20" s="281">
        <f t="shared" si="15"/>
        <v>1.3021744913817881E-2</v>
      </c>
      <c r="EK20" s="5">
        <v>4</v>
      </c>
      <c r="EL20" s="279"/>
      <c r="EM20" s="10"/>
      <c r="EN20" s="10"/>
      <c r="EO20" s="10"/>
      <c r="EP20" s="10"/>
      <c r="EQ20" s="281" t="str">
        <f t="shared" si="16"/>
        <v/>
      </c>
    </row>
    <row r="21" spans="1:147" x14ac:dyDescent="0.25">
      <c r="A21" s="92" t="s">
        <v>74</v>
      </c>
      <c r="B21" s="127"/>
      <c r="C21" s="127"/>
      <c r="D21" s="127"/>
      <c r="E21"/>
      <c r="F21"/>
      <c r="G21"/>
      <c r="H21"/>
      <c r="I21"/>
      <c r="M21" s="5">
        <v>9</v>
      </c>
      <c r="N21" s="279"/>
      <c r="O21" s="10"/>
      <c r="P21" s="10"/>
      <c r="Q21" s="10"/>
      <c r="R21" s="10"/>
      <c r="S21" s="281" t="str">
        <f t="shared" si="0"/>
        <v/>
      </c>
      <c r="U21" s="5">
        <v>9</v>
      </c>
      <c r="V21" s="279">
        <v>43284</v>
      </c>
      <c r="W21" s="10" t="s">
        <v>109</v>
      </c>
      <c r="X21" s="10" t="s">
        <v>64</v>
      </c>
      <c r="Y21" s="10">
        <v>86.883573971123369</v>
      </c>
      <c r="Z21" s="10">
        <v>87.354758714477029</v>
      </c>
      <c r="AA21" s="281">
        <f t="shared" si="1"/>
        <v>5.408508404449403E-3</v>
      </c>
      <c r="AC21" s="5">
        <v>9</v>
      </c>
      <c r="AD21" s="279">
        <v>43251</v>
      </c>
      <c r="AE21" s="10" t="s">
        <v>121</v>
      </c>
      <c r="AF21" s="10" t="s">
        <v>65</v>
      </c>
      <c r="AG21" s="10">
        <v>13.32960067187912</v>
      </c>
      <c r="AH21" s="10">
        <v>12.238041913293912</v>
      </c>
      <c r="AI21" s="281">
        <f t="shared" si="2"/>
        <v>8.5385952572586049E-2</v>
      </c>
      <c r="AK21" s="5">
        <v>9</v>
      </c>
      <c r="AL21" s="279">
        <v>43194</v>
      </c>
      <c r="AM21" s="10" t="s">
        <v>128</v>
      </c>
      <c r="AN21" s="10" t="s">
        <v>67</v>
      </c>
      <c r="AO21" s="10">
        <v>8.0625487412265358</v>
      </c>
      <c r="AP21" s="10">
        <v>8.0375177489350165</v>
      </c>
      <c r="AQ21" s="281">
        <f t="shared" si="3"/>
        <v>3.1094271948274564E-3</v>
      </c>
      <c r="AS21" s="5">
        <v>9</v>
      </c>
      <c r="AT21" s="279">
        <v>43265</v>
      </c>
      <c r="AU21" s="10" t="s">
        <v>140</v>
      </c>
      <c r="AV21" s="10" t="s">
        <v>86</v>
      </c>
      <c r="AW21" s="10">
        <v>98.160183981601861</v>
      </c>
      <c r="AX21" s="10">
        <v>98.354296226679267</v>
      </c>
      <c r="AY21" s="281">
        <f t="shared" si="4"/>
        <v>1.9755515712803549E-3</v>
      </c>
      <c r="BA21" s="5">
        <v>8</v>
      </c>
      <c r="BB21" s="279">
        <v>43222</v>
      </c>
      <c r="BC21" s="10" t="s">
        <v>167</v>
      </c>
      <c r="BD21" s="10" t="s">
        <v>68</v>
      </c>
      <c r="BE21" s="10">
        <v>76.717259583658333</v>
      </c>
      <c r="BF21" s="10">
        <v>76.416358364163486</v>
      </c>
      <c r="BG21" s="281">
        <f t="shared" si="5"/>
        <v>3.9299171994666097E-3</v>
      </c>
      <c r="BI21" s="5">
        <v>7</v>
      </c>
      <c r="BJ21" s="279">
        <v>43256</v>
      </c>
      <c r="BK21" s="10" t="s">
        <v>191</v>
      </c>
      <c r="BL21" s="10" t="s">
        <v>185</v>
      </c>
      <c r="BM21" s="10">
        <v>9.6350364963503132</v>
      </c>
      <c r="BN21" s="10">
        <v>9.7024476083826698</v>
      </c>
      <c r="BO21" s="281">
        <f t="shared" si="6"/>
        <v>6.972066445381825E-3</v>
      </c>
      <c r="BQ21" s="5">
        <v>7</v>
      </c>
      <c r="BR21" s="279">
        <v>43257</v>
      </c>
      <c r="BS21" s="10" t="s">
        <v>208</v>
      </c>
      <c r="BT21" s="10" t="s">
        <v>69</v>
      </c>
      <c r="BU21" s="10">
        <v>32.851787053236734</v>
      </c>
      <c r="BV21" s="10">
        <v>31.210955070218393</v>
      </c>
      <c r="BW21" s="281">
        <f t="shared" si="7"/>
        <v>5.1225780496760451E-2</v>
      </c>
      <c r="BY21" s="5">
        <v>6</v>
      </c>
      <c r="BZ21" s="279">
        <v>43187</v>
      </c>
      <c r="CA21" s="10" t="s">
        <v>236</v>
      </c>
      <c r="CB21" s="10" t="s">
        <v>71</v>
      </c>
      <c r="CC21" s="10">
        <v>85.087491250874777</v>
      </c>
      <c r="CD21" s="10">
        <v>85.382877027378385</v>
      </c>
      <c r="CE21" s="281">
        <f t="shared" si="8"/>
        <v>3.4655380813333986E-3</v>
      </c>
      <c r="CG21" s="5">
        <v>6</v>
      </c>
      <c r="CH21" s="279">
        <v>43220</v>
      </c>
      <c r="CI21" s="10" t="s">
        <v>249</v>
      </c>
      <c r="CJ21" s="10" t="s">
        <v>72</v>
      </c>
      <c r="CK21" s="10">
        <v>13.72153012457753</v>
      </c>
      <c r="CL21" s="10">
        <v>13.757798752199591</v>
      </c>
      <c r="CM21" s="281">
        <f t="shared" si="9"/>
        <v>2.6397025767766463E-3</v>
      </c>
      <c r="CO21" s="5">
        <v>6</v>
      </c>
      <c r="CP21" s="279"/>
      <c r="CQ21" s="10"/>
      <c r="CR21" s="10"/>
      <c r="CS21" s="10"/>
      <c r="CT21" s="10"/>
      <c r="CU21" s="281" t="str">
        <f t="shared" si="11"/>
        <v/>
      </c>
      <c r="CW21" s="5">
        <v>6</v>
      </c>
      <c r="CX21" s="279"/>
      <c r="CY21" s="10"/>
      <c r="CZ21" s="10"/>
      <c r="DA21" s="10"/>
      <c r="DB21" s="10"/>
      <c r="DC21" s="281" t="str">
        <f t="shared" si="12"/>
        <v/>
      </c>
      <c r="DE21" s="5">
        <v>6</v>
      </c>
      <c r="DF21" s="279"/>
      <c r="DG21" s="10"/>
      <c r="DH21" s="10"/>
      <c r="DI21" s="10"/>
      <c r="DJ21" s="10"/>
      <c r="DK21" s="281" t="str">
        <f t="shared" si="10"/>
        <v/>
      </c>
      <c r="DM21" s="5">
        <v>6</v>
      </c>
      <c r="DN21" s="279">
        <v>43187</v>
      </c>
      <c r="DO21" s="10" t="s">
        <v>265</v>
      </c>
      <c r="DP21" s="10" t="s">
        <v>76</v>
      </c>
      <c r="DQ21" s="10">
        <v>49.839016098390189</v>
      </c>
      <c r="DR21" s="10">
        <v>50.608914751934677</v>
      </c>
      <c r="DS21" s="281">
        <f t="shared" si="13"/>
        <v>1.5329308369561052E-2</v>
      </c>
      <c r="DU21" s="5">
        <v>5</v>
      </c>
      <c r="DV21" s="279">
        <v>43256</v>
      </c>
      <c r="DW21" s="10" t="s">
        <v>289</v>
      </c>
      <c r="DX21" s="10" t="s">
        <v>77</v>
      </c>
      <c r="DY21" s="10">
        <v>10.668506409102619</v>
      </c>
      <c r="DZ21" s="10">
        <v>10.556099902017724</v>
      </c>
      <c r="EA21" s="281">
        <f t="shared" si="14"/>
        <v>1.0592093482176969E-2</v>
      </c>
      <c r="EC21" s="5">
        <v>5</v>
      </c>
      <c r="ED21" s="279">
        <v>43248</v>
      </c>
      <c r="EE21" s="10" t="s">
        <v>296</v>
      </c>
      <c r="EF21" s="10" t="s">
        <v>80</v>
      </c>
      <c r="EG21" s="10">
        <v>66.198084344818</v>
      </c>
      <c r="EH21" s="10">
        <v>64.933999999999941</v>
      </c>
      <c r="EI21" s="281">
        <f t="shared" si="15"/>
        <v>1.9279558486908363E-2</v>
      </c>
      <c r="EK21" s="5">
        <v>5</v>
      </c>
      <c r="EL21" s="279"/>
      <c r="EM21" s="10"/>
      <c r="EN21" s="10"/>
      <c r="EO21" s="10"/>
      <c r="EP21" s="10"/>
      <c r="EQ21" s="281" t="str">
        <f t="shared" si="16"/>
        <v/>
      </c>
    </row>
    <row r="22" spans="1:147" x14ac:dyDescent="0.25">
      <c r="A22" s="93" t="s">
        <v>75</v>
      </c>
      <c r="B22" s="128"/>
      <c r="C22" s="128"/>
      <c r="D22" s="128"/>
      <c r="E22"/>
      <c r="F22"/>
      <c r="G22"/>
      <c r="H22"/>
      <c r="I22"/>
      <c r="M22" s="5">
        <v>10</v>
      </c>
      <c r="N22" s="279"/>
      <c r="O22" s="10"/>
      <c r="P22" s="10"/>
      <c r="Q22" s="10"/>
      <c r="R22" s="10"/>
      <c r="S22" s="281" t="str">
        <f t="shared" si="0"/>
        <v/>
      </c>
      <c r="U22" s="5">
        <v>10</v>
      </c>
      <c r="V22" s="279">
        <v>43284</v>
      </c>
      <c r="W22" s="10" t="s">
        <v>110</v>
      </c>
      <c r="X22" s="10" t="s">
        <v>64</v>
      </c>
      <c r="Y22" s="10">
        <v>87.186512539498352</v>
      </c>
      <c r="Z22" s="10">
        <v>87.424012158054722</v>
      </c>
      <c r="AA22" s="281">
        <f t="shared" si="1"/>
        <v>2.7203356609545597E-3</v>
      </c>
      <c r="AC22" s="5">
        <v>10</v>
      </c>
      <c r="AD22" s="279">
        <v>43257</v>
      </c>
      <c r="AE22" s="10" t="s">
        <v>122</v>
      </c>
      <c r="AF22" s="10" t="s">
        <v>65</v>
      </c>
      <c r="AG22" s="10">
        <v>89.233937891179707</v>
      </c>
      <c r="AH22" s="10">
        <v>89.186432542698256</v>
      </c>
      <c r="AI22" s="281">
        <f t="shared" si="2"/>
        <v>5.3251036712824527E-4</v>
      </c>
      <c r="AK22" s="5">
        <v>10</v>
      </c>
      <c r="AL22" s="279">
        <v>43194</v>
      </c>
      <c r="AM22" s="10" t="s">
        <v>129</v>
      </c>
      <c r="AN22" s="10" t="s">
        <v>67</v>
      </c>
      <c r="AO22" s="10">
        <v>9.7682417164910618</v>
      </c>
      <c r="AP22" s="10">
        <v>9.6822571937051549</v>
      </c>
      <c r="AQ22" s="281">
        <f t="shared" si="3"/>
        <v>8.8413693841891718E-3</v>
      </c>
      <c r="AS22" s="5">
        <v>10</v>
      </c>
      <c r="AT22" s="279">
        <v>43266</v>
      </c>
      <c r="AU22" s="10" t="s">
        <v>141</v>
      </c>
      <c r="AV22" s="10" t="s">
        <v>86</v>
      </c>
      <c r="AW22" s="10">
        <v>98.414253719404826</v>
      </c>
      <c r="AX22" s="10">
        <v>98.420284348817205</v>
      </c>
      <c r="AY22" s="281">
        <f t="shared" si="4"/>
        <v>6.1276130414560621E-5</v>
      </c>
      <c r="BA22" s="5">
        <v>9</v>
      </c>
      <c r="BB22" s="279">
        <v>43222</v>
      </c>
      <c r="BC22" s="10" t="s">
        <v>168</v>
      </c>
      <c r="BD22" s="10" t="s">
        <v>68</v>
      </c>
      <c r="BE22" s="10">
        <v>75.794904611446626</v>
      </c>
      <c r="BF22" s="10">
        <v>75.795872660374343</v>
      </c>
      <c r="BG22" s="281">
        <f t="shared" si="5"/>
        <v>1.2771871021961446E-5</v>
      </c>
      <c r="BI22" s="5">
        <v>8</v>
      </c>
      <c r="BJ22" s="279">
        <v>43257</v>
      </c>
      <c r="BK22" s="10" t="s">
        <v>192</v>
      </c>
      <c r="BL22" s="10" t="s">
        <v>185</v>
      </c>
      <c r="BM22" s="10">
        <v>12.03255609326872</v>
      </c>
      <c r="BN22" s="10">
        <v>11.912094064949663</v>
      </c>
      <c r="BO22" s="281">
        <f t="shared" si="6"/>
        <v>1.0061707105602601E-2</v>
      </c>
      <c r="BQ22" s="5">
        <v>8</v>
      </c>
      <c r="BR22" s="279">
        <v>43264</v>
      </c>
      <c r="BS22" s="10" t="s">
        <v>209</v>
      </c>
      <c r="BT22" s="10" t="s">
        <v>69</v>
      </c>
      <c r="BU22" s="10">
        <v>31.50582237992905</v>
      </c>
      <c r="BV22" s="10">
        <v>31.359024341480467</v>
      </c>
      <c r="BW22" s="281">
        <f t="shared" si="7"/>
        <v>4.6702742821955927E-3</v>
      </c>
      <c r="BY22" s="5">
        <v>7</v>
      </c>
      <c r="BZ22" s="279">
        <v>43187</v>
      </c>
      <c r="CA22" s="10" t="s">
        <v>237</v>
      </c>
      <c r="CB22" s="10" t="s">
        <v>71</v>
      </c>
      <c r="CC22" s="10">
        <v>89.657241131064225</v>
      </c>
      <c r="CD22" s="10">
        <v>91.043612149812944</v>
      </c>
      <c r="CE22" s="281">
        <f t="shared" si="8"/>
        <v>1.5344377113635163E-2</v>
      </c>
      <c r="CG22" s="5">
        <v>7</v>
      </c>
      <c r="CH22" s="279">
        <v>43215</v>
      </c>
      <c r="CI22" s="10" t="s">
        <v>250</v>
      </c>
      <c r="CJ22" s="10" t="s">
        <v>72</v>
      </c>
      <c r="CK22" s="10">
        <v>25.007498650242898</v>
      </c>
      <c r="CL22" s="10">
        <v>25.32994720844669</v>
      </c>
      <c r="CM22" s="281">
        <f t="shared" si="9"/>
        <v>1.2811478719400655E-2</v>
      </c>
      <c r="CO22" s="5">
        <v>7</v>
      </c>
      <c r="CP22" s="279"/>
      <c r="CQ22" s="10"/>
      <c r="CR22" s="10"/>
      <c r="CS22" s="10"/>
      <c r="CT22" s="10"/>
      <c r="CU22" s="281" t="str">
        <f t="shared" si="11"/>
        <v/>
      </c>
      <c r="CW22" s="5">
        <v>7</v>
      </c>
      <c r="CX22" s="279"/>
      <c r="CY22" s="10"/>
      <c r="CZ22" s="10"/>
      <c r="DA22" s="10"/>
      <c r="DB22" s="10"/>
      <c r="DC22" s="281" t="str">
        <f t="shared" si="12"/>
        <v/>
      </c>
      <c r="DE22" s="5">
        <v>7</v>
      </c>
      <c r="DF22" s="279"/>
      <c r="DG22" s="10"/>
      <c r="DH22" s="10"/>
      <c r="DI22" s="10"/>
      <c r="DJ22" s="10"/>
      <c r="DK22" s="281" t="str">
        <f t="shared" si="10"/>
        <v/>
      </c>
      <c r="DM22" s="5">
        <v>7</v>
      </c>
      <c r="DN22" s="279">
        <v>43196</v>
      </c>
      <c r="DO22" s="10" t="s">
        <v>266</v>
      </c>
      <c r="DP22" s="10" t="s">
        <v>76</v>
      </c>
      <c r="DQ22" s="10">
        <v>65.892139414905301</v>
      </c>
      <c r="DR22" s="10">
        <v>65.800155971925051</v>
      </c>
      <c r="DS22" s="281">
        <f t="shared" si="13"/>
        <v>1.3969449421480623E-3</v>
      </c>
      <c r="DU22" s="5">
        <v>6</v>
      </c>
      <c r="DV22" s="279">
        <v>43257</v>
      </c>
      <c r="DW22" s="10" t="s">
        <v>290</v>
      </c>
      <c r="DX22" s="10" t="s">
        <v>77</v>
      </c>
      <c r="DY22" s="10">
        <v>10.300145973724772</v>
      </c>
      <c r="DZ22" s="10">
        <v>10.366548683184451</v>
      </c>
      <c r="EA22" s="281">
        <f t="shared" si="14"/>
        <v>6.4260599541474421E-3</v>
      </c>
      <c r="EC22" s="5">
        <v>6</v>
      </c>
      <c r="ED22" s="279"/>
      <c r="EE22" s="10"/>
      <c r="EF22" s="10"/>
      <c r="EG22" s="10"/>
      <c r="EH22" s="10"/>
      <c r="EI22" s="281" t="str">
        <f t="shared" si="15"/>
        <v/>
      </c>
      <c r="EK22" s="5">
        <v>6</v>
      </c>
      <c r="EL22" s="279"/>
      <c r="EM22" s="10"/>
      <c r="EN22" s="10"/>
      <c r="EO22" s="10"/>
      <c r="EP22" s="10"/>
      <c r="EQ22" s="281" t="str">
        <f t="shared" si="16"/>
        <v/>
      </c>
    </row>
    <row r="23" spans="1:147" x14ac:dyDescent="0.25">
      <c r="A23" s="92" t="s">
        <v>76</v>
      </c>
      <c r="B23" s="127"/>
      <c r="C23" s="127"/>
      <c r="D23" s="127"/>
      <c r="E23"/>
      <c r="F23"/>
      <c r="G23"/>
      <c r="H23"/>
      <c r="I23"/>
      <c r="M23" s="5">
        <v>11</v>
      </c>
      <c r="N23" s="279"/>
      <c r="O23" s="10"/>
      <c r="P23" s="10"/>
      <c r="Q23" s="10"/>
      <c r="R23" s="10"/>
      <c r="S23" s="281" t="str">
        <f t="shared" si="0"/>
        <v/>
      </c>
      <c r="U23" s="5">
        <v>11</v>
      </c>
      <c r="V23" s="279">
        <v>43284</v>
      </c>
      <c r="W23" s="10" t="s">
        <v>111</v>
      </c>
      <c r="X23" s="10" t="s">
        <v>64</v>
      </c>
      <c r="Y23" s="10">
        <v>95.306187752489961</v>
      </c>
      <c r="Z23" s="10">
        <v>95.254379649628063</v>
      </c>
      <c r="AA23" s="281">
        <f t="shared" si="1"/>
        <v>5.4374421285777652E-4</v>
      </c>
      <c r="AC23" s="5">
        <v>11</v>
      </c>
      <c r="AD23" s="279">
        <v>43257</v>
      </c>
      <c r="AE23" s="10" t="s">
        <v>123</v>
      </c>
      <c r="AF23" s="10" t="s">
        <v>65</v>
      </c>
      <c r="AG23" s="10">
        <v>88.356698598084165</v>
      </c>
      <c r="AH23" s="10">
        <v>88.438924886009119</v>
      </c>
      <c r="AI23" s="281">
        <f t="shared" si="2"/>
        <v>9.3018465394706623E-4</v>
      </c>
      <c r="AK23" s="5">
        <v>11</v>
      </c>
      <c r="AL23" s="279">
        <v>43194</v>
      </c>
      <c r="AM23" s="10" t="s">
        <v>130</v>
      </c>
      <c r="AN23" s="10" t="s">
        <v>67</v>
      </c>
      <c r="AO23" s="10">
        <v>3.231418344697957</v>
      </c>
      <c r="AP23" s="10">
        <v>3.2534143854106503</v>
      </c>
      <c r="AQ23" s="281">
        <f t="shared" si="3"/>
        <v>6.783842121499086E-3</v>
      </c>
      <c r="AS23" s="5">
        <v>11</v>
      </c>
      <c r="AT23" s="279">
        <v>43266</v>
      </c>
      <c r="AU23" s="10" t="s">
        <v>142</v>
      </c>
      <c r="AV23" s="10" t="s">
        <v>86</v>
      </c>
      <c r="AW23" s="10">
        <v>98.614249435101726</v>
      </c>
      <c r="AX23" s="10">
        <v>98.642081475111596</v>
      </c>
      <c r="AY23" s="281">
        <f t="shared" si="4"/>
        <v>2.8219160197740672E-4</v>
      </c>
      <c r="BA23" s="5">
        <v>10</v>
      </c>
      <c r="BB23" s="279">
        <v>43222</v>
      </c>
      <c r="BC23" s="10" t="s">
        <v>169</v>
      </c>
      <c r="BD23" s="10" t="s">
        <v>68</v>
      </c>
      <c r="BE23" s="10">
        <v>74.904517186906304</v>
      </c>
      <c r="BF23" s="10">
        <v>75.28795392737166</v>
      </c>
      <c r="BG23" s="281">
        <f t="shared" si="5"/>
        <v>5.1059382353940783E-3</v>
      </c>
      <c r="BI23" s="5">
        <v>9</v>
      </c>
      <c r="BJ23" s="279">
        <v>43257</v>
      </c>
      <c r="BK23" s="10" t="s">
        <v>193</v>
      </c>
      <c r="BL23" s="10" t="s">
        <v>185</v>
      </c>
      <c r="BM23" s="10">
        <v>14.147999999999994</v>
      </c>
      <c r="BN23" s="10">
        <v>15.061590145576599</v>
      </c>
      <c r="BO23" s="281">
        <f t="shared" si="6"/>
        <v>6.2554122877000073E-2</v>
      </c>
      <c r="BQ23" s="5">
        <v>9</v>
      </c>
      <c r="BR23" s="279">
        <v>43264</v>
      </c>
      <c r="BS23" s="10" t="s">
        <v>210</v>
      </c>
      <c r="BT23" s="10" t="s">
        <v>69</v>
      </c>
      <c r="BU23" s="10">
        <v>30.90727318170471</v>
      </c>
      <c r="BV23" s="10">
        <v>31.512395041983186</v>
      </c>
      <c r="BW23" s="281">
        <f t="shared" si="7"/>
        <v>1.9388820142713811E-2</v>
      </c>
      <c r="BY23" s="5">
        <v>8</v>
      </c>
      <c r="BZ23" s="279">
        <v>43187</v>
      </c>
      <c r="CA23" s="10" t="s">
        <v>238</v>
      </c>
      <c r="CB23" s="10" t="s">
        <v>71</v>
      </c>
      <c r="CC23" s="10">
        <v>94.322567743225761</v>
      </c>
      <c r="CD23" s="10">
        <v>94.208347499150051</v>
      </c>
      <c r="CE23" s="281">
        <f t="shared" si="8"/>
        <v>1.2116871541080513E-3</v>
      </c>
      <c r="CG23" s="5">
        <v>8</v>
      </c>
      <c r="CH23" s="279">
        <v>43215</v>
      </c>
      <c r="CI23" s="10" t="s">
        <v>251</v>
      </c>
      <c r="CJ23" s="10" t="s">
        <v>72</v>
      </c>
      <c r="CK23" s="10">
        <v>70.36533423983677</v>
      </c>
      <c r="CL23" s="10">
        <v>70.46613474113623</v>
      </c>
      <c r="CM23" s="281">
        <f t="shared" si="9"/>
        <v>1.4315053592614132E-3</v>
      </c>
      <c r="CO23" s="5">
        <v>8</v>
      </c>
      <c r="CP23" s="279"/>
      <c r="CQ23" s="10"/>
      <c r="CR23" s="10"/>
      <c r="CS23" s="10"/>
      <c r="CT23" s="10"/>
      <c r="CU23" s="281" t="str">
        <f t="shared" si="11"/>
        <v/>
      </c>
      <c r="CW23" s="5">
        <v>8</v>
      </c>
      <c r="CX23" s="279"/>
      <c r="CY23" s="10"/>
      <c r="CZ23" s="10"/>
      <c r="DA23" s="10"/>
      <c r="DB23" s="10"/>
      <c r="DC23" s="281" t="str">
        <f t="shared" si="12"/>
        <v/>
      </c>
      <c r="DE23" s="5">
        <v>8</v>
      </c>
      <c r="DF23" s="279"/>
      <c r="DG23" s="10"/>
      <c r="DH23" s="10"/>
      <c r="DI23" s="10"/>
      <c r="DJ23" s="10"/>
      <c r="DK23" s="281" t="str">
        <f t="shared" si="10"/>
        <v/>
      </c>
      <c r="DM23" s="5">
        <v>8</v>
      </c>
      <c r="DN23" s="279">
        <v>43200</v>
      </c>
      <c r="DO23" s="10" t="s">
        <v>267</v>
      </c>
      <c r="DP23" s="10" t="s">
        <v>76</v>
      </c>
      <c r="DQ23" s="10">
        <v>4.065268251714671</v>
      </c>
      <c r="DR23" s="10">
        <v>3.8633818589025593</v>
      </c>
      <c r="DS23" s="281">
        <f t="shared" si="13"/>
        <v>5.0925791905425691E-2</v>
      </c>
      <c r="DU23" s="5">
        <v>7</v>
      </c>
      <c r="DV23" s="279">
        <v>43284</v>
      </c>
      <c r="DW23" s="10" t="s">
        <v>291</v>
      </c>
      <c r="DX23" s="10" t="s">
        <v>77</v>
      </c>
      <c r="DY23" s="10">
        <v>13.7177256454871</v>
      </c>
      <c r="DZ23" s="10">
        <v>13.673726525469455</v>
      </c>
      <c r="EA23" s="281">
        <f t="shared" si="14"/>
        <v>3.212616822433225E-3</v>
      </c>
      <c r="EC23" s="5">
        <v>7</v>
      </c>
      <c r="ED23" s="279"/>
      <c r="EE23" s="10"/>
      <c r="EF23" s="10"/>
      <c r="EG23" s="10"/>
      <c r="EH23" s="10"/>
      <c r="EI23" s="281" t="str">
        <f t="shared" si="15"/>
        <v/>
      </c>
      <c r="EK23" s="5">
        <v>7</v>
      </c>
      <c r="EL23" s="279"/>
      <c r="EM23" s="10"/>
      <c r="EN23" s="10"/>
      <c r="EO23" s="10"/>
      <c r="EP23" s="10"/>
      <c r="EQ23" s="281" t="str">
        <f t="shared" si="16"/>
        <v/>
      </c>
    </row>
    <row r="24" spans="1:147" x14ac:dyDescent="0.25">
      <c r="A24" s="93" t="s">
        <v>77</v>
      </c>
      <c r="B24" s="128">
        <f>EA48</f>
        <v>1.1029729412656569E-2</v>
      </c>
      <c r="C24" s="128">
        <f>EA49</f>
        <v>1.4083858399789647E-2</v>
      </c>
      <c r="D24" s="128"/>
      <c r="E24"/>
      <c r="F24"/>
      <c r="G24"/>
      <c r="H24"/>
      <c r="I24"/>
      <c r="M24" s="5">
        <v>12</v>
      </c>
      <c r="N24" s="279"/>
      <c r="O24" s="10"/>
      <c r="P24" s="10"/>
      <c r="Q24" s="10"/>
      <c r="R24" s="10"/>
      <c r="S24" s="281" t="str">
        <f t="shared" si="0"/>
        <v/>
      </c>
      <c r="U24" s="5">
        <v>12</v>
      </c>
      <c r="V24" s="279">
        <v>43284</v>
      </c>
      <c r="W24" s="10" t="s">
        <v>112</v>
      </c>
      <c r="X24" s="10" t="s">
        <v>64</v>
      </c>
      <c r="Y24" s="10">
        <v>79.481999999999999</v>
      </c>
      <c r="Z24" s="10">
        <v>79.496000000000038</v>
      </c>
      <c r="AA24" s="281">
        <f t="shared" si="1"/>
        <v>1.7612499842793874E-4</v>
      </c>
      <c r="AC24" s="5">
        <v>12</v>
      </c>
      <c r="AD24" s="279">
        <v>43270</v>
      </c>
      <c r="AE24" s="10" t="s">
        <v>124</v>
      </c>
      <c r="AF24" s="10" t="s">
        <v>65</v>
      </c>
      <c r="AG24" s="10">
        <v>11.197984362814594</v>
      </c>
      <c r="AH24" s="10">
        <v>11.248200287953921</v>
      </c>
      <c r="AI24" s="281">
        <f t="shared" si="2"/>
        <v>4.4743394853616961E-3</v>
      </c>
      <c r="AK24" s="5">
        <v>12</v>
      </c>
      <c r="AL24" s="279">
        <v>43277</v>
      </c>
      <c r="AM24" s="10" t="s">
        <v>133</v>
      </c>
      <c r="AN24" s="10" t="s">
        <v>67</v>
      </c>
      <c r="AO24" s="10">
        <v>5.5535557155427426</v>
      </c>
      <c r="AP24" s="10">
        <v>5.5154484551544982</v>
      </c>
      <c r="AQ24" s="281">
        <f t="shared" si="3"/>
        <v>6.8853999511762805E-3</v>
      </c>
      <c r="AS24" s="5">
        <v>12</v>
      </c>
      <c r="AT24" s="279">
        <v>43266</v>
      </c>
      <c r="AU24" s="10" t="s">
        <v>143</v>
      </c>
      <c r="AV24" s="10" t="s">
        <v>86</v>
      </c>
      <c r="AW24" s="10">
        <v>98.482212490251271</v>
      </c>
      <c r="AX24" s="10">
        <v>98.490060397584131</v>
      </c>
      <c r="AY24" s="281">
        <f t="shared" si="4"/>
        <v>7.9685401582672396E-5</v>
      </c>
      <c r="BA24" s="5">
        <v>11</v>
      </c>
      <c r="BB24" s="279">
        <v>43222</v>
      </c>
      <c r="BC24" s="10" t="s">
        <v>170</v>
      </c>
      <c r="BD24" s="10" t="s">
        <v>68</v>
      </c>
      <c r="BE24" s="10">
        <v>68.31799999999987</v>
      </c>
      <c r="BF24" s="10">
        <v>68.749625067487941</v>
      </c>
      <c r="BG24" s="281">
        <f t="shared" si="5"/>
        <v>6.2979871034542535E-3</v>
      </c>
      <c r="BI24" s="5">
        <v>10</v>
      </c>
      <c r="BJ24" s="279">
        <v>43264</v>
      </c>
      <c r="BK24" s="10" t="s">
        <v>194</v>
      </c>
      <c r="BL24" s="10" t="s">
        <v>185</v>
      </c>
      <c r="BM24" s="10">
        <v>11.64576708465831</v>
      </c>
      <c r="BN24" s="10">
        <v>11.678598568171772</v>
      </c>
      <c r="BO24" s="281">
        <f t="shared" si="6"/>
        <v>2.815209125267538E-3</v>
      </c>
      <c r="BQ24" s="5">
        <v>10</v>
      </c>
      <c r="BR24" s="279">
        <v>43264</v>
      </c>
      <c r="BS24" s="10" t="s">
        <v>211</v>
      </c>
      <c r="BT24" s="10" t="s">
        <v>69</v>
      </c>
      <c r="BU24" s="10">
        <v>31.813637272545627</v>
      </c>
      <c r="BV24" s="10">
        <v>31.423715256948594</v>
      </c>
      <c r="BW24" s="281">
        <f t="shared" si="7"/>
        <v>1.2332015810281486E-2</v>
      </c>
      <c r="BY24" s="5">
        <v>9</v>
      </c>
      <c r="BZ24" s="279">
        <v>43269</v>
      </c>
      <c r="CA24" s="10" t="s">
        <v>239</v>
      </c>
      <c r="CB24" s="10" t="s">
        <v>71</v>
      </c>
      <c r="CC24" s="10">
        <v>5.945643261404399</v>
      </c>
      <c r="CD24" s="10">
        <v>6.0849047171508293</v>
      </c>
      <c r="CE24" s="281">
        <f t="shared" si="8"/>
        <v>2.3151307154864013E-2</v>
      </c>
      <c r="CG24" s="5">
        <v>9</v>
      </c>
      <c r="CH24" s="279">
        <v>43256</v>
      </c>
      <c r="CI24" s="10" t="s">
        <v>252</v>
      </c>
      <c r="CJ24" s="10" t="s">
        <v>72</v>
      </c>
      <c r="CK24" s="10">
        <v>10.408438734189806</v>
      </c>
      <c r="CL24" s="10">
        <v>10.475809676129543</v>
      </c>
      <c r="CM24" s="281">
        <f t="shared" si="9"/>
        <v>6.4518426151690322E-3</v>
      </c>
      <c r="CO24" s="5">
        <v>9</v>
      </c>
      <c r="CP24" s="279"/>
      <c r="CQ24" s="10"/>
      <c r="CR24" s="10"/>
      <c r="CS24" s="10"/>
      <c r="CT24" s="10"/>
      <c r="CU24" s="281" t="str">
        <f t="shared" si="11"/>
        <v/>
      </c>
      <c r="CW24" s="5">
        <v>9</v>
      </c>
      <c r="CX24" s="279"/>
      <c r="CY24" s="10"/>
      <c r="CZ24" s="10"/>
      <c r="DA24" s="10"/>
      <c r="DB24" s="10"/>
      <c r="DC24" s="281" t="str">
        <f t="shared" si="12"/>
        <v/>
      </c>
      <c r="DE24" s="5">
        <v>9</v>
      </c>
      <c r="DF24" s="279"/>
      <c r="DG24" s="10"/>
      <c r="DH24" s="10"/>
      <c r="DI24" s="10"/>
      <c r="DJ24" s="10"/>
      <c r="DK24" s="281" t="str">
        <f t="shared" si="10"/>
        <v/>
      </c>
      <c r="DM24" s="5">
        <v>9</v>
      </c>
      <c r="DN24" s="279">
        <v>43203</v>
      </c>
      <c r="DO24" s="10" t="s">
        <v>268</v>
      </c>
      <c r="DP24" s="10" t="s">
        <v>76</v>
      </c>
      <c r="DQ24" s="10">
        <v>51.684764133021375</v>
      </c>
      <c r="DR24" s="10">
        <v>51.834669759443244</v>
      </c>
      <c r="DS24" s="281">
        <f t="shared" si="13"/>
        <v>2.8961832727483908E-3</v>
      </c>
      <c r="DU24" s="5">
        <v>8</v>
      </c>
      <c r="DV24" s="279"/>
      <c r="DW24" s="10"/>
      <c r="DX24" s="10"/>
      <c r="DY24" s="10"/>
      <c r="DZ24" s="10"/>
      <c r="EA24" s="281" t="str">
        <f t="shared" si="14"/>
        <v/>
      </c>
      <c r="EC24" s="5">
        <v>8</v>
      </c>
      <c r="ED24" s="279"/>
      <c r="EE24" s="10"/>
      <c r="EF24" s="10"/>
      <c r="EG24" s="10"/>
      <c r="EH24" s="10"/>
      <c r="EI24" s="281" t="str">
        <f t="shared" si="15"/>
        <v/>
      </c>
      <c r="EK24" s="5">
        <v>8</v>
      </c>
      <c r="EL24" s="279"/>
      <c r="EM24" s="10"/>
      <c r="EN24" s="10"/>
      <c r="EO24" s="10"/>
      <c r="EP24" s="10"/>
      <c r="EQ24" s="281" t="str">
        <f t="shared" si="16"/>
        <v/>
      </c>
    </row>
    <row r="25" spans="1:147" x14ac:dyDescent="0.25">
      <c r="A25" s="92" t="s">
        <v>87</v>
      </c>
      <c r="B25" s="127"/>
      <c r="C25" s="127"/>
      <c r="D25" s="127"/>
      <c r="E25"/>
      <c r="F25"/>
      <c r="G25"/>
      <c r="H25"/>
      <c r="I25"/>
      <c r="M25" s="5">
        <v>13</v>
      </c>
      <c r="N25" s="279"/>
      <c r="O25" s="10"/>
      <c r="P25" s="10"/>
      <c r="Q25" s="10"/>
      <c r="R25" s="10"/>
      <c r="S25" s="281" t="str">
        <f t="shared" si="0"/>
        <v/>
      </c>
      <c r="U25" s="5">
        <v>13</v>
      </c>
      <c r="V25" s="279"/>
      <c r="W25" s="10"/>
      <c r="X25" s="10"/>
      <c r="Y25" s="10"/>
      <c r="Z25" s="10"/>
      <c r="AA25" s="281" t="str">
        <f t="shared" si="1"/>
        <v/>
      </c>
      <c r="AC25" s="5">
        <v>13</v>
      </c>
      <c r="AD25" s="279">
        <v>43306</v>
      </c>
      <c r="AE25" s="10" t="s">
        <v>125</v>
      </c>
      <c r="AF25" s="10" t="s">
        <v>65</v>
      </c>
      <c r="AG25" s="10">
        <v>89.536418543258236</v>
      </c>
      <c r="AH25" s="10">
        <v>89.500839932805349</v>
      </c>
      <c r="AI25" s="281">
        <f t="shared" si="2"/>
        <v>3.9744364671048788E-4</v>
      </c>
      <c r="AK25" s="5">
        <v>13</v>
      </c>
      <c r="AL25" s="279">
        <v>43277</v>
      </c>
      <c r="AM25" s="10" t="s">
        <v>134</v>
      </c>
      <c r="AN25" s="10" t="s">
        <v>67</v>
      </c>
      <c r="AO25" s="10">
        <v>5.2594740525946975</v>
      </c>
      <c r="AP25" s="10">
        <v>5.2239999999999043</v>
      </c>
      <c r="AQ25" s="281">
        <f t="shared" si="3"/>
        <v>6.7676139449238323E-3</v>
      </c>
      <c r="AS25" s="5">
        <v>13</v>
      </c>
      <c r="AT25" s="279">
        <v>43264</v>
      </c>
      <c r="AU25" s="10" t="s">
        <v>144</v>
      </c>
      <c r="AV25" s="10" t="s">
        <v>86</v>
      </c>
      <c r="AW25" s="10">
        <v>41.451512909225485</v>
      </c>
      <c r="AX25" s="10">
        <v>41.610510108180485</v>
      </c>
      <c r="AY25" s="281">
        <f t="shared" si="4"/>
        <v>3.8283969780432852E-3</v>
      </c>
      <c r="BA25" s="5">
        <v>12</v>
      </c>
      <c r="BB25" s="279">
        <v>43236</v>
      </c>
      <c r="BC25" s="10" t="s">
        <v>171</v>
      </c>
      <c r="BD25" s="10" t="s">
        <v>68</v>
      </c>
      <c r="BE25" s="10">
        <v>55.681977244096124</v>
      </c>
      <c r="BF25" s="10">
        <v>55.451345838499265</v>
      </c>
      <c r="BG25" s="281">
        <f t="shared" si="5"/>
        <v>4.150535576542643E-3</v>
      </c>
      <c r="BI25" s="5">
        <v>11</v>
      </c>
      <c r="BJ25" s="279">
        <v>43270</v>
      </c>
      <c r="BK25" s="10" t="s">
        <v>195</v>
      </c>
      <c r="BL25" s="10" t="s">
        <v>185</v>
      </c>
      <c r="BM25" s="10">
        <v>28.315168483151641</v>
      </c>
      <c r="BN25" s="10">
        <v>27.986962346777531</v>
      </c>
      <c r="BO25" s="281">
        <f t="shared" si="6"/>
        <v>1.1658746535384828E-2</v>
      </c>
      <c r="BQ25" s="5">
        <v>11</v>
      </c>
      <c r="BR25" s="279">
        <v>43271</v>
      </c>
      <c r="BS25" s="10" t="s">
        <v>212</v>
      </c>
      <c r="BT25" s="10" t="s">
        <v>69</v>
      </c>
      <c r="BU25" s="10">
        <v>32.120545754410337</v>
      </c>
      <c r="BV25" s="10">
        <v>31.778411079446055</v>
      </c>
      <c r="BW25" s="281">
        <f t="shared" si="7"/>
        <v>1.0708615348881689E-2</v>
      </c>
      <c r="BY25" s="5">
        <v>10</v>
      </c>
      <c r="BZ25" s="279">
        <v>43269</v>
      </c>
      <c r="CA25" s="10" t="s">
        <v>240</v>
      </c>
      <c r="CB25" s="10" t="s">
        <v>71</v>
      </c>
      <c r="CC25" s="10">
        <v>30.908436481433377</v>
      </c>
      <c r="CD25" s="10">
        <v>31.276000000000014</v>
      </c>
      <c r="CE25" s="281">
        <f t="shared" si="8"/>
        <v>1.1821720654375693E-2</v>
      </c>
      <c r="CG25" s="5">
        <v>10</v>
      </c>
      <c r="CH25" s="279">
        <v>43256</v>
      </c>
      <c r="CI25" s="10" t="s">
        <v>253</v>
      </c>
      <c r="CJ25" s="10" t="s">
        <v>72</v>
      </c>
      <c r="CK25" s="10">
        <v>9.8310675729708095</v>
      </c>
      <c r="CL25" s="10">
        <v>9.5357089309810465</v>
      </c>
      <c r="CM25" s="281">
        <f t="shared" si="9"/>
        <v>3.0501580056907666E-2</v>
      </c>
      <c r="CO25" s="5">
        <v>10</v>
      </c>
      <c r="CP25" s="279"/>
      <c r="CQ25" s="10"/>
      <c r="CR25" s="10"/>
      <c r="CS25" s="10"/>
      <c r="CT25" s="10"/>
      <c r="CU25" s="281" t="str">
        <f t="shared" si="11"/>
        <v/>
      </c>
      <c r="CW25" s="5">
        <v>10</v>
      </c>
      <c r="CX25" s="279"/>
      <c r="CY25" s="10"/>
      <c r="CZ25" s="10"/>
      <c r="DA25" s="10"/>
      <c r="DB25" s="10"/>
      <c r="DC25" s="281" t="str">
        <f t="shared" si="12"/>
        <v/>
      </c>
      <c r="DE25" s="5">
        <v>10</v>
      </c>
      <c r="DF25" s="279"/>
      <c r="DG25" s="10"/>
      <c r="DH25" s="10"/>
      <c r="DI25" s="10"/>
      <c r="DJ25" s="10"/>
      <c r="DK25" s="281" t="str">
        <f t="shared" si="10"/>
        <v/>
      </c>
      <c r="DM25" s="5">
        <v>10</v>
      </c>
      <c r="DN25" s="279">
        <v>43207</v>
      </c>
      <c r="DO25" s="10" t="s">
        <v>269</v>
      </c>
      <c r="DP25" s="10" t="s">
        <v>76</v>
      </c>
      <c r="DQ25" s="10">
        <v>75.870343338199021</v>
      </c>
      <c r="DR25" s="10">
        <v>75.934331820272376</v>
      </c>
      <c r="DS25" s="281">
        <f t="shared" si="13"/>
        <v>8.4303704094168346E-4</v>
      </c>
      <c r="DU25" s="5">
        <v>9</v>
      </c>
      <c r="DV25" s="279"/>
      <c r="DW25" s="10"/>
      <c r="DX25" s="10"/>
      <c r="DY25" s="10"/>
      <c r="DZ25" s="10"/>
      <c r="EA25" s="281" t="str">
        <f t="shared" si="14"/>
        <v/>
      </c>
      <c r="EC25" s="5">
        <v>9</v>
      </c>
      <c r="ED25" s="279"/>
      <c r="EE25" s="10"/>
      <c r="EF25" s="10"/>
      <c r="EG25" s="10"/>
      <c r="EH25" s="10"/>
      <c r="EI25" s="281" t="str">
        <f t="shared" si="15"/>
        <v/>
      </c>
      <c r="EK25" s="5">
        <v>9</v>
      </c>
      <c r="EL25" s="279"/>
      <c r="EM25" s="10"/>
      <c r="EN25" s="10"/>
      <c r="EO25" s="10"/>
      <c r="EP25" s="10"/>
      <c r="EQ25" s="281" t="str">
        <f t="shared" si="16"/>
        <v/>
      </c>
    </row>
    <row r="26" spans="1:147" x14ac:dyDescent="0.25">
      <c r="A26" s="93" t="s">
        <v>78</v>
      </c>
      <c r="B26" s="128"/>
      <c r="C26" s="128"/>
      <c r="D26" s="128"/>
      <c r="E26"/>
      <c r="F26"/>
      <c r="G26"/>
      <c r="H26"/>
      <c r="I26"/>
      <c r="M26" s="5">
        <v>14</v>
      </c>
      <c r="N26" s="279"/>
      <c r="O26" s="10"/>
      <c r="P26" s="10"/>
      <c r="Q26" s="10"/>
      <c r="R26" s="10"/>
      <c r="S26" s="281" t="str">
        <f t="shared" si="0"/>
        <v/>
      </c>
      <c r="U26" s="5">
        <v>14</v>
      </c>
      <c r="V26" s="279"/>
      <c r="W26" s="10"/>
      <c r="X26" s="10"/>
      <c r="Y26" s="10"/>
      <c r="Z26" s="10"/>
      <c r="AA26" s="281" t="str">
        <f t="shared" si="1"/>
        <v/>
      </c>
      <c r="AC26" s="5">
        <v>14</v>
      </c>
      <c r="AD26" s="279"/>
      <c r="AE26" s="10"/>
      <c r="AF26" s="10"/>
      <c r="AG26" s="10"/>
      <c r="AH26" s="10"/>
      <c r="AI26" s="281" t="str">
        <f t="shared" si="2"/>
        <v/>
      </c>
      <c r="AK26" s="5">
        <v>14</v>
      </c>
      <c r="AL26" s="279">
        <v>43297</v>
      </c>
      <c r="AM26" s="10" t="s">
        <v>135</v>
      </c>
      <c r="AN26" s="10" t="s">
        <v>67</v>
      </c>
      <c r="AO26" s="10">
        <v>1.8617021276595693</v>
      </c>
      <c r="AP26" s="10">
        <v>1.8896598612249136</v>
      </c>
      <c r="AQ26" s="281">
        <f t="shared" si="3"/>
        <v>1.4905377645870884E-2</v>
      </c>
      <c r="AS26" s="5">
        <v>14</v>
      </c>
      <c r="AT26" s="279">
        <v>43264</v>
      </c>
      <c r="AU26" s="10" t="s">
        <v>145</v>
      </c>
      <c r="AV26" s="10" t="s">
        <v>86</v>
      </c>
      <c r="AW26" s="10">
        <v>41.19658461476935</v>
      </c>
      <c r="AX26" s="10">
        <v>41.391377379619229</v>
      </c>
      <c r="AY26" s="281">
        <f t="shared" si="4"/>
        <v>4.7172193173410483E-3</v>
      </c>
      <c r="BA26" s="5">
        <v>13</v>
      </c>
      <c r="BB26" s="279">
        <v>43244</v>
      </c>
      <c r="BC26" s="10" t="s">
        <v>170</v>
      </c>
      <c r="BD26" s="10" t="s">
        <v>68</v>
      </c>
      <c r="BE26" s="10">
        <v>68.939590873642743</v>
      </c>
      <c r="BF26" s="10">
        <v>68.963586554420147</v>
      </c>
      <c r="BG26" s="281">
        <f t="shared" si="5"/>
        <v>3.4800765616761634E-4</v>
      </c>
      <c r="BI26" s="5">
        <v>12</v>
      </c>
      <c r="BJ26" s="279">
        <v>43271</v>
      </c>
      <c r="BK26" s="10" t="s">
        <v>196</v>
      </c>
      <c r="BL26" s="10" t="s">
        <v>185</v>
      </c>
      <c r="BM26" s="10">
        <v>11.798112302031639</v>
      </c>
      <c r="BN26" s="10">
        <v>11.778351030855616</v>
      </c>
      <c r="BO26" s="281">
        <f t="shared" si="6"/>
        <v>1.6763558551597954E-3</v>
      </c>
      <c r="BQ26" s="5">
        <v>12</v>
      </c>
      <c r="BR26" s="279">
        <v>43271</v>
      </c>
      <c r="BS26" s="10" t="s">
        <v>213</v>
      </c>
      <c r="BT26" s="10" t="s">
        <v>69</v>
      </c>
      <c r="BU26" s="10">
        <v>31.517120719819825</v>
      </c>
      <c r="BV26" s="10">
        <v>31.583683263347297</v>
      </c>
      <c r="BW26" s="281">
        <f t="shared" si="7"/>
        <v>2.1097209330400162E-3</v>
      </c>
      <c r="BY26" s="5">
        <v>11</v>
      </c>
      <c r="BZ26" s="279">
        <v>43277</v>
      </c>
      <c r="CA26" s="10" t="s">
        <v>241</v>
      </c>
      <c r="CB26" s="10" t="s">
        <v>71</v>
      </c>
      <c r="CC26" s="10">
        <v>98.68802623947515</v>
      </c>
      <c r="CD26" s="10">
        <v>98.752024959500744</v>
      </c>
      <c r="CE26" s="281">
        <f t="shared" si="8"/>
        <v>6.4828508336535972E-4</v>
      </c>
      <c r="CG26" s="5">
        <v>11</v>
      </c>
      <c r="CH26" s="279">
        <v>43284</v>
      </c>
      <c r="CI26" s="10" t="s">
        <v>254</v>
      </c>
      <c r="CJ26" s="10" t="s">
        <v>72</v>
      </c>
      <c r="CK26" s="10">
        <v>8.3551644835517251</v>
      </c>
      <c r="CL26" s="10">
        <v>8.592625179971181</v>
      </c>
      <c r="CM26" s="281">
        <f t="shared" si="9"/>
        <v>2.8022615471862706E-2</v>
      </c>
      <c r="CO26" s="5">
        <v>11</v>
      </c>
      <c r="CP26" s="279"/>
      <c r="CQ26" s="10"/>
      <c r="CR26" s="10"/>
      <c r="CS26" s="10"/>
      <c r="CT26" s="10"/>
      <c r="CU26" s="281" t="str">
        <f t="shared" si="11"/>
        <v/>
      </c>
      <c r="CW26" s="5">
        <v>11</v>
      </c>
      <c r="CX26" s="279"/>
      <c r="CY26" s="10"/>
      <c r="CZ26" s="10"/>
      <c r="DA26" s="10"/>
      <c r="DB26" s="10"/>
      <c r="DC26" s="281" t="str">
        <f t="shared" si="12"/>
        <v/>
      </c>
      <c r="DE26" s="5">
        <v>11</v>
      </c>
      <c r="DF26" s="279"/>
      <c r="DG26" s="10"/>
      <c r="DH26" s="10"/>
      <c r="DI26" s="10"/>
      <c r="DJ26" s="10"/>
      <c r="DK26" s="281" t="str">
        <f t="shared" si="10"/>
        <v/>
      </c>
      <c r="DM26" s="5">
        <v>11</v>
      </c>
      <c r="DN26" s="279">
        <v>43207</v>
      </c>
      <c r="DO26" s="10" t="s">
        <v>270</v>
      </c>
      <c r="DP26" s="10" t="s">
        <v>76</v>
      </c>
      <c r="DQ26" s="10">
        <v>78.295999999999992</v>
      </c>
      <c r="DR26" s="10">
        <v>78.375892339378936</v>
      </c>
      <c r="DS26" s="281">
        <f t="shared" si="13"/>
        <v>1.0198681867693638E-3</v>
      </c>
      <c r="DU26" s="5">
        <v>10</v>
      </c>
      <c r="DV26" s="279"/>
      <c r="DW26" s="10"/>
      <c r="DX26" s="10"/>
      <c r="DY26" s="10"/>
      <c r="DZ26" s="10"/>
      <c r="EA26" s="281" t="str">
        <f t="shared" si="14"/>
        <v/>
      </c>
      <c r="EC26" s="5">
        <v>10</v>
      </c>
      <c r="ED26" s="279"/>
      <c r="EE26" s="10"/>
      <c r="EF26" s="10"/>
      <c r="EG26" s="10"/>
      <c r="EH26" s="10"/>
      <c r="EI26" s="281" t="str">
        <f t="shared" si="15"/>
        <v/>
      </c>
      <c r="EK26" s="5">
        <v>10</v>
      </c>
      <c r="EL26" s="279"/>
      <c r="EM26" s="10"/>
      <c r="EN26" s="10"/>
      <c r="EO26" s="10"/>
      <c r="EP26" s="10"/>
      <c r="EQ26" s="281" t="str">
        <f t="shared" si="16"/>
        <v/>
      </c>
    </row>
    <row r="27" spans="1:147" x14ac:dyDescent="0.25">
      <c r="A27" s="92" t="s">
        <v>79</v>
      </c>
      <c r="B27" s="127"/>
      <c r="C27" s="127"/>
      <c r="D27" s="127"/>
      <c r="E27"/>
      <c r="F27"/>
      <c r="G27"/>
      <c r="H27"/>
      <c r="I27"/>
      <c r="M27" s="5">
        <v>15</v>
      </c>
      <c r="N27" s="279"/>
      <c r="O27" s="10"/>
      <c r="P27" s="10"/>
      <c r="Q27" s="10"/>
      <c r="R27" s="10"/>
      <c r="S27" s="281" t="str">
        <f t="shared" si="0"/>
        <v/>
      </c>
      <c r="U27" s="5">
        <v>15</v>
      </c>
      <c r="V27" s="279"/>
      <c r="W27" s="10"/>
      <c r="X27" s="10"/>
      <c r="Y27" s="10"/>
      <c r="Z27" s="10"/>
      <c r="AA27" s="281" t="str">
        <f t="shared" si="1"/>
        <v/>
      </c>
      <c r="AC27" s="5">
        <v>15</v>
      </c>
      <c r="AD27" s="279"/>
      <c r="AE27" s="10"/>
      <c r="AF27" s="10"/>
      <c r="AG27" s="10"/>
      <c r="AH27" s="10"/>
      <c r="AI27" s="281" t="str">
        <f t="shared" si="2"/>
        <v/>
      </c>
      <c r="AK27" s="5">
        <v>15</v>
      </c>
      <c r="AL27" s="279">
        <v>43297</v>
      </c>
      <c r="AM27" s="10" t="s">
        <v>135</v>
      </c>
      <c r="AN27" s="10" t="s">
        <v>67</v>
      </c>
      <c r="AO27" s="10">
        <v>1.8617021276595693</v>
      </c>
      <c r="AP27" s="10">
        <v>1.8896598612249136</v>
      </c>
      <c r="AQ27" s="281">
        <f t="shared" si="3"/>
        <v>1.4905377645870884E-2</v>
      </c>
      <c r="AS27" s="5">
        <v>15</v>
      </c>
      <c r="AT27" s="279">
        <v>43270</v>
      </c>
      <c r="AU27" s="10" t="s">
        <v>144</v>
      </c>
      <c r="AV27" s="10" t="s">
        <v>86</v>
      </c>
      <c r="AW27" s="10">
        <v>43.247675232476801</v>
      </c>
      <c r="AX27" s="10">
        <v>44.46888497840343</v>
      </c>
      <c r="AY27" s="281">
        <f t="shared" si="4"/>
        <v>2.784445133258091E-2</v>
      </c>
      <c r="BA27" s="5">
        <v>14</v>
      </c>
      <c r="BB27" s="279">
        <v>43243</v>
      </c>
      <c r="BC27" s="10" t="s">
        <v>172</v>
      </c>
      <c r="BD27" s="10" t="s">
        <v>68</v>
      </c>
      <c r="BE27" s="10">
        <v>64.748705025899497</v>
      </c>
      <c r="BF27" s="10">
        <v>64.660361134995725</v>
      </c>
      <c r="BG27" s="281">
        <f t="shared" si="5"/>
        <v>1.3653431482757714E-3</v>
      </c>
      <c r="BI27" s="5">
        <v>13</v>
      </c>
      <c r="BJ27" s="279">
        <v>43278</v>
      </c>
      <c r="BK27" s="10" t="s">
        <v>197</v>
      </c>
      <c r="BL27" s="10" t="s">
        <v>185</v>
      </c>
      <c r="BM27" s="10">
        <v>11.375772484550295</v>
      </c>
      <c r="BN27" s="10">
        <v>11.540153575428002</v>
      </c>
      <c r="BO27" s="281">
        <f t="shared" si="6"/>
        <v>1.4346449752671559E-2</v>
      </c>
      <c r="BQ27" s="5">
        <v>13</v>
      </c>
      <c r="BR27" s="279">
        <v>43271</v>
      </c>
      <c r="BS27" s="10" t="s">
        <v>214</v>
      </c>
      <c r="BT27" s="10" t="s">
        <v>69</v>
      </c>
      <c r="BU27" s="10">
        <v>31.360887600579911</v>
      </c>
      <c r="BV27" s="10">
        <v>31.021040531760956</v>
      </c>
      <c r="BW27" s="281">
        <f t="shared" si="7"/>
        <v>1.0895689793299823E-2</v>
      </c>
      <c r="BY27" s="5">
        <v>12</v>
      </c>
      <c r="BZ27" s="279">
        <v>43291</v>
      </c>
      <c r="CA27" s="10" t="s">
        <v>242</v>
      </c>
      <c r="CB27" s="10" t="s">
        <v>71</v>
      </c>
      <c r="CC27" s="10">
        <v>3.1876812318768599</v>
      </c>
      <c r="CD27" s="10">
        <v>3.1918723251069592</v>
      </c>
      <c r="CE27" s="281">
        <f t="shared" si="8"/>
        <v>1.3139142708540107E-3</v>
      </c>
      <c r="CG27" s="5">
        <v>12</v>
      </c>
      <c r="CH27" s="279"/>
      <c r="CI27" s="10"/>
      <c r="CJ27" s="10"/>
      <c r="CK27" s="10"/>
      <c r="CL27" s="10"/>
      <c r="CM27" s="281"/>
      <c r="CO27" s="5">
        <v>12</v>
      </c>
      <c r="CP27" s="279"/>
      <c r="CQ27" s="10"/>
      <c r="CR27" s="10"/>
      <c r="CS27" s="10"/>
      <c r="CT27" s="10"/>
      <c r="CU27" s="281"/>
      <c r="CW27" s="5">
        <v>12</v>
      </c>
      <c r="CX27" s="279"/>
      <c r="CY27" s="10"/>
      <c r="CZ27" s="10"/>
      <c r="DA27" s="10"/>
      <c r="DB27" s="10"/>
      <c r="DC27" s="281"/>
      <c r="DE27" s="5">
        <v>12</v>
      </c>
      <c r="DF27" s="279"/>
      <c r="DG27" s="10"/>
      <c r="DH27" s="10"/>
      <c r="DI27" s="10"/>
      <c r="DJ27" s="10"/>
      <c r="DK27" s="281" t="str">
        <f t="shared" si="10"/>
        <v/>
      </c>
      <c r="DM27" s="5">
        <v>12</v>
      </c>
      <c r="DN27" s="279">
        <v>43207</v>
      </c>
      <c r="DO27" s="10" t="s">
        <v>271</v>
      </c>
      <c r="DP27" s="10" t="s">
        <v>76</v>
      </c>
      <c r="DQ27" s="10">
        <v>76.652202603531364</v>
      </c>
      <c r="DR27" s="10">
        <v>76.967842572594222</v>
      </c>
      <c r="DS27" s="281">
        <f t="shared" si="13"/>
        <v>4.1093591490742746E-3</v>
      </c>
      <c r="DU27" s="5">
        <v>11</v>
      </c>
      <c r="DV27" s="279"/>
      <c r="DW27" s="10"/>
      <c r="DX27" s="10"/>
      <c r="DY27" s="10"/>
      <c r="DZ27" s="10"/>
      <c r="EA27" s="281" t="str">
        <f t="shared" si="14"/>
        <v/>
      </c>
      <c r="EC27" s="5">
        <v>11</v>
      </c>
      <c r="ED27" s="279"/>
      <c r="EE27" s="10"/>
      <c r="EF27" s="10"/>
      <c r="EG27" s="10"/>
      <c r="EH27" s="10"/>
      <c r="EI27" s="281" t="str">
        <f t="shared" si="15"/>
        <v/>
      </c>
      <c r="EK27" s="5">
        <v>11</v>
      </c>
      <c r="EL27" s="279"/>
      <c r="EM27" s="10"/>
      <c r="EN27" s="10"/>
      <c r="EO27" s="10"/>
      <c r="EP27" s="10"/>
      <c r="EQ27" s="281" t="str">
        <f t="shared" si="16"/>
        <v/>
      </c>
    </row>
    <row r="28" spans="1:147" x14ac:dyDescent="0.25">
      <c r="A28" s="93" t="s">
        <v>80</v>
      </c>
      <c r="B28" s="128">
        <f>EI48</f>
        <v>2.4132573315419938E-2</v>
      </c>
      <c r="C28" s="128">
        <f>EI49</f>
        <v>3.0988956800531542E-2</v>
      </c>
      <c r="D28" s="128"/>
      <c r="E28"/>
      <c r="F28"/>
      <c r="G28"/>
      <c r="H28"/>
      <c r="I28"/>
      <c r="M28" s="5">
        <v>16</v>
      </c>
      <c r="N28" s="279"/>
      <c r="O28" s="10"/>
      <c r="P28" s="10"/>
      <c r="Q28" s="10"/>
      <c r="R28" s="10"/>
      <c r="S28" s="281" t="str">
        <f t="shared" si="0"/>
        <v/>
      </c>
      <c r="U28" s="5">
        <v>16</v>
      </c>
      <c r="V28" s="279"/>
      <c r="W28" s="10"/>
      <c r="X28" s="10"/>
      <c r="Y28" s="10"/>
      <c r="Z28" s="10"/>
      <c r="AA28" s="281" t="str">
        <f t="shared" si="1"/>
        <v/>
      </c>
      <c r="AC28" s="5">
        <v>16</v>
      </c>
      <c r="AD28" s="279"/>
      <c r="AE28" s="10"/>
      <c r="AF28" s="10"/>
      <c r="AG28" s="10"/>
      <c r="AH28" s="10"/>
      <c r="AI28" s="281" t="str">
        <f t="shared" si="2"/>
        <v/>
      </c>
      <c r="AK28" s="5">
        <v>16</v>
      </c>
      <c r="AL28" s="279"/>
      <c r="AM28" s="10"/>
      <c r="AN28" s="10"/>
      <c r="AO28" s="10"/>
      <c r="AP28" s="10"/>
      <c r="AQ28" s="281" t="str">
        <f t="shared" si="3"/>
        <v/>
      </c>
      <c r="AS28" s="5">
        <v>16</v>
      </c>
      <c r="AT28" s="279">
        <v>43271</v>
      </c>
      <c r="AU28" s="10" t="s">
        <v>146</v>
      </c>
      <c r="AV28" s="10" t="s">
        <v>86</v>
      </c>
      <c r="AW28" s="10">
        <v>42.57744535327884</v>
      </c>
      <c r="AX28" s="10">
        <v>41.906456837769177</v>
      </c>
      <c r="AY28" s="281">
        <f t="shared" si="4"/>
        <v>1.5884411067858116E-2</v>
      </c>
      <c r="BA28" s="5">
        <v>15</v>
      </c>
      <c r="BB28" s="279">
        <v>43243</v>
      </c>
      <c r="BC28" s="10" t="s">
        <v>173</v>
      </c>
      <c r="BD28" s="10" t="s">
        <v>68</v>
      </c>
      <c r="BE28" s="10">
        <v>64.108000000000089</v>
      </c>
      <c r="BF28" s="10">
        <v>63.356595812753781</v>
      </c>
      <c r="BG28" s="281">
        <f t="shared" si="5"/>
        <v>1.179000619670304E-2</v>
      </c>
      <c r="BI28" s="5">
        <v>14</v>
      </c>
      <c r="BJ28" s="279">
        <v>43284</v>
      </c>
      <c r="BK28" s="10" t="s">
        <v>198</v>
      </c>
      <c r="BL28" s="10" t="s">
        <v>185</v>
      </c>
      <c r="BM28" s="10">
        <v>9.6542622327981498</v>
      </c>
      <c r="BN28" s="10">
        <v>9.5858082838342966</v>
      </c>
      <c r="BO28" s="281">
        <f t="shared" si="6"/>
        <v>7.1157690305424636E-3</v>
      </c>
      <c r="BQ28" s="5">
        <v>14</v>
      </c>
      <c r="BR28" s="279">
        <v>43277</v>
      </c>
      <c r="BS28" s="10" t="s">
        <v>215</v>
      </c>
      <c r="BT28" s="10" t="s">
        <v>69</v>
      </c>
      <c r="BU28" s="10">
        <v>3.823464714939917</v>
      </c>
      <c r="BV28" s="10">
        <v>4.6132618780995172</v>
      </c>
      <c r="BW28" s="281">
        <f t="shared" si="7"/>
        <v>0.18722834133589386</v>
      </c>
      <c r="BY28" s="5">
        <v>13</v>
      </c>
      <c r="BZ28" s="279">
        <v>43291</v>
      </c>
      <c r="CA28" s="10" t="s">
        <v>243</v>
      </c>
      <c r="CB28" s="10" t="s">
        <v>71</v>
      </c>
      <c r="CC28" s="10">
        <v>2.7135658294673237</v>
      </c>
      <c r="CD28" s="10">
        <v>2.7135115679177368</v>
      </c>
      <c r="CE28" s="281">
        <f t="shared" si="8"/>
        <v>1.9996600606072376E-5</v>
      </c>
      <c r="CG28" s="5">
        <v>13</v>
      </c>
      <c r="CH28" s="279"/>
      <c r="CI28" s="10"/>
      <c r="CJ28" s="10"/>
      <c r="CK28" s="10"/>
      <c r="CL28" s="10"/>
      <c r="CM28" s="281"/>
      <c r="CO28" s="5">
        <v>13</v>
      </c>
      <c r="CP28" s="279"/>
      <c r="CQ28" s="10"/>
      <c r="CR28" s="10"/>
      <c r="CS28" s="10"/>
      <c r="CT28" s="10"/>
      <c r="CU28" s="281"/>
      <c r="CW28" s="5">
        <v>13</v>
      </c>
      <c r="CX28" s="279"/>
      <c r="CY28" s="10"/>
      <c r="CZ28" s="10"/>
      <c r="DA28" s="10"/>
      <c r="DB28" s="10"/>
      <c r="DC28" s="281"/>
      <c r="DE28" s="5">
        <v>13</v>
      </c>
      <c r="DF28" s="279"/>
      <c r="DG28" s="10"/>
      <c r="DH28" s="10"/>
      <c r="DI28" s="10"/>
      <c r="DJ28" s="10"/>
      <c r="DK28" s="281" t="str">
        <f t="shared" si="10"/>
        <v/>
      </c>
      <c r="DM28" s="5">
        <v>13</v>
      </c>
      <c r="DN28" s="279">
        <v>43207</v>
      </c>
      <c r="DO28" s="10" t="s">
        <v>272</v>
      </c>
      <c r="DP28" s="10" t="s">
        <v>76</v>
      </c>
      <c r="DQ28" s="10">
        <v>78.970523537175524</v>
      </c>
      <c r="DR28" s="10">
        <v>79.050094990500895</v>
      </c>
      <c r="DS28" s="281">
        <f t="shared" si="13"/>
        <v>1.0071021625755127E-3</v>
      </c>
      <c r="DU28" s="5">
        <v>12</v>
      </c>
      <c r="DV28" s="279"/>
      <c r="DW28" s="10"/>
      <c r="DX28" s="10"/>
      <c r="DY28" s="10"/>
      <c r="DZ28" s="10"/>
      <c r="EA28" s="281" t="str">
        <f t="shared" si="14"/>
        <v/>
      </c>
      <c r="EC28" s="5">
        <v>12</v>
      </c>
      <c r="ED28" s="279"/>
      <c r="EE28" s="10"/>
      <c r="EF28" s="10"/>
      <c r="EG28" s="10"/>
      <c r="EH28" s="10"/>
      <c r="EI28" s="281" t="str">
        <f t="shared" si="15"/>
        <v/>
      </c>
      <c r="EK28" s="5">
        <v>12</v>
      </c>
      <c r="EL28" s="279"/>
      <c r="EM28" s="10"/>
      <c r="EN28" s="10"/>
      <c r="EO28" s="10"/>
      <c r="EP28" s="10"/>
      <c r="EQ28" s="281" t="str">
        <f t="shared" si="16"/>
        <v/>
      </c>
    </row>
    <row r="29" spans="1:147" x14ac:dyDescent="0.25">
      <c r="A29" s="92" t="s">
        <v>88</v>
      </c>
      <c r="B29" s="127"/>
      <c r="C29" s="127"/>
      <c r="D29" s="127"/>
      <c r="E29"/>
      <c r="F29"/>
      <c r="G29"/>
      <c r="H29"/>
      <c r="I29"/>
      <c r="M29" s="5">
        <v>17</v>
      </c>
      <c r="N29" s="279"/>
      <c r="O29" s="10"/>
      <c r="P29" s="10"/>
      <c r="Q29" s="10"/>
      <c r="R29" s="10"/>
      <c r="S29" s="281" t="str">
        <f t="shared" si="0"/>
        <v/>
      </c>
      <c r="U29" s="5">
        <v>17</v>
      </c>
      <c r="V29" s="279"/>
      <c r="W29" s="10"/>
      <c r="X29" s="10"/>
      <c r="Y29" s="10"/>
      <c r="Z29" s="10"/>
      <c r="AA29" s="281" t="str">
        <f t="shared" si="1"/>
        <v/>
      </c>
      <c r="AC29" s="5">
        <v>17</v>
      </c>
      <c r="AD29" s="279"/>
      <c r="AE29" s="10"/>
      <c r="AF29" s="10"/>
      <c r="AG29" s="10"/>
      <c r="AH29" s="10"/>
      <c r="AI29" s="281" t="str">
        <f t="shared" si="2"/>
        <v/>
      </c>
      <c r="AK29" s="5">
        <v>17</v>
      </c>
      <c r="AL29" s="279"/>
      <c r="AM29" s="10"/>
      <c r="AN29" s="10"/>
      <c r="AO29" s="10"/>
      <c r="AP29" s="10"/>
      <c r="AQ29" s="281" t="str">
        <f t="shared" si="3"/>
        <v/>
      </c>
      <c r="AS29" s="5">
        <v>17</v>
      </c>
      <c r="AT29" s="279">
        <v>43271</v>
      </c>
      <c r="AU29" s="10" t="s">
        <v>147</v>
      </c>
      <c r="AV29" s="10" t="s">
        <v>86</v>
      </c>
      <c r="AW29" s="10">
        <v>42.461452312861262</v>
      </c>
      <c r="AX29" s="10">
        <v>42.544342018436666</v>
      </c>
      <c r="AY29" s="281">
        <f t="shared" si="4"/>
        <v>1.9502130702373846E-3</v>
      </c>
      <c r="BA29" s="5">
        <v>16</v>
      </c>
      <c r="BB29" s="279">
        <v>43243</v>
      </c>
      <c r="BC29" s="10" t="s">
        <v>174</v>
      </c>
      <c r="BD29" s="10" t="s">
        <v>68</v>
      </c>
      <c r="BE29" s="10">
        <v>74.348617248895295</v>
      </c>
      <c r="BF29" s="10">
        <v>73.599168099828034</v>
      </c>
      <c r="BG29" s="281">
        <f t="shared" si="5"/>
        <v>1.0131265531292082E-2</v>
      </c>
      <c r="BI29" s="5">
        <v>15</v>
      </c>
      <c r="BJ29" s="279">
        <v>43285</v>
      </c>
      <c r="BK29" s="10" t="s">
        <v>199</v>
      </c>
      <c r="BL29" s="10" t="s">
        <v>185</v>
      </c>
      <c r="BM29" s="10">
        <v>11.617767644647037</v>
      </c>
      <c r="BN29" s="10">
        <v>11.635534578616891</v>
      </c>
      <c r="BO29" s="281">
        <f t="shared" si="6"/>
        <v>1.5281213652381157E-3</v>
      </c>
      <c r="BQ29" s="5">
        <v>15</v>
      </c>
      <c r="BR29" s="279">
        <v>43277</v>
      </c>
      <c r="BS29" s="10" t="s">
        <v>216</v>
      </c>
      <c r="BT29" s="10" t="s">
        <v>69</v>
      </c>
      <c r="BU29" s="10">
        <v>3.0396960303969323</v>
      </c>
      <c r="BV29" s="10">
        <v>3.7314775931369004</v>
      </c>
      <c r="BW29" s="281">
        <f t="shared" si="7"/>
        <v>0.20433136150448664</v>
      </c>
      <c r="BY29" s="5">
        <v>14</v>
      </c>
      <c r="BZ29" s="279"/>
      <c r="CA29" s="10"/>
      <c r="CB29" s="10"/>
      <c r="CC29" s="10"/>
      <c r="CD29" s="10"/>
      <c r="CE29" s="281" t="str">
        <f t="shared" si="8"/>
        <v/>
      </c>
      <c r="CG29" s="5">
        <v>14</v>
      </c>
      <c r="CH29" s="279"/>
      <c r="CI29" s="10"/>
      <c r="CJ29" s="10"/>
      <c r="CK29" s="10"/>
      <c r="CL29" s="10"/>
      <c r="CM29" s="281" t="str">
        <f>IF(AND(ISBLANK(CK29),ISBLANK(CL29))=TRUE,"",ABS(CL29-CK29)/AVERAGE(CK29:CL29))</f>
        <v/>
      </c>
      <c r="CO29" s="5">
        <v>14</v>
      </c>
      <c r="CP29" s="279"/>
      <c r="CQ29" s="10"/>
      <c r="CR29" s="10"/>
      <c r="CS29" s="10"/>
      <c r="CT29" s="10"/>
      <c r="CU29" s="281" t="str">
        <f>IF(AND(ISBLANK(CS29),ISBLANK(CT29))=TRUE,"",ABS(CT29-CS29)/AVERAGE(CS29:CT29))</f>
        <v/>
      </c>
      <c r="CW29" s="5">
        <v>14</v>
      </c>
      <c r="CX29" s="279"/>
      <c r="CY29" s="10"/>
      <c r="CZ29" s="10"/>
      <c r="DA29" s="10"/>
      <c r="DB29" s="10"/>
      <c r="DC29" s="281" t="str">
        <f>IF(AND(ISBLANK(DA29),ISBLANK(DB29))=TRUE,"",ABS(DB29-DA29)/AVERAGE(DA29:DB29))</f>
        <v/>
      </c>
      <c r="DE29" s="5">
        <v>14</v>
      </c>
      <c r="DF29" s="279"/>
      <c r="DG29" s="10"/>
      <c r="DH29" s="10"/>
      <c r="DI29" s="10"/>
      <c r="DJ29" s="10"/>
      <c r="DK29" s="281" t="str">
        <f t="shared" si="10"/>
        <v/>
      </c>
      <c r="DM29" s="5">
        <v>14</v>
      </c>
      <c r="DN29" s="279">
        <v>43207</v>
      </c>
      <c r="DO29" s="10" t="s">
        <v>273</v>
      </c>
      <c r="DP29" s="10" t="s">
        <v>76</v>
      </c>
      <c r="DQ29" s="10">
        <v>77.877981963246668</v>
      </c>
      <c r="DR29" s="10">
        <v>78.033953888300076</v>
      </c>
      <c r="DS29" s="281">
        <f>IF(AND(ISBLANK(DQ29),ISBLANK(DR29))=TRUE,"",ABS(DR29-DQ29)/AVERAGE(DQ29:DR29))</f>
        <v>2.0007695267399883E-3</v>
      </c>
      <c r="DU29" s="5">
        <v>13</v>
      </c>
      <c r="DV29" s="279"/>
      <c r="DW29" s="10"/>
      <c r="DX29" s="10"/>
      <c r="DY29" s="10"/>
      <c r="DZ29" s="10"/>
      <c r="EA29" s="281" t="str">
        <f t="shared" si="14"/>
        <v/>
      </c>
      <c r="EC29" s="5">
        <v>13</v>
      </c>
      <c r="ED29" s="279"/>
      <c r="EE29" s="10"/>
      <c r="EF29" s="10"/>
      <c r="EG29" s="10"/>
      <c r="EH29" s="10"/>
      <c r="EI29" s="281" t="str">
        <f t="shared" si="15"/>
        <v/>
      </c>
      <c r="EK29" s="5">
        <v>13</v>
      </c>
      <c r="EL29" s="279"/>
      <c r="EM29" s="10"/>
      <c r="EN29" s="10"/>
      <c r="EO29" s="10"/>
      <c r="EP29" s="10"/>
      <c r="EQ29" s="281" t="str">
        <f t="shared" si="16"/>
        <v/>
      </c>
    </row>
    <row r="30" spans="1:147" x14ac:dyDescent="0.25">
      <c r="A30" s="93" t="s">
        <v>81</v>
      </c>
      <c r="B30" s="128"/>
      <c r="C30" s="128"/>
      <c r="D30" s="128"/>
      <c r="E30"/>
      <c r="F30"/>
      <c r="G30"/>
      <c r="H30"/>
      <c r="I30"/>
      <c r="M30" s="5">
        <v>18</v>
      </c>
      <c r="N30" s="279"/>
      <c r="O30" s="10"/>
      <c r="P30" s="10"/>
      <c r="Q30" s="10"/>
      <c r="R30" s="10"/>
      <c r="S30" s="281" t="str">
        <f t="shared" si="0"/>
        <v/>
      </c>
      <c r="U30" s="5">
        <v>18</v>
      </c>
      <c r="V30" s="279"/>
      <c r="W30" s="10"/>
      <c r="X30" s="10"/>
      <c r="Y30" s="10"/>
      <c r="Z30" s="10"/>
      <c r="AA30" s="281" t="str">
        <f t="shared" si="1"/>
        <v/>
      </c>
      <c r="AC30" s="5">
        <v>18</v>
      </c>
      <c r="AD30" s="279"/>
      <c r="AE30" s="10"/>
      <c r="AF30" s="10"/>
      <c r="AG30" s="10"/>
      <c r="AH30" s="10"/>
      <c r="AI30" s="281" t="str">
        <f t="shared" si="2"/>
        <v/>
      </c>
      <c r="AK30" s="5">
        <v>18</v>
      </c>
      <c r="AL30" s="279"/>
      <c r="AM30" s="10"/>
      <c r="AN30" s="10"/>
      <c r="AO30" s="10"/>
      <c r="AP30" s="10"/>
      <c r="AQ30" s="281" t="str">
        <f t="shared" si="3"/>
        <v/>
      </c>
      <c r="AS30" s="5">
        <v>18</v>
      </c>
      <c r="AT30" s="279">
        <v>43279</v>
      </c>
      <c r="AU30" s="10" t="s">
        <v>148</v>
      </c>
      <c r="AV30" s="10" t="s">
        <v>86</v>
      </c>
      <c r="AW30" s="10">
        <v>41.873487590744531</v>
      </c>
      <c r="AX30" s="10">
        <v>41.65783421657833</v>
      </c>
      <c r="AY30" s="281">
        <f t="shared" si="4"/>
        <v>5.1634134238564442E-3</v>
      </c>
      <c r="BA30" s="5">
        <v>17</v>
      </c>
      <c r="BB30" s="279">
        <v>43243</v>
      </c>
      <c r="BC30" s="10" t="s">
        <v>175</v>
      </c>
      <c r="BD30" s="10" t="s">
        <v>68</v>
      </c>
      <c r="BE30" s="10">
        <v>55.591993441180641</v>
      </c>
      <c r="BF30" s="10">
        <v>55.524005678977794</v>
      </c>
      <c r="BG30" s="281">
        <f t="shared" si="5"/>
        <v>1.2237258854024538E-3</v>
      </c>
      <c r="BI30" s="5">
        <v>16</v>
      </c>
      <c r="BJ30" s="279">
        <v>43297</v>
      </c>
      <c r="BK30" s="10" t="s">
        <v>200</v>
      </c>
      <c r="BL30" s="10" t="s">
        <v>185</v>
      </c>
      <c r="BM30" s="10">
        <v>11.379951608710371</v>
      </c>
      <c r="BN30" s="10">
        <v>11.43285671432851</v>
      </c>
      <c r="BO30" s="281">
        <f t="shared" si="6"/>
        <v>4.6381931473741195E-3</v>
      </c>
      <c r="BQ30" s="5">
        <v>16</v>
      </c>
      <c r="BR30" s="279">
        <v>43277</v>
      </c>
      <c r="BS30" s="10" t="s">
        <v>217</v>
      </c>
      <c r="BT30" s="10" t="s">
        <v>69</v>
      </c>
      <c r="BU30" s="10">
        <v>3.877767333960036</v>
      </c>
      <c r="BV30" s="10">
        <v>4.1259174816504096</v>
      </c>
      <c r="BW30" s="281">
        <f t="shared" si="7"/>
        <v>6.2008975467494606E-2</v>
      </c>
      <c r="BY30" s="5">
        <v>15</v>
      </c>
      <c r="BZ30" s="279"/>
      <c r="CA30" s="10"/>
      <c r="CB30" s="10"/>
      <c r="CC30" s="10"/>
      <c r="CD30" s="10"/>
      <c r="CE30" s="281" t="str">
        <f t="shared" si="8"/>
        <v/>
      </c>
      <c r="CG30" s="5">
        <v>15</v>
      </c>
      <c r="CH30" s="279"/>
      <c r="CI30" s="10"/>
      <c r="CJ30" s="10"/>
      <c r="CK30" s="10"/>
      <c r="CL30" s="10"/>
      <c r="CM30" s="281" t="str">
        <f>IF(AND(ISBLANK(CK30),ISBLANK(CL30))=TRUE,"",ABS(CL30-CK30)/AVERAGE(CK30:CL30))</f>
        <v/>
      </c>
      <c r="CO30" s="5">
        <v>15</v>
      </c>
      <c r="CP30" s="279"/>
      <c r="CQ30" s="10"/>
      <c r="CR30" s="10"/>
      <c r="CS30" s="10"/>
      <c r="CT30" s="10"/>
      <c r="CU30" s="281" t="str">
        <f>IF(AND(ISBLANK(CS30),ISBLANK(CT30))=TRUE,"",ABS(CT30-CS30)/AVERAGE(CS30:CT30))</f>
        <v/>
      </c>
      <c r="CW30" s="5">
        <v>15</v>
      </c>
      <c r="CX30" s="279"/>
      <c r="CY30" s="10"/>
      <c r="CZ30" s="10"/>
      <c r="DA30" s="10"/>
      <c r="DB30" s="10"/>
      <c r="DC30" s="281" t="str">
        <f>IF(AND(ISBLANK(DA30),ISBLANK(DB30))=TRUE,"",ABS(DB30-DA30)/AVERAGE(DA30:DB30))</f>
        <v/>
      </c>
      <c r="DE30" s="5">
        <v>15</v>
      </c>
      <c r="DF30" s="279"/>
      <c r="DG30" s="10"/>
      <c r="DH30" s="10"/>
      <c r="DI30" s="10"/>
      <c r="DJ30" s="10"/>
      <c r="DK30" s="281" t="str">
        <f t="shared" si="10"/>
        <v/>
      </c>
      <c r="DM30" s="5">
        <v>15</v>
      </c>
      <c r="DN30" s="279">
        <v>43207</v>
      </c>
      <c r="DO30" s="10" t="s">
        <v>274</v>
      </c>
      <c r="DP30" s="10" t="s">
        <v>76</v>
      </c>
      <c r="DQ30" s="10">
        <v>76.202283588953961</v>
      </c>
      <c r="DR30" s="10">
        <v>76.186381361863752</v>
      </c>
      <c r="DS30" s="281">
        <f>IF(AND(ISBLANK(DQ30),ISBLANK(DR30))=TRUE,"",ABS(DR30-DQ30)/AVERAGE(DQ30:DR30))</f>
        <v>2.0870616715935953E-4</v>
      </c>
      <c r="DU30" s="5">
        <v>14</v>
      </c>
      <c r="DV30" s="279"/>
      <c r="DW30" s="10"/>
      <c r="DX30" s="10"/>
      <c r="DY30" s="10"/>
      <c r="DZ30" s="10"/>
      <c r="EA30" s="281" t="str">
        <f t="shared" si="14"/>
        <v/>
      </c>
      <c r="EC30" s="5">
        <v>14</v>
      </c>
      <c r="ED30" s="279"/>
      <c r="EE30" s="10"/>
      <c r="EF30" s="10"/>
      <c r="EG30" s="10"/>
      <c r="EH30" s="10"/>
      <c r="EI30" s="281" t="str">
        <f t="shared" si="15"/>
        <v/>
      </c>
      <c r="EK30" s="5">
        <v>14</v>
      </c>
      <c r="EL30" s="279"/>
      <c r="EM30" s="10"/>
      <c r="EN30" s="10"/>
      <c r="EO30" s="10"/>
      <c r="EP30" s="10"/>
      <c r="EQ30" s="281" t="str">
        <f t="shared" si="16"/>
        <v/>
      </c>
    </row>
    <row r="31" spans="1:147" x14ac:dyDescent="0.25">
      <c r="A31" s="92" t="s">
        <v>82</v>
      </c>
      <c r="B31" s="127"/>
      <c r="C31" s="127"/>
      <c r="D31" s="127"/>
      <c r="E31"/>
      <c r="F31"/>
      <c r="G31"/>
      <c r="H31"/>
      <c r="I31"/>
      <c r="M31" s="5">
        <v>19</v>
      </c>
      <c r="N31" s="279"/>
      <c r="O31" s="10"/>
      <c r="P31" s="10"/>
      <c r="Q31" s="10"/>
      <c r="R31" s="10"/>
      <c r="S31" s="281" t="str">
        <f t="shared" si="0"/>
        <v/>
      </c>
      <c r="U31" s="5">
        <v>19</v>
      </c>
      <c r="V31" s="279"/>
      <c r="W31" s="10"/>
      <c r="X31" s="10"/>
      <c r="Y31" s="10"/>
      <c r="Z31" s="10"/>
      <c r="AA31" s="281" t="str">
        <f t="shared" si="1"/>
        <v/>
      </c>
      <c r="AC31" s="5">
        <v>19</v>
      </c>
      <c r="AD31" s="279"/>
      <c r="AE31" s="10"/>
      <c r="AF31" s="10"/>
      <c r="AG31" s="10"/>
      <c r="AH31" s="10"/>
      <c r="AI31" s="281" t="str">
        <f t="shared" si="2"/>
        <v/>
      </c>
      <c r="AK31" s="5">
        <v>19</v>
      </c>
      <c r="AL31" s="279"/>
      <c r="AM31" s="10"/>
      <c r="AN31" s="10"/>
      <c r="AO31" s="10"/>
      <c r="AP31" s="10"/>
      <c r="AQ31" s="281" t="str">
        <f t="shared" si="3"/>
        <v/>
      </c>
      <c r="AS31" s="5">
        <v>19</v>
      </c>
      <c r="AT31" s="279">
        <v>43285</v>
      </c>
      <c r="AU31" s="10" t="s">
        <v>149</v>
      </c>
      <c r="AV31" s="10" t="s">
        <v>86</v>
      </c>
      <c r="AW31" s="10">
        <v>44.547109057818837</v>
      </c>
      <c r="AX31" s="10">
        <v>43.747625237476271</v>
      </c>
      <c r="AY31" s="281">
        <f t="shared" si="4"/>
        <v>1.8109433744231046E-2</v>
      </c>
      <c r="BA31" s="5">
        <v>18</v>
      </c>
      <c r="BB31" s="279">
        <v>43263</v>
      </c>
      <c r="BC31" s="10" t="s">
        <v>176</v>
      </c>
      <c r="BD31" s="10" t="s">
        <v>68</v>
      </c>
      <c r="BE31" s="10">
        <v>60.875042492351341</v>
      </c>
      <c r="BF31" s="10">
        <v>61.328960787058293</v>
      </c>
      <c r="BG31" s="281">
        <f t="shared" si="5"/>
        <v>7.4288612897419459E-3</v>
      </c>
      <c r="BI31" s="5">
        <v>17</v>
      </c>
      <c r="BJ31" s="279">
        <v>43299</v>
      </c>
      <c r="BK31" s="10" t="s">
        <v>201</v>
      </c>
      <c r="BL31" s="10" t="s">
        <v>185</v>
      </c>
      <c r="BM31" s="10">
        <v>11.386861313868589</v>
      </c>
      <c r="BN31" s="10">
        <v>11.486391905133331</v>
      </c>
      <c r="BO31" s="281">
        <f t="shared" si="6"/>
        <v>8.7027927607653856E-3</v>
      </c>
      <c r="BQ31" s="5">
        <v>17</v>
      </c>
      <c r="BR31" s="279">
        <v>43277</v>
      </c>
      <c r="BS31" s="10" t="s">
        <v>218</v>
      </c>
      <c r="BT31" s="10" t="s">
        <v>69</v>
      </c>
      <c r="BU31" s="10">
        <v>9.1790820917908356</v>
      </c>
      <c r="BV31" s="10">
        <v>9.0130986901310273</v>
      </c>
      <c r="BW31" s="281">
        <f t="shared" si="7"/>
        <v>1.8247773991422862E-2</v>
      </c>
      <c r="BY31" s="5">
        <v>16</v>
      </c>
      <c r="BZ31" s="279"/>
      <c r="CA31" s="10"/>
      <c r="CB31" s="10"/>
      <c r="CC31" s="10"/>
      <c r="CD31" s="10"/>
      <c r="CE31" s="281" t="str">
        <f t="shared" si="8"/>
        <v/>
      </c>
      <c r="CG31" s="5">
        <v>16</v>
      </c>
      <c r="CH31" s="279"/>
      <c r="CI31" s="10"/>
      <c r="CJ31" s="10"/>
      <c r="CK31" s="10"/>
      <c r="CL31" s="10"/>
      <c r="CM31" s="281" t="str">
        <f>IF(AND(ISBLANK(CK31),ISBLANK(CL31))=TRUE,"",ABS(CL31-CK31)/AVERAGE(CK31:CL31))</f>
        <v/>
      </c>
      <c r="CO31" s="5">
        <v>16</v>
      </c>
      <c r="CP31" s="279"/>
      <c r="CQ31" s="10"/>
      <c r="CR31" s="10"/>
      <c r="CS31" s="10"/>
      <c r="CT31" s="10"/>
      <c r="CU31" s="281" t="str">
        <f>IF(AND(ISBLANK(CS31),ISBLANK(CT31))=TRUE,"",ABS(CT31-CS31)/AVERAGE(CS31:CT31))</f>
        <v/>
      </c>
      <c r="CW31" s="5">
        <v>16</v>
      </c>
      <c r="CX31" s="279"/>
      <c r="CY31" s="10"/>
      <c r="CZ31" s="10"/>
      <c r="DA31" s="10"/>
      <c r="DB31" s="10"/>
      <c r="DC31" s="281" t="str">
        <f>IF(AND(ISBLANK(DA31),ISBLANK(DB31))=TRUE,"",ABS(DB31-DA31)/AVERAGE(DA31:DB31))</f>
        <v/>
      </c>
      <c r="DE31" s="5">
        <v>16</v>
      </c>
      <c r="DF31" s="279"/>
      <c r="DG31" s="10"/>
      <c r="DH31" s="10"/>
      <c r="DI31" s="10"/>
      <c r="DJ31" s="10"/>
      <c r="DK31" s="281" t="str">
        <f t="shared" si="10"/>
        <v/>
      </c>
      <c r="DM31" s="5">
        <v>16</v>
      </c>
      <c r="DN31" s="279">
        <v>43213</v>
      </c>
      <c r="DO31" s="10" t="s">
        <v>275</v>
      </c>
      <c r="DP31" s="10" t="s">
        <v>76</v>
      </c>
      <c r="DQ31" s="10">
        <v>77.631342119472748</v>
      </c>
      <c r="DR31" s="10">
        <v>77.911975844347907</v>
      </c>
      <c r="DS31" s="281">
        <f>IF(AND(ISBLANK(DQ31),ISBLANK(DR31))=TRUE,"",ABS(DR31-DQ31)/AVERAGE(DQ31:DR31))</f>
        <v>3.6084317674184409E-3</v>
      </c>
      <c r="DU31" s="5">
        <v>15</v>
      </c>
      <c r="DV31" s="279"/>
      <c r="DW31" s="10"/>
      <c r="DX31" s="10"/>
      <c r="DY31" s="10"/>
      <c r="DZ31" s="10"/>
      <c r="EA31" s="281" t="str">
        <f t="shared" si="14"/>
        <v/>
      </c>
      <c r="EC31" s="5">
        <v>15</v>
      </c>
      <c r="ED31" s="279"/>
      <c r="EE31" s="10"/>
      <c r="EF31" s="10"/>
      <c r="EG31" s="10"/>
      <c r="EH31" s="10"/>
      <c r="EI31" s="281" t="str">
        <f t="shared" si="15"/>
        <v/>
      </c>
      <c r="EK31" s="5">
        <v>15</v>
      </c>
      <c r="EL31" s="279"/>
      <c r="EM31" s="10"/>
      <c r="EN31" s="10"/>
      <c r="EO31" s="10"/>
      <c r="EP31" s="10"/>
      <c r="EQ31" s="281" t="str">
        <f t="shared" si="16"/>
        <v/>
      </c>
    </row>
    <row r="32" spans="1:147" x14ac:dyDescent="0.25">
      <c r="A32" s="93" t="s">
        <v>83</v>
      </c>
      <c r="B32" s="128"/>
      <c r="C32" s="128"/>
      <c r="D32" s="128"/>
      <c r="E32"/>
      <c r="F32"/>
      <c r="G32"/>
      <c r="H32"/>
      <c r="I32"/>
      <c r="M32" s="5">
        <v>20</v>
      </c>
      <c r="N32" s="279"/>
      <c r="O32" s="10"/>
      <c r="P32" s="10"/>
      <c r="Q32" s="10"/>
      <c r="R32" s="10"/>
      <c r="S32" s="281" t="str">
        <f t="shared" si="0"/>
        <v/>
      </c>
      <c r="U32" s="5">
        <v>20</v>
      </c>
      <c r="V32" s="279"/>
      <c r="W32" s="10"/>
      <c r="X32" s="10"/>
      <c r="Y32" s="10"/>
      <c r="Z32" s="10"/>
      <c r="AA32" s="281" t="str">
        <f t="shared" si="1"/>
        <v/>
      </c>
      <c r="AC32" s="5">
        <v>20</v>
      </c>
      <c r="AD32" s="279"/>
      <c r="AE32" s="10"/>
      <c r="AF32" s="10"/>
      <c r="AG32" s="10"/>
      <c r="AH32" s="10"/>
      <c r="AI32" s="281" t="str">
        <f t="shared" si="2"/>
        <v/>
      </c>
      <c r="AK32" s="5">
        <v>20</v>
      </c>
      <c r="AL32" s="279"/>
      <c r="AM32" s="10"/>
      <c r="AN32" s="10"/>
      <c r="AO32" s="10"/>
      <c r="AP32" s="10"/>
      <c r="AQ32" s="281" t="str">
        <f t="shared" si="3"/>
        <v/>
      </c>
      <c r="AS32" s="5">
        <v>20</v>
      </c>
      <c r="AT32" s="279">
        <v>43285</v>
      </c>
      <c r="AU32" s="10" t="s">
        <v>150</v>
      </c>
      <c r="AV32" s="10" t="s">
        <v>86</v>
      </c>
      <c r="AW32" s="10">
        <v>44.458221671133145</v>
      </c>
      <c r="AX32" s="10">
        <v>44.843999999999937</v>
      </c>
      <c r="AY32" s="281">
        <f t="shared" si="4"/>
        <v>8.6398372100409786E-3</v>
      </c>
      <c r="BA32" s="5">
        <v>19</v>
      </c>
      <c r="BB32" s="279">
        <v>43263</v>
      </c>
      <c r="BC32" s="10" t="s">
        <v>177</v>
      </c>
      <c r="BD32" s="10" t="s">
        <v>68</v>
      </c>
      <c r="BE32" s="10">
        <v>50.800855845947737</v>
      </c>
      <c r="BF32" s="10">
        <v>52.064628366893913</v>
      </c>
      <c r="BG32" s="281">
        <f t="shared" si="5"/>
        <v>2.4571361922163741E-2</v>
      </c>
      <c r="BI32" s="5">
        <v>18</v>
      </c>
      <c r="BJ32" s="279"/>
      <c r="BK32" s="10"/>
      <c r="BL32" s="10"/>
      <c r="BM32" s="10"/>
      <c r="BN32" s="10"/>
      <c r="BO32" s="281" t="str">
        <f t="shared" si="6"/>
        <v/>
      </c>
      <c r="BQ32" s="5">
        <v>18</v>
      </c>
      <c r="BR32" s="279">
        <v>43277</v>
      </c>
      <c r="BS32" s="10" t="s">
        <v>219</v>
      </c>
      <c r="BT32" s="10" t="s">
        <v>69</v>
      </c>
      <c r="BU32" s="10">
        <v>9.4784834426491429</v>
      </c>
      <c r="BV32" s="10">
        <v>9.6570342965703109</v>
      </c>
      <c r="BW32" s="281">
        <f t="shared" si="7"/>
        <v>1.8661721763108267E-2</v>
      </c>
      <c r="BY32" s="5">
        <v>17</v>
      </c>
      <c r="BZ32" s="279"/>
      <c r="CA32" s="10"/>
      <c r="CB32" s="10"/>
      <c r="CC32" s="10"/>
      <c r="CD32" s="10"/>
      <c r="CE32" s="281" t="str">
        <f t="shared" si="8"/>
        <v/>
      </c>
      <c r="CG32" s="5">
        <v>17</v>
      </c>
      <c r="CH32" s="279"/>
      <c r="CI32" s="10"/>
      <c r="CJ32" s="10"/>
      <c r="CK32" s="10"/>
      <c r="CL32" s="10"/>
      <c r="CM32" s="281" t="str">
        <f>IF(AND(ISBLANK(CK32),ISBLANK(CL32))=TRUE,"",ABS(CL32-CK32)/AVERAGE(CK32:CL32))</f>
        <v/>
      </c>
      <c r="CO32" s="5">
        <v>17</v>
      </c>
      <c r="CP32" s="279"/>
      <c r="CQ32" s="10"/>
      <c r="CR32" s="10"/>
      <c r="CS32" s="10"/>
      <c r="CT32" s="10"/>
      <c r="CU32" s="281" t="str">
        <f>IF(AND(ISBLANK(CS32),ISBLANK(CT32))=TRUE,"",ABS(CT32-CS32)/AVERAGE(CS32:CT32))</f>
        <v/>
      </c>
      <c r="CW32" s="5">
        <v>17</v>
      </c>
      <c r="CX32" s="279"/>
      <c r="CY32" s="10"/>
      <c r="CZ32" s="10"/>
      <c r="DA32" s="10"/>
      <c r="DB32" s="10"/>
      <c r="DC32" s="281" t="str">
        <f>IF(AND(ISBLANK(DA32),ISBLANK(DB32))=TRUE,"",ABS(DB32-DA32)/AVERAGE(DA32:DB32))</f>
        <v/>
      </c>
      <c r="DE32" s="5">
        <v>17</v>
      </c>
      <c r="DF32" s="279"/>
      <c r="DG32" s="10"/>
      <c r="DH32" s="10"/>
      <c r="DI32" s="10"/>
      <c r="DJ32" s="10"/>
      <c r="DK32" s="281" t="str">
        <f t="shared" si="10"/>
        <v/>
      </c>
      <c r="DM32" s="5">
        <v>17</v>
      </c>
      <c r="DN32" s="279">
        <v>43213</v>
      </c>
      <c r="DO32" s="10" t="s">
        <v>276</v>
      </c>
      <c r="DP32" s="10" t="s">
        <v>76</v>
      </c>
      <c r="DQ32" s="10">
        <v>75.852346577616032</v>
      </c>
      <c r="DR32" s="10">
        <v>76.110477790444236</v>
      </c>
      <c r="DS32" s="281">
        <f>IF(AND(ISBLANK(DQ32),ISBLANK(DR32))=TRUE,"",ABS(DR32-DQ32)/AVERAGE(DQ32:DR32))</f>
        <v>3.3972942251059919E-3</v>
      </c>
      <c r="DU32" s="5">
        <v>16</v>
      </c>
      <c r="DV32" s="279"/>
      <c r="DW32" s="10"/>
      <c r="DX32" s="10"/>
      <c r="DY32" s="10"/>
      <c r="DZ32" s="10"/>
      <c r="EA32" s="281" t="str">
        <f t="shared" si="14"/>
        <v/>
      </c>
      <c r="EC32" s="5">
        <v>16</v>
      </c>
      <c r="ED32" s="279"/>
      <c r="EE32" s="10"/>
      <c r="EF32" s="10"/>
      <c r="EG32" s="10"/>
      <c r="EH32" s="10"/>
      <c r="EI32" s="281" t="str">
        <f t="shared" si="15"/>
        <v/>
      </c>
      <c r="EK32" s="5">
        <v>16</v>
      </c>
      <c r="EL32" s="279"/>
      <c r="EM32" s="10"/>
      <c r="EN32" s="10"/>
      <c r="EO32" s="10"/>
      <c r="EP32" s="10"/>
      <c r="EQ32" s="281" t="str">
        <f t="shared" si="16"/>
        <v/>
      </c>
    </row>
    <row r="33" spans="1:147" x14ac:dyDescent="0.25">
      <c r="A33" s="92" t="s">
        <v>84</v>
      </c>
      <c r="B33" s="127"/>
      <c r="C33" s="127"/>
      <c r="D33" s="127"/>
      <c r="E33"/>
      <c r="F33"/>
      <c r="G33"/>
      <c r="H33"/>
      <c r="I33"/>
      <c r="M33" s="5">
        <v>21</v>
      </c>
      <c r="N33" s="279"/>
      <c r="O33" s="10"/>
      <c r="P33" s="10"/>
      <c r="Q33" s="10"/>
      <c r="R33" s="10"/>
      <c r="S33" s="281" t="str">
        <f t="shared" si="0"/>
        <v/>
      </c>
      <c r="U33" s="5">
        <v>21</v>
      </c>
      <c r="V33" s="279"/>
      <c r="W33" s="10"/>
      <c r="X33" s="10"/>
      <c r="Y33" s="10"/>
      <c r="Z33" s="10"/>
      <c r="AA33" s="281" t="str">
        <f t="shared" si="1"/>
        <v/>
      </c>
      <c r="AC33" s="5">
        <v>21</v>
      </c>
      <c r="AD33" s="279"/>
      <c r="AE33" s="10"/>
      <c r="AF33" s="10"/>
      <c r="AG33" s="10"/>
      <c r="AH33" s="10"/>
      <c r="AI33" s="281" t="str">
        <f t="shared" si="2"/>
        <v/>
      </c>
      <c r="AK33" s="5">
        <v>21</v>
      </c>
      <c r="AL33" s="279"/>
      <c r="AM33" s="10"/>
      <c r="AN33" s="10"/>
      <c r="AO33" s="10"/>
      <c r="AP33" s="10"/>
      <c r="AQ33" s="281" t="str">
        <f t="shared" si="3"/>
        <v/>
      </c>
      <c r="AS33" s="5">
        <v>21</v>
      </c>
      <c r="AT33" s="279">
        <v>43285</v>
      </c>
      <c r="AU33" s="10" t="s">
        <v>151</v>
      </c>
      <c r="AV33" s="10" t="s">
        <v>86</v>
      </c>
      <c r="AW33" s="10">
        <v>45.047693322934698</v>
      </c>
      <c r="AX33" s="10">
        <v>44.359564043595654</v>
      </c>
      <c r="AY33" s="281">
        <f t="shared" si="4"/>
        <v>1.5393141443049024E-2</v>
      </c>
      <c r="BA33" s="5">
        <v>20</v>
      </c>
      <c r="BB33" s="279">
        <v>43287</v>
      </c>
      <c r="BC33" s="10" t="s">
        <v>178</v>
      </c>
      <c r="BD33" s="10" t="s">
        <v>68</v>
      </c>
      <c r="BE33" s="10">
        <v>74.196580341965898</v>
      </c>
      <c r="BF33" s="10">
        <v>75.413933770596671</v>
      </c>
      <c r="BG33" s="281">
        <f t="shared" si="5"/>
        <v>1.6273634722154245E-2</v>
      </c>
      <c r="BI33" s="5">
        <v>19</v>
      </c>
      <c r="BJ33" s="279"/>
      <c r="BK33" s="10"/>
      <c r="BL33" s="10"/>
      <c r="BM33" s="10"/>
      <c r="BN33" s="10"/>
      <c r="BO33" s="281" t="str">
        <f t="shared" si="6"/>
        <v/>
      </c>
      <c r="BQ33" s="5">
        <v>19</v>
      </c>
      <c r="BR33" s="279">
        <v>43278</v>
      </c>
      <c r="BS33" s="10" t="s">
        <v>220</v>
      </c>
      <c r="BT33" s="10" t="s">
        <v>69</v>
      </c>
      <c r="BU33" s="10">
        <v>30.842298924129008</v>
      </c>
      <c r="BV33" s="10">
        <v>30.739540836733127</v>
      </c>
      <c r="BW33" s="281">
        <f t="shared" si="7"/>
        <v>3.3372854008557095E-3</v>
      </c>
      <c r="BY33" s="5">
        <v>18</v>
      </c>
      <c r="BZ33" s="279"/>
      <c r="CA33" s="10"/>
      <c r="CB33" s="10"/>
      <c r="CC33" s="10"/>
      <c r="CD33" s="10"/>
      <c r="CE33" s="281" t="str">
        <f t="shared" si="8"/>
        <v/>
      </c>
      <c r="CG33" s="5">
        <v>18</v>
      </c>
      <c r="CH33" s="279"/>
      <c r="CI33" s="10"/>
      <c r="CJ33" s="10"/>
      <c r="CK33" s="10"/>
      <c r="CL33" s="10"/>
      <c r="CM33" s="281" t="str">
        <f>IF(AND(ISBLANK(CK33),ISBLANK(CL33))=TRUE,"",ABS(CL33-CK33)/AVERAGE(CK33:CL33))</f>
        <v/>
      </c>
      <c r="CO33" s="5">
        <v>18</v>
      </c>
      <c r="CP33" s="279"/>
      <c r="CQ33" s="10"/>
      <c r="CR33" s="10"/>
      <c r="CS33" s="10"/>
      <c r="CT33" s="10"/>
      <c r="CU33" s="281" t="str">
        <f>IF(AND(ISBLANK(CS33),ISBLANK(CT33))=TRUE,"",ABS(CT33-CS33)/AVERAGE(CS33:CT33))</f>
        <v/>
      </c>
      <c r="CW33" s="5">
        <v>18</v>
      </c>
      <c r="CX33" s="279"/>
      <c r="CY33" s="10"/>
      <c r="CZ33" s="10"/>
      <c r="DA33" s="10"/>
      <c r="DB33" s="10"/>
      <c r="DC33" s="281" t="str">
        <f>IF(AND(ISBLANK(DA33),ISBLANK(DB33))=TRUE,"",ABS(DB33-DA33)/AVERAGE(DA33:DB33))</f>
        <v/>
      </c>
      <c r="DE33" s="5">
        <v>18</v>
      </c>
      <c r="DF33" s="279"/>
      <c r="DG33" s="10"/>
      <c r="DH33" s="10"/>
      <c r="DI33" s="10"/>
      <c r="DJ33" s="10"/>
      <c r="DK33" s="281" t="str">
        <f t="shared" si="10"/>
        <v/>
      </c>
      <c r="DM33" s="5">
        <v>18</v>
      </c>
      <c r="DN33" s="279">
        <v>43213</v>
      </c>
      <c r="DO33" s="10" t="s">
        <v>277</v>
      </c>
      <c r="DP33" s="10" t="s">
        <v>76</v>
      </c>
      <c r="DQ33" s="10">
        <v>77.17010938031153</v>
      </c>
      <c r="DR33" s="10">
        <v>77.919974404607117</v>
      </c>
      <c r="DS33" s="281">
        <f>IF(AND(ISBLANK(DQ33),ISBLANK(DR33))=TRUE,"",ABS(DR33-DQ33)/AVERAGE(DQ33:DR33))</f>
        <v>9.6700576335429934E-3</v>
      </c>
      <c r="DU33" s="5">
        <v>17</v>
      </c>
      <c r="DV33" s="279"/>
      <c r="DW33" s="10"/>
      <c r="DX33" s="10"/>
      <c r="DY33" s="10"/>
      <c r="DZ33" s="10"/>
      <c r="EA33" s="281" t="str">
        <f t="shared" si="14"/>
        <v/>
      </c>
      <c r="EC33" s="5">
        <v>17</v>
      </c>
      <c r="ED33" s="279"/>
      <c r="EE33" s="10"/>
      <c r="EF33" s="10"/>
      <c r="EG33" s="10"/>
      <c r="EH33" s="10"/>
      <c r="EI33" s="281" t="str">
        <f t="shared" si="15"/>
        <v/>
      </c>
      <c r="EK33" s="5">
        <v>17</v>
      </c>
      <c r="EL33" s="279"/>
      <c r="EM33" s="10"/>
      <c r="EN33" s="10"/>
      <c r="EO33" s="10"/>
      <c r="EP33" s="10"/>
      <c r="EQ33" s="281" t="str">
        <f t="shared" si="16"/>
        <v/>
      </c>
    </row>
    <row r="34" spans="1:147" x14ac:dyDescent="0.25">
      <c r="A34" s="92" t="s">
        <v>380</v>
      </c>
      <c r="B34" s="127"/>
      <c r="C34" s="127"/>
      <c r="D34" s="127"/>
      <c r="E34"/>
      <c r="F34"/>
      <c r="G34"/>
      <c r="H34"/>
      <c r="I34"/>
      <c r="M34" s="5">
        <v>22</v>
      </c>
      <c r="N34" s="279"/>
      <c r="O34" s="10"/>
      <c r="P34" s="10"/>
      <c r="Q34" s="10"/>
      <c r="R34" s="10"/>
      <c r="S34" s="281" t="str">
        <f>IF(AND(ISBLANK(Q34),ISBLANK(R34))=TRUE,"",ABS(R34-Q34)/AVERAGE(Q34:R34))</f>
        <v/>
      </c>
      <c r="U34" s="5">
        <v>22</v>
      </c>
      <c r="V34" s="279"/>
      <c r="W34" s="10"/>
      <c r="X34" s="10"/>
      <c r="Y34" s="10"/>
      <c r="Z34" s="10"/>
      <c r="AA34" s="281" t="str">
        <f>IF(AND(ISBLANK(Y34),ISBLANK(Z34))=TRUE,"",ABS(Z34-Y34)/AVERAGE(Y34:Z34))</f>
        <v/>
      </c>
      <c r="AC34" s="5">
        <v>22</v>
      </c>
      <c r="AD34" s="279"/>
      <c r="AE34" s="10"/>
      <c r="AF34" s="10"/>
      <c r="AG34" s="10"/>
      <c r="AH34" s="10"/>
      <c r="AI34" s="281" t="str">
        <f>IF(AND(ISBLANK(AG34),ISBLANK(AH34))=TRUE,"",ABS(AH34-AG34)/AVERAGE(AG34:AH34))</f>
        <v/>
      </c>
      <c r="AK34" s="5">
        <v>22</v>
      </c>
      <c r="AL34" s="279"/>
      <c r="AM34" s="10"/>
      <c r="AN34" s="10"/>
      <c r="AO34" s="10"/>
      <c r="AP34" s="10"/>
      <c r="AQ34" s="281" t="str">
        <f>IF(AND(ISBLANK(AO34),ISBLANK(AP34))=TRUE,"",ABS(AP34-AO34)/AVERAGE(AO34:AP34))</f>
        <v/>
      </c>
      <c r="AS34" s="5">
        <v>22</v>
      </c>
      <c r="AT34" s="279">
        <v>43290</v>
      </c>
      <c r="AU34" s="10" t="s">
        <v>152</v>
      </c>
      <c r="AV34" s="10" t="s">
        <v>86</v>
      </c>
      <c r="AW34" s="10">
        <v>87.443255674432478</v>
      </c>
      <c r="AX34" s="10">
        <v>87.381261873812605</v>
      </c>
      <c r="AY34" s="281">
        <f>IF(AND(ISBLANK(AW34),ISBLANK(AX34))=TRUE,"",ABS(AX34-AW34)/AVERAGE(AW34:AX34))</f>
        <v>7.0921174546088146E-4</v>
      </c>
      <c r="BA34" s="5">
        <v>21</v>
      </c>
      <c r="BB34" s="279">
        <v>43287</v>
      </c>
      <c r="BC34" s="10" t="s">
        <v>179</v>
      </c>
      <c r="BD34" s="10" t="s">
        <v>68</v>
      </c>
      <c r="BE34" s="10">
        <v>74.433022679092744</v>
      </c>
      <c r="BF34" s="10">
        <v>76.087825947848231</v>
      </c>
      <c r="BG34" s="281">
        <f>IF(AND(ISBLANK(BE34),ISBLANK(BF34))=TRUE,"",ABS(BF34-BE34)/AVERAGE(BE34:BF34))</f>
        <v>2.1987695177786842E-2</v>
      </c>
      <c r="BI34" s="5">
        <v>20</v>
      </c>
      <c r="BJ34" s="279"/>
      <c r="BK34" s="10"/>
      <c r="BL34" s="10"/>
      <c r="BM34" s="10"/>
      <c r="BN34" s="10"/>
      <c r="BO34" s="281" t="str">
        <f>IF(AND(ISBLANK(BM34),ISBLANK(BN34))=TRUE,"",ABS(BN34-BM34)/AVERAGE(BM34:BN34))</f>
        <v/>
      </c>
      <c r="BQ34" s="5">
        <v>20</v>
      </c>
      <c r="BR34" s="279">
        <v>43278</v>
      </c>
      <c r="BS34" s="10" t="s">
        <v>221</v>
      </c>
      <c r="BT34" s="10" t="s">
        <v>69</v>
      </c>
      <c r="BU34" s="10">
        <v>32.985104468659486</v>
      </c>
      <c r="BV34" s="10">
        <v>32.491877030742486</v>
      </c>
      <c r="BW34" s="281">
        <f>IF(AND(ISBLANK(BU34),ISBLANK(BV34))=TRUE,"",ABS(BV34-BU34)/AVERAGE(BU34:BV34))</f>
        <v>1.5065674275821785E-2</v>
      </c>
      <c r="BY34" s="5">
        <v>19</v>
      </c>
      <c r="BZ34" s="279"/>
      <c r="CA34" s="10"/>
      <c r="CB34" s="10"/>
      <c r="CC34" s="10"/>
      <c r="CD34" s="10"/>
      <c r="CE34" s="281" t="str">
        <f>IF(AND(ISBLANK(CC34),ISBLANK(CD34))=TRUE,"",ABS(CD34-CC34)/AVERAGE(CC34:CD34))</f>
        <v/>
      </c>
      <c r="CG34" s="5">
        <v>19</v>
      </c>
      <c r="CH34" s="279"/>
      <c r="CI34" s="10"/>
      <c r="CJ34" s="10"/>
      <c r="CK34" s="10"/>
      <c r="CL34" s="10"/>
      <c r="CM34" s="281" t="str">
        <f>IF(AND(ISBLANK(CK34),ISBLANK(CL34))=TRUE,"",ABS(CL34-CK34)/AVERAGE(CK34:CL34))</f>
        <v/>
      </c>
      <c r="CO34" s="5">
        <v>19</v>
      </c>
      <c r="CP34" s="279"/>
      <c r="CQ34" s="10"/>
      <c r="CR34" s="10"/>
      <c r="CS34" s="10"/>
      <c r="CT34" s="10"/>
      <c r="CU34" s="281" t="str">
        <f>IF(AND(ISBLANK(CS34),ISBLANK(CT34))=TRUE,"",ABS(CT34-CS34)/AVERAGE(CS34:CT34))</f>
        <v/>
      </c>
      <c r="CW34" s="5">
        <v>19</v>
      </c>
      <c r="CX34" s="279"/>
      <c r="CY34" s="10"/>
      <c r="CZ34" s="10"/>
      <c r="DA34" s="10"/>
      <c r="DB34" s="10"/>
      <c r="DC34" s="281" t="str">
        <f>IF(AND(ISBLANK(DA34),ISBLANK(DB34))=TRUE,"",ABS(DB34-DA34)/AVERAGE(DA34:DB34))</f>
        <v/>
      </c>
      <c r="DE34" s="5">
        <v>19</v>
      </c>
      <c r="DF34" s="279"/>
      <c r="DG34" s="10"/>
      <c r="DH34" s="10"/>
      <c r="DI34" s="10"/>
      <c r="DJ34" s="10"/>
      <c r="DK34" s="281" t="str">
        <f>IF(AND(ISBLANK(DI34),ISBLANK(DJ34))=TRUE,"",ABS(DJ34-DI34)/AVERAGE(DI34:DJ34))</f>
        <v/>
      </c>
      <c r="DM34" s="5">
        <v>19</v>
      </c>
      <c r="DN34" s="279">
        <v>43241</v>
      </c>
      <c r="DO34" s="10" t="s">
        <v>278</v>
      </c>
      <c r="DP34" s="10" t="s">
        <v>76</v>
      </c>
      <c r="DQ34" s="10">
        <v>3.5895692516899169</v>
      </c>
      <c r="DR34" s="10">
        <v>3.5614301711726637</v>
      </c>
      <c r="DS34" s="281">
        <f>IF(AND(ISBLANK(DQ34),ISBLANK(DR34))=TRUE,"",ABS(DR34-DQ34)/AVERAGE(DQ34:DR34))</f>
        <v>7.8699714133074299E-3</v>
      </c>
      <c r="DU34" s="5">
        <v>18</v>
      </c>
      <c r="DV34" s="279"/>
      <c r="DW34" s="10"/>
      <c r="DX34" s="10"/>
      <c r="DY34" s="10"/>
      <c r="DZ34" s="10"/>
      <c r="EA34" s="281" t="str">
        <f>IF(AND(ISBLANK(DY34),ISBLANK(DZ34))=TRUE,"",ABS(DZ34-DY34)/AVERAGE(DY34:DZ34))</f>
        <v/>
      </c>
      <c r="EC34" s="5">
        <v>18</v>
      </c>
      <c r="ED34" s="279"/>
      <c r="EE34" s="10"/>
      <c r="EF34" s="10"/>
      <c r="EG34" s="10"/>
      <c r="EH34" s="10"/>
      <c r="EI34" s="281" t="str">
        <f>IF(AND(ISBLANK(EG34),ISBLANK(EH34))=TRUE,"",ABS(EH34-EG34)/AVERAGE(EG34:EH34))</f>
        <v/>
      </c>
      <c r="EK34" s="5">
        <v>18</v>
      </c>
      <c r="EL34" s="279"/>
      <c r="EM34" s="10"/>
      <c r="EN34" s="10"/>
      <c r="EO34" s="10"/>
      <c r="EP34" s="10"/>
      <c r="EQ34" s="281" t="str">
        <f>IF(AND(ISBLANK(EO34),ISBLANK(EP34))=TRUE,"",ABS(EP34-EO34)/AVERAGE(EO34:EP34))</f>
        <v/>
      </c>
    </row>
    <row r="35" spans="1:147" x14ac:dyDescent="0.25">
      <c r="A35" s="93" t="s">
        <v>89</v>
      </c>
      <c r="B35" s="128">
        <f>EQ48</f>
        <v>6.311641017089685E-2</v>
      </c>
      <c r="C35" s="128">
        <f>EQ49</f>
        <v>8.4219530454238412E-2</v>
      </c>
      <c r="D35" s="128"/>
      <c r="E35"/>
      <c r="F35"/>
      <c r="G35"/>
      <c r="H35"/>
      <c r="I35"/>
      <c r="M35" s="5">
        <v>23</v>
      </c>
      <c r="N35" s="279"/>
      <c r="O35" s="10"/>
      <c r="P35" s="10"/>
      <c r="Q35" s="10"/>
      <c r="R35" s="10"/>
      <c r="S35" s="281" t="str">
        <f>IF(AND(ISBLANK(Q35),ISBLANK(R35))=TRUE,"",ABS(R35-Q35)/AVERAGE(Q35:R35))</f>
        <v/>
      </c>
      <c r="U35" s="5">
        <v>23</v>
      </c>
      <c r="V35" s="279"/>
      <c r="W35" s="10"/>
      <c r="X35" s="10"/>
      <c r="Y35" s="10"/>
      <c r="Z35" s="10"/>
      <c r="AA35" s="281" t="str">
        <f>IF(AND(ISBLANK(Y35),ISBLANK(Z35))=TRUE,"",ABS(Z35-Y35)/AVERAGE(Y35:Z35))</f>
        <v/>
      </c>
      <c r="AC35" s="5">
        <v>23</v>
      </c>
      <c r="AD35" s="279"/>
      <c r="AE35" s="10"/>
      <c r="AF35" s="10"/>
      <c r="AG35" s="10"/>
      <c r="AH35" s="10"/>
      <c r="AI35" s="281" t="str">
        <f>IF(AND(ISBLANK(AG35),ISBLANK(AH35))=TRUE,"",ABS(AH35-AG35)/AVERAGE(AG35:AH35))</f>
        <v/>
      </c>
      <c r="AK35" s="5">
        <v>23</v>
      </c>
      <c r="AL35" s="279"/>
      <c r="AM35" s="10"/>
      <c r="AN35" s="10"/>
      <c r="AO35" s="10"/>
      <c r="AP35" s="10"/>
      <c r="AQ35" s="281" t="str">
        <f>IF(AND(ISBLANK(AO35),ISBLANK(AP35))=TRUE,"",ABS(AP35-AO35)/AVERAGE(AO35:AP35))</f>
        <v/>
      </c>
      <c r="AS35" s="5">
        <v>23</v>
      </c>
      <c r="AT35" s="279">
        <v>43290</v>
      </c>
      <c r="AU35" s="10" t="s">
        <v>153</v>
      </c>
      <c r="AV35" s="10" t="s">
        <v>86</v>
      </c>
      <c r="AW35" s="10">
        <v>87.473252674732592</v>
      </c>
      <c r="AX35" s="10">
        <v>87.389513258408968</v>
      </c>
      <c r="AY35" s="281">
        <f>IF(AND(ISBLANK(AW35),ISBLANK(AX35))=TRUE,"",ABS(AX35-AW35)/AVERAGE(AW35:AX35))</f>
        <v>9.5777298130628489E-4</v>
      </c>
      <c r="BA35" s="5">
        <v>22</v>
      </c>
      <c r="BB35" s="279">
        <v>43287</v>
      </c>
      <c r="BC35" s="10" t="s">
        <v>180</v>
      </c>
      <c r="BD35" s="10" t="s">
        <v>68</v>
      </c>
      <c r="BE35" s="10">
        <v>75.528404887120303</v>
      </c>
      <c r="BF35" s="10">
        <v>76.67926490291353</v>
      </c>
      <c r="BG35" s="281">
        <f>IF(AND(ISBLANK(BE35),ISBLANK(BF35))=TRUE,"",ABS(BF35-BE35)/AVERAGE(BE35:BF35))</f>
        <v>1.5122234213043359E-2</v>
      </c>
      <c r="BI35" s="5">
        <v>21</v>
      </c>
      <c r="BJ35" s="279"/>
      <c r="BK35" s="10"/>
      <c r="BL35" s="10"/>
      <c r="BM35" s="10"/>
      <c r="BN35" s="10"/>
      <c r="BO35" s="281" t="str">
        <f>IF(AND(ISBLANK(BM35),ISBLANK(BN35))=TRUE,"",ABS(BN35-BM35)/AVERAGE(BM35:BN35))</f>
        <v/>
      </c>
      <c r="BQ35" s="5">
        <v>21</v>
      </c>
      <c r="BR35" s="279">
        <v>43278</v>
      </c>
      <c r="BS35" s="10" t="s">
        <v>222</v>
      </c>
      <c r="BT35" s="10" t="s">
        <v>69</v>
      </c>
      <c r="BU35" s="10">
        <v>32.130180472928814</v>
      </c>
      <c r="BV35" s="10">
        <v>32.526989204318198</v>
      </c>
      <c r="BW35" s="281">
        <f>IF(AND(ISBLANK(BU35),ISBLANK(BV35))=TRUE,"",ABS(BV35-BU35)/AVERAGE(BU35:BV35))</f>
        <v>1.2274237594072184E-2</v>
      </c>
      <c r="BY35" s="5">
        <v>20</v>
      </c>
      <c r="BZ35" s="279"/>
      <c r="CA35" s="10"/>
      <c r="CB35" s="10"/>
      <c r="CC35" s="10"/>
      <c r="CD35" s="10"/>
      <c r="CE35" s="281" t="str">
        <f>IF(AND(ISBLANK(CC35),ISBLANK(CD35))=TRUE,"",ABS(CD35-CC35)/AVERAGE(CC35:CD35))</f>
        <v/>
      </c>
      <c r="CG35" s="5">
        <v>20</v>
      </c>
      <c r="CH35" s="279"/>
      <c r="CI35" s="10"/>
      <c r="CJ35" s="10"/>
      <c r="CK35" s="10"/>
      <c r="CL35" s="10"/>
      <c r="CM35" s="281" t="str">
        <f>IF(AND(ISBLANK(CK35),ISBLANK(CL35))=TRUE,"",ABS(CL35-CK35)/AVERAGE(CK35:CL35))</f>
        <v/>
      </c>
      <c r="CO35" s="5">
        <v>20</v>
      </c>
      <c r="CP35" s="279"/>
      <c r="CQ35" s="10"/>
      <c r="CR35" s="10"/>
      <c r="CS35" s="10"/>
      <c r="CT35" s="10"/>
      <c r="CU35" s="281" t="str">
        <f>IF(AND(ISBLANK(CS35),ISBLANK(CT35))=TRUE,"",ABS(CT35-CS35)/AVERAGE(CS35:CT35))</f>
        <v/>
      </c>
      <c r="CW35" s="5">
        <v>20</v>
      </c>
      <c r="CX35" s="279"/>
      <c r="CY35" s="10"/>
      <c r="CZ35" s="10"/>
      <c r="DA35" s="10"/>
      <c r="DB35" s="10"/>
      <c r="DC35" s="281" t="str">
        <f>IF(AND(ISBLANK(DA35),ISBLANK(DB35))=TRUE,"",ABS(DB35-DA35)/AVERAGE(DA35:DB35))</f>
        <v/>
      </c>
      <c r="DE35" s="5">
        <v>20</v>
      </c>
      <c r="DF35" s="279"/>
      <c r="DG35" s="10"/>
      <c r="DH35" s="10"/>
      <c r="DI35" s="10"/>
      <c r="DJ35" s="10"/>
      <c r="DK35" s="281" t="str">
        <f>IF(AND(ISBLANK(DI35),ISBLANK(DJ35))=TRUE,"",ABS(DJ35-DI35)/AVERAGE(DI35:DJ35))</f>
        <v/>
      </c>
      <c r="DM35" s="5">
        <v>20</v>
      </c>
      <c r="DN35" s="279">
        <v>43250</v>
      </c>
      <c r="DO35" s="10" t="s">
        <v>279</v>
      </c>
      <c r="DP35" s="10" t="s">
        <v>76</v>
      </c>
      <c r="DQ35" s="10">
        <v>63.188417389913184</v>
      </c>
      <c r="DR35" s="10">
        <v>62.346259224446612</v>
      </c>
      <c r="DS35" s="281">
        <f>IF(AND(ISBLANK(DQ35),ISBLANK(DR35))=TRUE,"",ABS(DR35-DQ35)/AVERAGE(DQ35:DR35))</f>
        <v>1.3417139999550336E-2</v>
      </c>
      <c r="DU35" s="5">
        <v>19</v>
      </c>
      <c r="DV35" s="279"/>
      <c r="DW35" s="10"/>
      <c r="DX35" s="10"/>
      <c r="DY35" s="10"/>
      <c r="DZ35" s="10"/>
      <c r="EA35" s="281" t="str">
        <f>IF(AND(ISBLANK(DY35),ISBLANK(DZ35))=TRUE,"",ABS(DZ35-DY35)/AVERAGE(DY35:DZ35))</f>
        <v/>
      </c>
      <c r="EC35" s="5">
        <v>19</v>
      </c>
      <c r="ED35" s="279"/>
      <c r="EE35" s="10"/>
      <c r="EF35" s="10"/>
      <c r="EG35" s="10"/>
      <c r="EH35" s="10"/>
      <c r="EI35" s="281" t="str">
        <f>IF(AND(ISBLANK(EG35),ISBLANK(EH35))=TRUE,"",ABS(EH35-EG35)/AVERAGE(EG35:EH35))</f>
        <v/>
      </c>
      <c r="EK35" s="5">
        <v>19</v>
      </c>
      <c r="EL35" s="279"/>
      <c r="EM35" s="10"/>
      <c r="EN35" s="10"/>
      <c r="EO35" s="10"/>
      <c r="EP35" s="10"/>
      <c r="EQ35" s="281" t="str">
        <f>IF(AND(ISBLANK(EO35),ISBLANK(EP35))=TRUE,"",ABS(EP35-EO35)/AVERAGE(EO35:EP35))</f>
        <v/>
      </c>
    </row>
    <row r="36" spans="1:147" x14ac:dyDescent="0.25">
      <c r="M36" s="5">
        <v>24</v>
      </c>
      <c r="N36" s="279"/>
      <c r="O36" s="10"/>
      <c r="P36" s="10"/>
      <c r="Q36" s="10"/>
      <c r="R36" s="10"/>
      <c r="S36" s="281" t="str">
        <f>IF(AND(ISBLANK(Q36),ISBLANK(R36))=TRUE,"",ABS(R36-Q36)/AVERAGE(Q36:R36))</f>
        <v/>
      </c>
      <c r="U36" s="5">
        <v>24</v>
      </c>
      <c r="V36" s="279"/>
      <c r="W36" s="10"/>
      <c r="X36" s="10"/>
      <c r="Y36" s="10"/>
      <c r="Z36" s="10"/>
      <c r="AA36" s="281" t="str">
        <f>IF(AND(ISBLANK(Y36),ISBLANK(Z36))=TRUE,"",ABS(Z36-Y36)/AVERAGE(Y36:Z36))</f>
        <v/>
      </c>
      <c r="AC36" s="5">
        <v>24</v>
      </c>
      <c r="AD36" s="279"/>
      <c r="AE36" s="10"/>
      <c r="AF36" s="10"/>
      <c r="AG36" s="10"/>
      <c r="AH36" s="10"/>
      <c r="AI36" s="281" t="str">
        <f>IF(AND(ISBLANK(AG36),ISBLANK(AH36))=TRUE,"",ABS(AH36-AG36)/AVERAGE(AG36:AH36))</f>
        <v/>
      </c>
      <c r="AK36" s="5">
        <v>24</v>
      </c>
      <c r="AL36" s="279"/>
      <c r="AM36" s="10"/>
      <c r="AN36" s="10"/>
      <c r="AO36" s="10"/>
      <c r="AP36" s="10"/>
      <c r="AQ36" s="281" t="str">
        <f>IF(AND(ISBLANK(AO36),ISBLANK(AP36))=TRUE,"",ABS(AP36-AO36)/AVERAGE(AO36:AP36))</f>
        <v/>
      </c>
      <c r="AS36" s="5">
        <v>24</v>
      </c>
      <c r="AT36" s="279">
        <v>43290</v>
      </c>
      <c r="AU36" s="10" t="s">
        <v>154</v>
      </c>
      <c r="AV36" s="10" t="s">
        <v>86</v>
      </c>
      <c r="AW36" s="10">
        <v>68.800000000000026</v>
      </c>
      <c r="AX36" s="10">
        <v>68.639644863924474</v>
      </c>
      <c r="AY36" s="281">
        <f>IF(AND(ISBLANK(AW36),ISBLANK(AX36))=TRUE,"",ABS(AX36-AW36)/AVERAGE(AW36:AX36))</f>
        <v>2.333462608031551E-3</v>
      </c>
      <c r="BA36" s="5">
        <v>23</v>
      </c>
      <c r="BB36" s="279">
        <v>43291</v>
      </c>
      <c r="BC36" s="10" t="s">
        <v>181</v>
      </c>
      <c r="BD36" s="10" t="s">
        <v>68</v>
      </c>
      <c r="BE36" s="10">
        <v>52.433610622300463</v>
      </c>
      <c r="BF36" s="10">
        <v>72.27388165656798</v>
      </c>
      <c r="BG36" s="281">
        <f>IF(AND(ISBLANK(BE36),ISBLANK(BF36))=TRUE,"",ABS(BF36-BE36)/AVERAGE(BE36:BF36))</f>
        <v>0.318188918271263</v>
      </c>
      <c r="BI36" s="5">
        <v>22</v>
      </c>
      <c r="BJ36" s="279"/>
      <c r="BK36" s="10"/>
      <c r="BL36" s="10"/>
      <c r="BM36" s="10"/>
      <c r="BN36" s="10"/>
      <c r="BO36" s="281" t="str">
        <f>IF(AND(ISBLANK(BM36),ISBLANK(BN36))=TRUE,"",ABS(BN36-BM36)/AVERAGE(BM36:BN36))</f>
        <v/>
      </c>
      <c r="BQ36" s="5">
        <v>22</v>
      </c>
      <c r="BR36" s="279">
        <v>43278</v>
      </c>
      <c r="BS36" s="10" t="s">
        <v>223</v>
      </c>
      <c r="BT36" s="10" t="s">
        <v>69</v>
      </c>
      <c r="BU36" s="10">
        <v>31.712315073970288</v>
      </c>
      <c r="BV36" s="10">
        <v>31.576842315768737</v>
      </c>
      <c r="BW36" s="281">
        <f>IF(AND(ISBLANK(BU36),ISBLANK(BV36))=TRUE,"",ABS(BV36-BU36)/AVERAGE(BU36:BV36))</f>
        <v>4.2810732134511038E-3</v>
      </c>
      <c r="BY36" s="5">
        <v>21</v>
      </c>
      <c r="BZ36" s="279"/>
      <c r="CA36" s="10"/>
      <c r="CB36" s="10"/>
      <c r="CC36" s="10"/>
      <c r="CD36" s="10"/>
      <c r="CE36" s="281" t="str">
        <f>IF(AND(ISBLANK(CC36),ISBLANK(CD36))=TRUE,"",ABS(CD36-CC36)/AVERAGE(CC36:CD36))</f>
        <v/>
      </c>
      <c r="CG36" s="5">
        <v>21</v>
      </c>
      <c r="CH36" s="279"/>
      <c r="CI36" s="10"/>
      <c r="CJ36" s="10"/>
      <c r="CK36" s="10"/>
      <c r="CL36" s="10"/>
      <c r="CM36" s="281" t="str">
        <f>IF(AND(ISBLANK(CK36),ISBLANK(CL36))=TRUE,"",ABS(CL36-CK36)/AVERAGE(CK36:CL36))</f>
        <v/>
      </c>
      <c r="CO36" s="5">
        <v>21</v>
      </c>
      <c r="CP36" s="279"/>
      <c r="CQ36" s="10"/>
      <c r="CR36" s="10"/>
      <c r="CS36" s="10"/>
      <c r="CT36" s="10"/>
      <c r="CU36" s="281" t="str">
        <f>IF(AND(ISBLANK(CS36),ISBLANK(CT36))=TRUE,"",ABS(CT36-CS36)/AVERAGE(CS36:CT36))</f>
        <v/>
      </c>
      <c r="CW36" s="5">
        <v>21</v>
      </c>
      <c r="CX36" s="279"/>
      <c r="CY36" s="10"/>
      <c r="CZ36" s="10"/>
      <c r="DA36" s="10"/>
      <c r="DB36" s="10"/>
      <c r="DC36" s="281" t="str">
        <f>IF(AND(ISBLANK(DA36),ISBLANK(DB36))=TRUE,"",ABS(DB36-DA36)/AVERAGE(DA36:DB36))</f>
        <v/>
      </c>
      <c r="DE36" s="5">
        <v>21</v>
      </c>
      <c r="DF36" s="279"/>
      <c r="DG36" s="10"/>
      <c r="DH36" s="10"/>
      <c r="DI36" s="10"/>
      <c r="DJ36" s="10"/>
      <c r="DK36" s="281" t="str">
        <f>IF(AND(ISBLANK(DI36),ISBLANK(DJ36))=TRUE,"",ABS(DJ36-DI36)/AVERAGE(DI36:DJ36))</f>
        <v/>
      </c>
      <c r="DM36" s="5">
        <v>21</v>
      </c>
      <c r="DN36" s="279">
        <v>43250</v>
      </c>
      <c r="DO36" s="10" t="s">
        <v>280</v>
      </c>
      <c r="DP36" s="10" t="s">
        <v>76</v>
      </c>
      <c r="DQ36" s="10">
        <v>5.4690155771960347</v>
      </c>
      <c r="DR36" s="10">
        <v>5.7471953926449544</v>
      </c>
      <c r="DS36" s="281">
        <f>IF(AND(ISBLANK(DQ36),ISBLANK(DR36))=TRUE,"",ABS(DR36-DQ36)/AVERAGE(DQ36:DR36))</f>
        <v>4.9603171016827506E-2</v>
      </c>
      <c r="DU36" s="5">
        <v>20</v>
      </c>
      <c r="DV36" s="279"/>
      <c r="DW36" s="10"/>
      <c r="DX36" s="10"/>
      <c r="DY36" s="10"/>
      <c r="DZ36" s="10"/>
      <c r="EA36" s="281" t="str">
        <f>IF(AND(ISBLANK(DY36),ISBLANK(DZ36))=TRUE,"",ABS(DZ36-DY36)/AVERAGE(DY36:DZ36))</f>
        <v/>
      </c>
      <c r="EC36" s="5">
        <v>20</v>
      </c>
      <c r="ED36" s="279"/>
      <c r="EE36" s="10"/>
      <c r="EF36" s="10"/>
      <c r="EG36" s="10"/>
      <c r="EH36" s="10"/>
      <c r="EI36" s="281" t="str">
        <f>IF(AND(ISBLANK(EG36),ISBLANK(EH36))=TRUE,"",ABS(EH36-EG36)/AVERAGE(EG36:EH36))</f>
        <v/>
      </c>
      <c r="EK36" s="5">
        <v>20</v>
      </c>
      <c r="EL36" s="279"/>
      <c r="EM36" s="10"/>
      <c r="EN36" s="10"/>
      <c r="EO36" s="10"/>
      <c r="EP36" s="10"/>
      <c r="EQ36" s="281" t="str">
        <f>IF(AND(ISBLANK(EO36),ISBLANK(EP36))=TRUE,"",ABS(EP36-EO36)/AVERAGE(EO36:EP36))</f>
        <v/>
      </c>
    </row>
    <row r="37" spans="1:147" x14ac:dyDescent="0.25">
      <c r="M37" s="5">
        <v>25</v>
      </c>
      <c r="N37" s="279"/>
      <c r="O37" s="10"/>
      <c r="P37" s="10"/>
      <c r="Q37" s="10"/>
      <c r="R37" s="10"/>
      <c r="S37" s="281" t="str">
        <f>IF(AND(ISBLANK(Q37),ISBLANK(R37))=TRUE,"",ABS(R37-Q37)/AVERAGE(Q37:R37))</f>
        <v/>
      </c>
      <c r="U37" s="5">
        <v>25</v>
      </c>
      <c r="V37" s="279"/>
      <c r="W37" s="10"/>
      <c r="X37" s="10"/>
      <c r="Y37" s="10"/>
      <c r="Z37" s="10"/>
      <c r="AA37" s="281" t="str">
        <f>IF(AND(ISBLANK(Y37),ISBLANK(Z37))=TRUE,"",ABS(Z37-Y37)/AVERAGE(Y37:Z37))</f>
        <v/>
      </c>
      <c r="AC37" s="5">
        <v>25</v>
      </c>
      <c r="AD37" s="279"/>
      <c r="AE37" s="10"/>
      <c r="AF37" s="10"/>
      <c r="AG37" s="10"/>
      <c r="AH37" s="10"/>
      <c r="AI37" s="281" t="str">
        <f>IF(AND(ISBLANK(AG37),ISBLANK(AH37))=TRUE,"",ABS(AH37-AG37)/AVERAGE(AG37:AH37))</f>
        <v/>
      </c>
      <c r="AK37" s="5">
        <v>25</v>
      </c>
      <c r="AL37" s="279"/>
      <c r="AM37" s="10"/>
      <c r="AN37" s="10"/>
      <c r="AO37" s="10"/>
      <c r="AP37" s="10"/>
      <c r="AQ37" s="281" t="str">
        <f>IF(AND(ISBLANK(AO37),ISBLANK(AP37))=TRUE,"",ABS(AP37-AO37)/AVERAGE(AO37:AP37))</f>
        <v/>
      </c>
      <c r="AS37" s="5">
        <v>25</v>
      </c>
      <c r="AT37" s="279">
        <v>43290</v>
      </c>
      <c r="AU37" s="10" t="s">
        <v>155</v>
      </c>
      <c r="AV37" s="10" t="s">
        <v>86</v>
      </c>
      <c r="AW37" s="10">
        <v>68.743626147293512</v>
      </c>
      <c r="AX37" s="10">
        <v>68.614393984842167</v>
      </c>
      <c r="AY37" s="281">
        <f>IF(AND(ISBLANK(AW37),ISBLANK(AX37))=TRUE,"",ABS(AX37-AW37)/AVERAGE(AW37:AX37))</f>
        <v>1.8816835351445236E-3</v>
      </c>
      <c r="BA37" s="5">
        <v>24</v>
      </c>
      <c r="BB37" s="279">
        <v>43287</v>
      </c>
      <c r="BC37" s="10" t="s">
        <v>178</v>
      </c>
      <c r="BD37" s="10" t="s">
        <v>68</v>
      </c>
      <c r="BE37" s="10">
        <v>74.196580341965898</v>
      </c>
      <c r="BF37" s="10">
        <v>75.413933770596671</v>
      </c>
      <c r="BG37" s="281">
        <f>IF(AND(ISBLANK(BE37),ISBLANK(BF37))=TRUE,"",ABS(BF37-BE37)/AVERAGE(BE37:BF37))</f>
        <v>1.6273634722154245E-2</v>
      </c>
      <c r="BI37" s="5">
        <v>23</v>
      </c>
      <c r="BJ37" s="279"/>
      <c r="BK37" s="10"/>
      <c r="BL37" s="10"/>
      <c r="BM37" s="10"/>
      <c r="BN37" s="10"/>
      <c r="BO37" s="281" t="str">
        <f>IF(AND(ISBLANK(BM37),ISBLANK(BN37))=TRUE,"",ABS(BN37-BM37)/AVERAGE(BM37:BN37))</f>
        <v/>
      </c>
      <c r="BQ37" s="5">
        <v>23</v>
      </c>
      <c r="BR37" s="279">
        <v>43285</v>
      </c>
      <c r="BS37" s="10" t="s">
        <v>224</v>
      </c>
      <c r="BT37" s="10" t="s">
        <v>69</v>
      </c>
      <c r="BU37" s="10">
        <v>32.141964508872704</v>
      </c>
      <c r="BV37" s="10">
        <v>33.205057724024144</v>
      </c>
      <c r="BW37" s="281">
        <f>IF(AND(ISBLANK(BU37),ISBLANK(BV37))=TRUE,"",ABS(BV37-BU37)/AVERAGE(BU37:BV37))</f>
        <v>3.2536852600951724E-2</v>
      </c>
      <c r="BY37" s="5">
        <v>22</v>
      </c>
      <c r="BZ37" s="279"/>
      <c r="CA37" s="10"/>
      <c r="CB37" s="10"/>
      <c r="CC37" s="10"/>
      <c r="CD37" s="10"/>
      <c r="CE37" s="281" t="str">
        <f>IF(AND(ISBLANK(CC37),ISBLANK(CD37))=TRUE,"",ABS(CD37-CC37)/AVERAGE(CC37:CD37))</f>
        <v/>
      </c>
      <c r="CG37" s="5">
        <v>22</v>
      </c>
      <c r="CH37" s="279"/>
      <c r="CI37" s="10"/>
      <c r="CJ37" s="10"/>
      <c r="CK37" s="10"/>
      <c r="CL37" s="10"/>
      <c r="CM37" s="281" t="str">
        <f>IF(AND(ISBLANK(CK37),ISBLANK(CL37))=TRUE,"",ABS(CL37-CK37)/AVERAGE(CK37:CL37))</f>
        <v/>
      </c>
      <c r="CO37" s="5">
        <v>22</v>
      </c>
      <c r="CP37" s="279"/>
      <c r="CQ37" s="10"/>
      <c r="CR37" s="10"/>
      <c r="CS37" s="10"/>
      <c r="CT37" s="10"/>
      <c r="CU37" s="281" t="str">
        <f>IF(AND(ISBLANK(CS37),ISBLANK(CT37))=TRUE,"",ABS(CT37-CS37)/AVERAGE(CS37:CT37))</f>
        <v/>
      </c>
      <c r="CW37" s="5">
        <v>22</v>
      </c>
      <c r="CX37" s="279"/>
      <c r="CY37" s="10"/>
      <c r="CZ37" s="10"/>
      <c r="DA37" s="10"/>
      <c r="DB37" s="10"/>
      <c r="DC37" s="281" t="str">
        <f>IF(AND(ISBLANK(DA37),ISBLANK(DB37))=TRUE,"",ABS(DB37-DA37)/AVERAGE(DA37:DB37))</f>
        <v/>
      </c>
      <c r="DE37" s="5">
        <v>22</v>
      </c>
      <c r="DF37" s="279"/>
      <c r="DG37" s="10"/>
      <c r="DH37" s="10"/>
      <c r="DI37" s="10"/>
      <c r="DJ37" s="10"/>
      <c r="DK37" s="281" t="str">
        <f>IF(AND(ISBLANK(DI37),ISBLANK(DJ37))=TRUE,"",ABS(DJ37-DI37)/AVERAGE(DI37:DJ37))</f>
        <v/>
      </c>
      <c r="DM37" s="5">
        <v>22</v>
      </c>
      <c r="DN37" s="279">
        <v>43263</v>
      </c>
      <c r="DO37" s="10" t="s">
        <v>281</v>
      </c>
      <c r="DP37" s="10" t="s">
        <v>76</v>
      </c>
      <c r="DQ37" s="10">
        <v>48.250279955207141</v>
      </c>
      <c r="DR37" s="10">
        <v>48.387290287748222</v>
      </c>
      <c r="DS37" s="281">
        <f>IF(AND(ISBLANK(DQ37),ISBLANK(DR37))=TRUE,"",ABS(DR37-DQ37)/AVERAGE(DQ37:DR37))</f>
        <v>2.8355500287646912E-3</v>
      </c>
      <c r="DU37" s="5">
        <v>21</v>
      </c>
      <c r="DV37" s="279"/>
      <c r="DW37" s="10"/>
      <c r="DX37" s="10"/>
      <c r="DY37" s="10"/>
      <c r="DZ37" s="10"/>
      <c r="EA37" s="281" t="str">
        <f>IF(AND(ISBLANK(DY37),ISBLANK(DZ37))=TRUE,"",ABS(DZ37-DY37)/AVERAGE(DY37:DZ37))</f>
        <v/>
      </c>
      <c r="EC37" s="5">
        <v>21</v>
      </c>
      <c r="ED37" s="279"/>
      <c r="EE37" s="10"/>
      <c r="EF37" s="10"/>
      <c r="EG37" s="10"/>
      <c r="EH37" s="10"/>
      <c r="EI37" s="281" t="str">
        <f>IF(AND(ISBLANK(EG37),ISBLANK(EH37))=TRUE,"",ABS(EH37-EG37)/AVERAGE(EG37:EH37))</f>
        <v/>
      </c>
      <c r="EK37" s="5">
        <v>21</v>
      </c>
      <c r="EL37" s="279"/>
      <c r="EM37" s="10"/>
      <c r="EN37" s="10"/>
      <c r="EO37" s="10"/>
      <c r="EP37" s="10"/>
      <c r="EQ37" s="281" t="str">
        <f>IF(AND(ISBLANK(EO37),ISBLANK(EP37))=TRUE,"",ABS(EP37-EO37)/AVERAGE(EO37:EP37))</f>
        <v/>
      </c>
    </row>
    <row r="38" spans="1:147" x14ac:dyDescent="0.25">
      <c r="H38" s="69"/>
      <c r="I38" s="69"/>
      <c r="M38" s="5">
        <v>26</v>
      </c>
      <c r="N38" s="279"/>
      <c r="O38" s="10"/>
      <c r="P38" s="10"/>
      <c r="Q38" s="10"/>
      <c r="R38" s="10"/>
      <c r="S38" s="281" t="str">
        <f>IF(AND(ISBLANK(Q38),ISBLANK(R38))=TRUE,"",ABS(R38-Q38)/AVERAGE(Q38:R38))</f>
        <v/>
      </c>
      <c r="U38" s="5">
        <v>26</v>
      </c>
      <c r="V38" s="279"/>
      <c r="W38" s="10"/>
      <c r="X38" s="10"/>
      <c r="Y38" s="10"/>
      <c r="Z38" s="10"/>
      <c r="AA38" s="281" t="str">
        <f>IF(AND(ISBLANK(Y38),ISBLANK(Z38))=TRUE,"",ABS(Z38-Y38)/AVERAGE(Y38:Z38))</f>
        <v/>
      </c>
      <c r="AC38" s="5">
        <v>26</v>
      </c>
      <c r="AD38" s="279"/>
      <c r="AE38" s="10"/>
      <c r="AF38" s="10"/>
      <c r="AG38" s="10"/>
      <c r="AH38" s="10"/>
      <c r="AI38" s="281" t="str">
        <f>IF(AND(ISBLANK(AG38),ISBLANK(AH38))=TRUE,"",ABS(AH38-AG38)/AVERAGE(AG38:AH38))</f>
        <v/>
      </c>
      <c r="AK38" s="5">
        <v>26</v>
      </c>
      <c r="AL38" s="279"/>
      <c r="AM38" s="10"/>
      <c r="AN38" s="10"/>
      <c r="AO38" s="10"/>
      <c r="AP38" s="10"/>
      <c r="AQ38" s="281" t="str">
        <f>IF(AND(ISBLANK(AO38),ISBLANK(AP38))=TRUE,"",ABS(AP38-AO38)/AVERAGE(AO38:AP38))</f>
        <v/>
      </c>
      <c r="AS38" s="5">
        <v>26</v>
      </c>
      <c r="AT38" s="279">
        <v>43297</v>
      </c>
      <c r="AU38" s="10" t="s">
        <v>156</v>
      </c>
      <c r="AV38" s="10" t="s">
        <v>86</v>
      </c>
      <c r="AW38" s="10">
        <v>42.824861016678042</v>
      </c>
      <c r="AX38" s="10">
        <v>43.381926530285789</v>
      </c>
      <c r="AY38" s="281">
        <f>IF(AND(ISBLANK(AW38),ISBLANK(AX38))=TRUE,"",ABS(AX38-AW38)/AVERAGE(AW38:AX38))</f>
        <v>1.2923936257438371E-2</v>
      </c>
      <c r="BA38" s="5">
        <v>25</v>
      </c>
      <c r="BB38" s="279">
        <v>43287</v>
      </c>
      <c r="BC38" s="10" t="s">
        <v>179</v>
      </c>
      <c r="BD38" s="10" t="s">
        <v>68</v>
      </c>
      <c r="BE38" s="10">
        <v>74.433022679092744</v>
      </c>
      <c r="BF38" s="10">
        <v>76.087825947848231</v>
      </c>
      <c r="BG38" s="281">
        <f>IF(AND(ISBLANK(BE38),ISBLANK(BF38))=TRUE,"",ABS(BF38-BE38)/AVERAGE(BE38:BF38))</f>
        <v>2.1987695177786842E-2</v>
      </c>
      <c r="BI38" s="5">
        <v>24</v>
      </c>
      <c r="BJ38" s="279"/>
      <c r="BK38" s="10"/>
      <c r="BL38" s="10"/>
      <c r="BM38" s="10"/>
      <c r="BN38" s="10"/>
      <c r="BO38" s="281" t="str">
        <f>IF(AND(ISBLANK(BM38),ISBLANK(BN38))=TRUE,"",ABS(BN38-BM38)/AVERAGE(BM38:BN38))</f>
        <v/>
      </c>
      <c r="BQ38" s="5">
        <v>24</v>
      </c>
      <c r="BR38" s="279">
        <v>43285</v>
      </c>
      <c r="BS38" s="10" t="s">
        <v>225</v>
      </c>
      <c r="BT38" s="10" t="s">
        <v>69</v>
      </c>
      <c r="BU38" s="10">
        <v>33.486628342914081</v>
      </c>
      <c r="BV38" s="10">
        <v>33.453309338132598</v>
      </c>
      <c r="BW38" s="281">
        <f>IF(AND(ISBLANK(BU38),ISBLANK(BV38))=TRUE,"",ABS(BV38-BU38)/AVERAGE(BU38:BV38))</f>
        <v>9.9548956678865682E-4</v>
      </c>
      <c r="BY38" s="5">
        <v>23</v>
      </c>
      <c r="BZ38" s="279"/>
      <c r="CA38" s="10"/>
      <c r="CB38" s="10"/>
      <c r="CC38" s="10"/>
      <c r="CD38" s="10"/>
      <c r="CE38" s="281" t="str">
        <f>IF(AND(ISBLANK(CC38),ISBLANK(CD38))=TRUE,"",ABS(CD38-CC38)/AVERAGE(CC38:CD38))</f>
        <v/>
      </c>
      <c r="CG38" s="5">
        <v>23</v>
      </c>
      <c r="CH38" s="279"/>
      <c r="CI38" s="10"/>
      <c r="CJ38" s="10"/>
      <c r="CK38" s="10"/>
      <c r="CL38" s="10"/>
      <c r="CM38" s="281" t="str">
        <f>IF(AND(ISBLANK(CK38),ISBLANK(CL38))=TRUE,"",ABS(CL38-CK38)/AVERAGE(CK38:CL38))</f>
        <v/>
      </c>
      <c r="CO38" s="5">
        <v>23</v>
      </c>
      <c r="CP38" s="279"/>
      <c r="CQ38" s="10"/>
      <c r="CR38" s="10"/>
      <c r="CS38" s="10"/>
      <c r="CT38" s="10"/>
      <c r="CU38" s="281" t="str">
        <f>IF(AND(ISBLANK(CS38),ISBLANK(CT38))=TRUE,"",ABS(CT38-CS38)/AVERAGE(CS38:CT38))</f>
        <v/>
      </c>
      <c r="CW38" s="5">
        <v>23</v>
      </c>
      <c r="CX38" s="279"/>
      <c r="CY38" s="10"/>
      <c r="CZ38" s="10"/>
      <c r="DA38" s="10"/>
      <c r="DB38" s="10"/>
      <c r="DC38" s="281" t="str">
        <f>IF(AND(ISBLANK(DA38),ISBLANK(DB38))=TRUE,"",ABS(DB38-DA38)/AVERAGE(DA38:DB38))</f>
        <v/>
      </c>
      <c r="DE38" s="5">
        <v>23</v>
      </c>
      <c r="DF38" s="279"/>
      <c r="DG38" s="10"/>
      <c r="DH38" s="10"/>
      <c r="DI38" s="10"/>
      <c r="DJ38" s="10"/>
      <c r="DK38" s="281" t="str">
        <f>IF(AND(ISBLANK(DI38),ISBLANK(DJ38))=TRUE,"",ABS(DJ38-DI38)/AVERAGE(DI38:DJ38))</f>
        <v/>
      </c>
      <c r="DM38" s="5">
        <v>23</v>
      </c>
      <c r="DN38" s="279">
        <v>43290</v>
      </c>
      <c r="DO38" s="10" t="s">
        <v>282</v>
      </c>
      <c r="DP38" s="10" t="s">
        <v>76</v>
      </c>
      <c r="DQ38" s="10">
        <v>3.8813013657541084</v>
      </c>
      <c r="DR38" s="10">
        <v>3.6734122540392877</v>
      </c>
      <c r="DS38" s="281">
        <f>IF(AND(ISBLANK(DQ38),ISBLANK(DR38))=TRUE,"",ABS(DR38-DQ38)/AVERAGE(DQ38:DR38))</f>
        <v>5.5035603512527585E-2</v>
      </c>
      <c r="DU38" s="5">
        <v>22</v>
      </c>
      <c r="DV38" s="279"/>
      <c r="DW38" s="10"/>
      <c r="DX38" s="10"/>
      <c r="DY38" s="10"/>
      <c r="DZ38" s="10"/>
      <c r="EA38" s="281" t="str">
        <f>IF(AND(ISBLANK(DY38),ISBLANK(DZ38))=TRUE,"",ABS(DZ38-DY38)/AVERAGE(DY38:DZ38))</f>
        <v/>
      </c>
      <c r="EC38" s="5">
        <v>22</v>
      </c>
      <c r="ED38" s="279"/>
      <c r="EE38" s="10"/>
      <c r="EF38" s="10"/>
      <c r="EG38" s="10"/>
      <c r="EH38" s="10"/>
      <c r="EI38" s="281" t="str">
        <f>IF(AND(ISBLANK(EG38),ISBLANK(EH38))=TRUE,"",ABS(EH38-EG38)/AVERAGE(EG38:EH38))</f>
        <v/>
      </c>
      <c r="EK38" s="5">
        <v>22</v>
      </c>
      <c r="EL38" s="279"/>
      <c r="EM38" s="10"/>
      <c r="EN38" s="10"/>
      <c r="EO38" s="10"/>
      <c r="EP38" s="10"/>
      <c r="EQ38" s="281" t="str">
        <f>IF(AND(ISBLANK(EO38),ISBLANK(EP38))=TRUE,"",ABS(EP38-EO38)/AVERAGE(EO38:EP38))</f>
        <v/>
      </c>
    </row>
    <row r="39" spans="1:147" ht="18.75" x14ac:dyDescent="0.3">
      <c r="A39" s="220" t="s">
        <v>324</v>
      </c>
      <c r="B39" s="220"/>
      <c r="C39" s="220"/>
      <c r="D39" s="220"/>
      <c r="E39" s="220"/>
      <c r="F39" s="220"/>
      <c r="G39" s="220"/>
      <c r="H39" s="70"/>
      <c r="I39" s="70"/>
      <c r="M39" s="5">
        <v>27</v>
      </c>
      <c r="N39" s="279"/>
      <c r="O39" s="10"/>
      <c r="P39" s="10"/>
      <c r="Q39" s="10"/>
      <c r="R39" s="10"/>
      <c r="S39" s="281" t="str">
        <f>IF(AND(ISBLANK(Q39),ISBLANK(R39))=TRUE,"",ABS(R39-Q39)/AVERAGE(Q39:R39))</f>
        <v/>
      </c>
      <c r="U39" s="5">
        <v>27</v>
      </c>
      <c r="V39" s="279"/>
      <c r="W39" s="10"/>
      <c r="X39" s="10"/>
      <c r="Y39" s="10"/>
      <c r="Z39" s="10"/>
      <c r="AA39" s="281" t="str">
        <f>IF(AND(ISBLANK(Y39),ISBLANK(Z39))=TRUE,"",ABS(Z39-Y39)/AVERAGE(Y39:Z39))</f>
        <v/>
      </c>
      <c r="AC39" s="5">
        <v>27</v>
      </c>
      <c r="AD39" s="279"/>
      <c r="AE39" s="10"/>
      <c r="AF39" s="10"/>
      <c r="AG39" s="10"/>
      <c r="AH39" s="10"/>
      <c r="AI39" s="281" t="str">
        <f>IF(AND(ISBLANK(AG39),ISBLANK(AH39))=TRUE,"",ABS(AH39-AG39)/AVERAGE(AG39:AH39))</f>
        <v/>
      </c>
      <c r="AK39" s="5">
        <v>27</v>
      </c>
      <c r="AL39" s="279"/>
      <c r="AM39" s="10"/>
      <c r="AN39" s="10"/>
      <c r="AO39" s="10"/>
      <c r="AP39" s="10"/>
      <c r="AQ39" s="281" t="str">
        <f>IF(AND(ISBLANK(AO39),ISBLANK(AP39))=TRUE,"",ABS(AP39-AO39)/AVERAGE(AO39:AP39))</f>
        <v/>
      </c>
      <c r="AS39" s="5">
        <v>27</v>
      </c>
      <c r="AT39" s="279">
        <v>43297</v>
      </c>
      <c r="AU39" s="10" t="s">
        <v>157</v>
      </c>
      <c r="AV39" s="10" t="s">
        <v>86</v>
      </c>
      <c r="AW39" s="10">
        <v>42.963985042094045</v>
      </c>
      <c r="AX39" s="10">
        <v>43.394189045971657</v>
      </c>
      <c r="AY39" s="281">
        <f>IF(AND(ISBLANK(AW39),ISBLANK(AX39))=TRUE,"",ABS(AX39-AW39)/AVERAGE(AW39:AX39))</f>
        <v>9.9632491867857782E-3</v>
      </c>
      <c r="BA39" s="5">
        <v>26</v>
      </c>
      <c r="BB39" s="279">
        <v>43287</v>
      </c>
      <c r="BC39" s="10" t="s">
        <v>180</v>
      </c>
      <c r="BD39" s="10" t="s">
        <v>68</v>
      </c>
      <c r="BE39" s="10">
        <v>75.528404887120303</v>
      </c>
      <c r="BF39" s="10">
        <v>76.67926490291353</v>
      </c>
      <c r="BG39" s="281">
        <f>IF(AND(ISBLANK(BE39),ISBLANK(BF39))=TRUE,"",ABS(BF39-BE39)/AVERAGE(BE39:BF39))</f>
        <v>1.5122234213043359E-2</v>
      </c>
      <c r="BI39" s="5">
        <v>25</v>
      </c>
      <c r="BJ39" s="279"/>
      <c r="BK39" s="10"/>
      <c r="BL39" s="10"/>
      <c r="BM39" s="10"/>
      <c r="BN39" s="10"/>
      <c r="BO39" s="281" t="str">
        <f>IF(AND(ISBLANK(BM39),ISBLANK(BN39))=TRUE,"",ABS(BN39-BM39)/AVERAGE(BM39:BN39))</f>
        <v/>
      </c>
      <c r="BQ39" s="5">
        <v>25</v>
      </c>
      <c r="BR39" s="279">
        <v>43297</v>
      </c>
      <c r="BS39" s="10" t="s">
        <v>226</v>
      </c>
      <c r="BT39" s="10" t="s">
        <v>69</v>
      </c>
      <c r="BU39" s="10">
        <v>30.505424186371854</v>
      </c>
      <c r="BV39" s="10">
        <v>30.865000000000009</v>
      </c>
      <c r="BW39" s="281">
        <f>IF(AND(ISBLANK(BU39),ISBLANK(BV39))=TRUE,"",ABS(BV39-BU39)/AVERAGE(BU39:BV39))</f>
        <v>1.171821177367724E-2</v>
      </c>
      <c r="BY39" s="5">
        <v>24</v>
      </c>
      <c r="BZ39" s="279"/>
      <c r="CA39" s="10"/>
      <c r="CB39" s="10"/>
      <c r="CC39" s="10"/>
      <c r="CD39" s="10"/>
      <c r="CE39" s="281" t="str">
        <f>IF(AND(ISBLANK(CC39),ISBLANK(CD39))=TRUE,"",ABS(CD39-CC39)/AVERAGE(CC39:CD39))</f>
        <v/>
      </c>
      <c r="CG39" s="5">
        <v>24</v>
      </c>
      <c r="CH39" s="279"/>
      <c r="CI39" s="10"/>
      <c r="CJ39" s="10"/>
      <c r="CK39" s="10"/>
      <c r="CL39" s="10"/>
      <c r="CM39" s="281" t="str">
        <f>IF(AND(ISBLANK(CK39),ISBLANK(CL39))=TRUE,"",ABS(CL39-CK39)/AVERAGE(CK39:CL39))</f>
        <v/>
      </c>
      <c r="CO39" s="5">
        <v>24</v>
      </c>
      <c r="CP39" s="279"/>
      <c r="CQ39" s="10"/>
      <c r="CR39" s="10"/>
      <c r="CS39" s="10"/>
      <c r="CT39" s="10"/>
      <c r="CU39" s="281" t="str">
        <f>IF(AND(ISBLANK(CS39),ISBLANK(CT39))=TRUE,"",ABS(CT39-CS39)/AVERAGE(CS39:CT39))</f>
        <v/>
      </c>
      <c r="CW39" s="5">
        <v>24</v>
      </c>
      <c r="CX39" s="279"/>
      <c r="CY39" s="10"/>
      <c r="CZ39" s="10"/>
      <c r="DA39" s="10"/>
      <c r="DB39" s="10"/>
      <c r="DC39" s="281" t="str">
        <f>IF(AND(ISBLANK(DA39),ISBLANK(DB39))=TRUE,"",ABS(DB39-DA39)/AVERAGE(DA39:DB39))</f>
        <v/>
      </c>
      <c r="DE39" s="5">
        <v>24</v>
      </c>
      <c r="DF39" s="279"/>
      <c r="DG39" s="10"/>
      <c r="DH39" s="10"/>
      <c r="DI39" s="10"/>
      <c r="DJ39" s="10"/>
      <c r="DK39" s="281" t="str">
        <f>IF(AND(ISBLANK(DI39),ISBLANK(DJ39))=TRUE,"",ABS(DJ39-DI39)/AVERAGE(DI39:DJ39))</f>
        <v/>
      </c>
      <c r="DM39" s="5">
        <v>24</v>
      </c>
      <c r="DN39" s="279">
        <v>43290</v>
      </c>
      <c r="DO39" s="10" t="s">
        <v>283</v>
      </c>
      <c r="DP39" s="10" t="s">
        <v>76</v>
      </c>
      <c r="DQ39" s="10">
        <v>4.013678905687657</v>
      </c>
      <c r="DR39" s="10">
        <v>4.0652682517147039</v>
      </c>
      <c r="DS39" s="281">
        <f>IF(AND(ISBLANK(DQ39),ISBLANK(DR39))=TRUE,"",ABS(DR39-DQ39)/AVERAGE(DQ39:DR39))</f>
        <v>1.2771304236042193E-2</v>
      </c>
      <c r="DU39" s="5">
        <v>23</v>
      </c>
      <c r="DV39" s="279"/>
      <c r="DW39" s="10"/>
      <c r="DX39" s="10"/>
      <c r="DY39" s="10"/>
      <c r="DZ39" s="10"/>
      <c r="EA39" s="281" t="str">
        <f>IF(AND(ISBLANK(DY39),ISBLANK(DZ39))=TRUE,"",ABS(DZ39-DY39)/AVERAGE(DY39:DZ39))</f>
        <v/>
      </c>
      <c r="EC39" s="5">
        <v>23</v>
      </c>
      <c r="ED39" s="279"/>
      <c r="EE39" s="10"/>
      <c r="EF39" s="10"/>
      <c r="EG39" s="10"/>
      <c r="EH39" s="10"/>
      <c r="EI39" s="281" t="str">
        <f>IF(AND(ISBLANK(EG39),ISBLANK(EH39))=TRUE,"",ABS(EH39-EG39)/AVERAGE(EG39:EH39))</f>
        <v/>
      </c>
      <c r="EK39" s="5">
        <v>23</v>
      </c>
      <c r="EL39" s="279"/>
      <c r="EM39" s="10"/>
      <c r="EN39" s="10"/>
      <c r="EO39" s="10"/>
      <c r="EP39" s="10"/>
      <c r="EQ39" s="281" t="str">
        <f>IF(AND(ISBLANK(EO39),ISBLANK(EP39))=TRUE,"",ABS(EP39-EO39)/AVERAGE(EO39:EP39))</f>
        <v/>
      </c>
    </row>
    <row r="40" spans="1:147" x14ac:dyDescent="0.25">
      <c r="A40" t="s">
        <v>323</v>
      </c>
      <c r="B40" s="65" t="s">
        <v>319</v>
      </c>
      <c r="C40" s="65" t="s">
        <v>317</v>
      </c>
      <c r="D40" s="65" t="s">
        <v>52</v>
      </c>
      <c r="E40" s="65" t="s">
        <v>316</v>
      </c>
      <c r="F40" s="65" t="s">
        <v>318</v>
      </c>
      <c r="G40" s="70"/>
      <c r="H40" s="70"/>
      <c r="I40"/>
      <c r="M40" s="5">
        <v>28</v>
      </c>
      <c r="N40" s="279"/>
      <c r="O40" s="10"/>
      <c r="P40" s="10"/>
      <c r="Q40" s="10"/>
      <c r="R40" s="10"/>
      <c r="S40" s="281" t="str">
        <f>IF(AND(ISBLANK(Q40),ISBLANK(R40))=TRUE,"",ABS(R40-Q40)/AVERAGE(Q40:R40))</f>
        <v/>
      </c>
      <c r="U40" s="5">
        <v>28</v>
      </c>
      <c r="V40" s="279"/>
      <c r="W40" s="10"/>
      <c r="X40" s="10"/>
      <c r="Y40" s="10"/>
      <c r="Z40" s="10"/>
      <c r="AA40" s="281" t="str">
        <f>IF(AND(ISBLANK(Y40),ISBLANK(Z40))=TRUE,"",ABS(Z40-Y40)/AVERAGE(Y40:Z40))</f>
        <v/>
      </c>
      <c r="AC40" s="5">
        <v>28</v>
      </c>
      <c r="AD40" s="279"/>
      <c r="AE40" s="10"/>
      <c r="AF40" s="10"/>
      <c r="AG40" s="10"/>
      <c r="AH40" s="10"/>
      <c r="AI40" s="281" t="str">
        <f>IF(AND(ISBLANK(AG40),ISBLANK(AH40))=TRUE,"",ABS(AH40-AG40)/AVERAGE(AG40:AH40))</f>
        <v/>
      </c>
      <c r="AK40" s="5">
        <v>28</v>
      </c>
      <c r="AL40" s="279"/>
      <c r="AM40" s="10"/>
      <c r="AN40" s="10"/>
      <c r="AO40" s="10"/>
      <c r="AP40" s="10"/>
      <c r="AQ40" s="281" t="str">
        <f>IF(AND(ISBLANK(AO40),ISBLANK(AP40))=TRUE,"",ABS(AP40-AO40)/AVERAGE(AO40:AP40))</f>
        <v/>
      </c>
      <c r="AS40" s="5">
        <v>28</v>
      </c>
      <c r="AT40" s="279">
        <v>43299</v>
      </c>
      <c r="AU40" s="10" t="s">
        <v>158</v>
      </c>
      <c r="AV40" s="10" t="s">
        <v>86</v>
      </c>
      <c r="AW40" s="10">
        <v>41.655166896662045</v>
      </c>
      <c r="AX40" s="10">
        <v>41.655999999999985</v>
      </c>
      <c r="AY40" s="281">
        <f>IF(AND(ISBLANK(AW40),ISBLANK(AX40))=TRUE,"",ABS(AX40-AW40)/AVERAGE(AW40:AX40))</f>
        <v>1.9999800002142513E-5</v>
      </c>
      <c r="BA40" s="5">
        <v>27</v>
      </c>
      <c r="BB40" s="279">
        <v>43297</v>
      </c>
      <c r="BC40" s="10" t="s">
        <v>181</v>
      </c>
      <c r="BD40" s="10" t="s">
        <v>68</v>
      </c>
      <c r="BE40" s="10">
        <v>74.206579342065808</v>
      </c>
      <c r="BF40" s="10">
        <v>73.99799999999999</v>
      </c>
      <c r="BG40" s="281">
        <f>IF(AND(ISBLANK(BE40),ISBLANK(BF40))=TRUE,"",ABS(BF40-BE40)/AVERAGE(BE40:BF40))</f>
        <v>2.8147489502925956E-3</v>
      </c>
      <c r="BI40" s="5">
        <v>26</v>
      </c>
      <c r="BJ40" s="279"/>
      <c r="BK40" s="10"/>
      <c r="BL40" s="10"/>
      <c r="BM40" s="10"/>
      <c r="BN40" s="10"/>
      <c r="BO40" s="281" t="str">
        <f>IF(AND(ISBLANK(BM40),ISBLANK(BN40))=TRUE,"",ABS(BN40-BM40)/AVERAGE(BM40:BN40))</f>
        <v/>
      </c>
      <c r="BQ40" s="5">
        <v>26</v>
      </c>
      <c r="BR40" s="279">
        <v>43297</v>
      </c>
      <c r="BS40" s="10" t="s">
        <v>227</v>
      </c>
      <c r="BT40" s="10" t="s">
        <v>69</v>
      </c>
      <c r="BU40" s="10">
        <v>31.360000000000099</v>
      </c>
      <c r="BV40" s="10">
        <v>31.803868645974099</v>
      </c>
      <c r="BW40" s="281">
        <f>IF(AND(ISBLANK(BU40),ISBLANK(BV40))=TRUE,"",ABS(BV40-BU40)/AVERAGE(BU40:BV40))</f>
        <v>1.4054511083284957E-2</v>
      </c>
      <c r="BY40" s="5">
        <v>25</v>
      </c>
      <c r="BZ40" s="279"/>
      <c r="CA40" s="10"/>
      <c r="CB40" s="10"/>
      <c r="CC40" s="10"/>
      <c r="CD40" s="10"/>
      <c r="CE40" s="281" t="str">
        <f>IF(AND(ISBLANK(CC40),ISBLANK(CD40))=TRUE,"",ABS(CD40-CC40)/AVERAGE(CC40:CD40))</f>
        <v/>
      </c>
      <c r="CG40" s="5">
        <v>25</v>
      </c>
      <c r="CH40" s="279"/>
      <c r="CI40" s="10"/>
      <c r="CJ40" s="10"/>
      <c r="CK40" s="10"/>
      <c r="CL40" s="10"/>
      <c r="CM40" s="281" t="str">
        <f>IF(AND(ISBLANK(CK40),ISBLANK(CL40))=TRUE,"",ABS(CL40-CK40)/AVERAGE(CK40:CL40))</f>
        <v/>
      </c>
      <c r="CO40" s="5">
        <v>25</v>
      </c>
      <c r="CP40" s="279"/>
      <c r="CQ40" s="10"/>
      <c r="CR40" s="10"/>
      <c r="CS40" s="10"/>
      <c r="CT40" s="10"/>
      <c r="CU40" s="281" t="str">
        <f>IF(AND(ISBLANK(CS40),ISBLANK(CT40))=TRUE,"",ABS(CT40-CS40)/AVERAGE(CS40:CT40))</f>
        <v/>
      </c>
      <c r="CW40" s="5">
        <v>25</v>
      </c>
      <c r="CX40" s="279"/>
      <c r="CY40" s="10"/>
      <c r="CZ40" s="10"/>
      <c r="DA40" s="10"/>
      <c r="DB40" s="10"/>
      <c r="DC40" s="281" t="str">
        <f>IF(AND(ISBLANK(DA40),ISBLANK(DB40))=TRUE,"",ABS(DB40-DA40)/AVERAGE(DA40:DB40))</f>
        <v/>
      </c>
      <c r="DE40" s="5">
        <v>25</v>
      </c>
      <c r="DF40" s="279"/>
      <c r="DG40" s="10"/>
      <c r="DH40" s="10"/>
      <c r="DI40" s="10"/>
      <c r="DJ40" s="10"/>
      <c r="DK40" s="281" t="str">
        <f>IF(AND(ISBLANK(DI40),ISBLANK(DJ40))=TRUE,"",ABS(DJ40-DI40)/AVERAGE(DI40:DJ40))</f>
        <v/>
      </c>
      <c r="DM40" s="5">
        <v>25</v>
      </c>
      <c r="DN40" s="279">
        <v>43290</v>
      </c>
      <c r="DO40" s="10" t="s">
        <v>284</v>
      </c>
      <c r="DP40" s="10" t="s">
        <v>76</v>
      </c>
      <c r="DQ40" s="10">
        <v>3.8434619153319582</v>
      </c>
      <c r="DR40" s="10">
        <v>4.0919999999999845</v>
      </c>
      <c r="DS40" s="281">
        <f>IF(AND(ISBLANK(DQ40),ISBLANK(DR40))=TRUE,"",ABS(DR40-DQ40)/AVERAGE(DQ40:DR40))</f>
        <v>6.2639853185567168E-2</v>
      </c>
      <c r="DU40" s="5">
        <v>24</v>
      </c>
      <c r="DV40" s="279"/>
      <c r="DW40" s="10"/>
      <c r="DX40" s="10"/>
      <c r="DY40" s="10"/>
      <c r="DZ40" s="10"/>
      <c r="EA40" s="281" t="str">
        <f>IF(AND(ISBLANK(DY40),ISBLANK(DZ40))=TRUE,"",ABS(DZ40-DY40)/AVERAGE(DY40:DZ40))</f>
        <v/>
      </c>
      <c r="EC40" s="5">
        <v>24</v>
      </c>
      <c r="ED40" s="279"/>
      <c r="EE40" s="10"/>
      <c r="EF40" s="10"/>
      <c r="EG40" s="10"/>
      <c r="EH40" s="10"/>
      <c r="EI40" s="281" t="str">
        <f>IF(AND(ISBLANK(EG40),ISBLANK(EH40))=TRUE,"",ABS(EH40-EG40)/AVERAGE(EG40:EH40))</f>
        <v/>
      </c>
      <c r="EK40" s="5">
        <v>24</v>
      </c>
      <c r="EL40" s="279"/>
      <c r="EM40" s="10"/>
      <c r="EN40" s="10"/>
      <c r="EO40" s="10"/>
      <c r="EP40" s="10"/>
      <c r="EQ40" s="281" t="str">
        <f>IF(AND(ISBLANK(EO40),ISBLANK(EP40))=TRUE,"",ABS(EP40-EO40)/AVERAGE(EO40:EP40))</f>
        <v/>
      </c>
    </row>
    <row r="41" spans="1:147" ht="15.75" thickBot="1" x14ac:dyDescent="0.3">
      <c r="A41" s="66" t="s">
        <v>395</v>
      </c>
      <c r="B41" s="160">
        <v>0.95</v>
      </c>
      <c r="C41" s="160">
        <v>0.97</v>
      </c>
      <c r="D41" s="160">
        <v>1</v>
      </c>
      <c r="E41" s="160">
        <v>1.03</v>
      </c>
      <c r="F41" s="160">
        <v>1.05</v>
      </c>
      <c r="G41" s="70"/>
      <c r="H41" s="70"/>
      <c r="I41"/>
      <c r="M41" s="8">
        <v>30</v>
      </c>
      <c r="N41" s="280"/>
      <c r="O41" s="11"/>
      <c r="P41" s="11"/>
      <c r="Q41" s="11"/>
      <c r="R41" s="11"/>
      <c r="S41" s="282" t="str">
        <f>IF(AND(ISBLANK(Q41),ISBLANK(R41))=TRUE,"",ABS(R41-Q41)/AVERAGE(Q41:R41))</f>
        <v/>
      </c>
      <c r="U41" s="8">
        <v>30</v>
      </c>
      <c r="V41" s="280"/>
      <c r="W41" s="11"/>
      <c r="X41" s="11"/>
      <c r="Y41" s="11"/>
      <c r="Z41" s="11"/>
      <c r="AA41" s="282" t="str">
        <f>IF(AND(ISBLANK(Y41),ISBLANK(Z41))=TRUE,"",ABS(Z41-Y41)/AVERAGE(Y41:Z41))</f>
        <v/>
      </c>
      <c r="AC41" s="8">
        <v>30</v>
      </c>
      <c r="AD41" s="280"/>
      <c r="AE41" s="11"/>
      <c r="AF41" s="11"/>
      <c r="AG41" s="11"/>
      <c r="AH41" s="11"/>
      <c r="AI41" s="282" t="str">
        <f>IF(AND(ISBLANK(AG41),ISBLANK(AH41))=TRUE,"",ABS(AH41-AG41)/AVERAGE(AG41:AH41))</f>
        <v/>
      </c>
      <c r="AK41" s="8">
        <v>30</v>
      </c>
      <c r="AL41" s="280"/>
      <c r="AM41" s="11"/>
      <c r="AN41" s="11"/>
      <c r="AO41" s="11"/>
      <c r="AP41" s="11"/>
      <c r="AQ41" s="282" t="str">
        <f>IF(AND(ISBLANK(AO41),ISBLANK(AP41))=TRUE,"",ABS(AP41-AO41)/AVERAGE(AO41:AP41))</f>
        <v/>
      </c>
      <c r="AS41" s="8">
        <v>30</v>
      </c>
      <c r="AT41" s="280">
        <v>43306</v>
      </c>
      <c r="AU41" s="11" t="s">
        <v>159</v>
      </c>
      <c r="AV41" s="11" t="s">
        <v>86</v>
      </c>
      <c r="AW41" s="11">
        <v>41.395516269023879</v>
      </c>
      <c r="AX41" s="11">
        <v>41.313999999999993</v>
      </c>
      <c r="AY41" s="282">
        <f>IF(AND(ISBLANK(AW41),ISBLANK(AX41))=TRUE,"",ABS(AX41-AW41)/AVERAGE(AW41:AX41))</f>
        <v>1.9711460712391001E-3</v>
      </c>
      <c r="BA41" s="5">
        <v>29</v>
      </c>
      <c r="BB41" s="279">
        <v>43298</v>
      </c>
      <c r="BC41" s="10" t="s">
        <v>182</v>
      </c>
      <c r="BD41" s="10" t="s">
        <v>68</v>
      </c>
      <c r="BE41" s="10">
        <v>75.244475552444683</v>
      </c>
      <c r="BF41" s="10">
        <v>76.417301577779156</v>
      </c>
      <c r="BG41" s="281">
        <f>IF(AND(ISBLANK(BE41),ISBLANK(BF41))=TRUE,"",ABS(BF41-BE41)/AVERAGE(BE41:BF41))</f>
        <v>1.5466336311322925E-2</v>
      </c>
      <c r="BI41" s="5">
        <v>28</v>
      </c>
      <c r="BJ41" s="279"/>
      <c r="BK41" s="10"/>
      <c r="BL41" s="10"/>
      <c r="BM41" s="10"/>
      <c r="BN41" s="10"/>
      <c r="BO41" s="281" t="str">
        <f>IF(AND(ISBLANK(BM41),ISBLANK(BN41))=TRUE,"",ABS(BN41-BM41)/AVERAGE(BM41:BN41))</f>
        <v/>
      </c>
      <c r="BQ41" s="5">
        <v>28</v>
      </c>
      <c r="BR41" s="279">
        <v>43299</v>
      </c>
      <c r="BS41" s="10" t="s">
        <v>228</v>
      </c>
      <c r="BT41" s="10" t="s">
        <v>69</v>
      </c>
      <c r="BU41" s="10">
        <v>29.996501574291546</v>
      </c>
      <c r="BV41" s="10">
        <v>29.735539669049473</v>
      </c>
      <c r="BW41" s="281">
        <f>IF(AND(ISBLANK(BU41),ISBLANK(BV41))=TRUE,"",ABS(BV41-BU41)/AVERAGE(BU41:BV41))</f>
        <v>8.7377527976633673E-3</v>
      </c>
      <c r="BY41" s="5">
        <v>27</v>
      </c>
      <c r="BZ41" s="279"/>
      <c r="CA41" s="10"/>
      <c r="CB41" s="10"/>
      <c r="CC41" s="10"/>
      <c r="CD41" s="10"/>
      <c r="CE41" s="281" t="str">
        <f>IF(AND(ISBLANK(CC41),ISBLANK(CD41))=TRUE,"",ABS(CD41-CC41)/AVERAGE(CC41:CD41))</f>
        <v/>
      </c>
      <c r="CG41" s="5">
        <v>27</v>
      </c>
      <c r="CH41" s="279"/>
      <c r="CI41" s="10"/>
      <c r="CJ41" s="10"/>
      <c r="CK41" s="10"/>
      <c r="CL41" s="10"/>
      <c r="CM41" s="281" t="str">
        <f>IF(AND(ISBLANK(CK41),ISBLANK(CL41))=TRUE,"",ABS(CL41-CK41)/AVERAGE(CK41:CL41))</f>
        <v/>
      </c>
      <c r="CO41" s="5">
        <v>27</v>
      </c>
      <c r="CP41" s="279"/>
      <c r="CQ41" s="10"/>
      <c r="CR41" s="10"/>
      <c r="CS41" s="10"/>
      <c r="CT41" s="10"/>
      <c r="CU41" s="281" t="str">
        <f>IF(AND(ISBLANK(CS41),ISBLANK(CT41))=TRUE,"",ABS(CT41-CS41)/AVERAGE(CS41:CT41))</f>
        <v/>
      </c>
      <c r="CW41" s="5">
        <v>27</v>
      </c>
      <c r="CX41" s="279"/>
      <c r="CY41" s="10"/>
      <c r="CZ41" s="10"/>
      <c r="DA41" s="10"/>
      <c r="DB41" s="10"/>
      <c r="DC41" s="281" t="str">
        <f>IF(AND(ISBLANK(DA41),ISBLANK(DB41))=TRUE,"",ABS(DB41-DA41)/AVERAGE(DA41:DB41))</f>
        <v/>
      </c>
      <c r="DE41" s="5">
        <v>27</v>
      </c>
      <c r="DF41" s="279"/>
      <c r="DG41" s="10"/>
      <c r="DH41" s="10"/>
      <c r="DI41" s="10"/>
      <c r="DJ41" s="10"/>
      <c r="DK41" s="281" t="str">
        <f>IF(AND(ISBLANK(DI41),ISBLANK(DJ41))=TRUE,"",ABS(DJ41-DI41)/AVERAGE(DI41:DJ41))</f>
        <v/>
      </c>
      <c r="DM41" s="5">
        <v>27</v>
      </c>
      <c r="DN41" s="279"/>
      <c r="DO41" s="10"/>
      <c r="DP41" s="10"/>
      <c r="DQ41" s="10"/>
      <c r="DR41" s="10"/>
      <c r="DS41" s="281" t="str">
        <f>IF(AND(ISBLANK(DQ41),ISBLANK(DR41))=TRUE,"",ABS(DR41-DQ41)/AVERAGE(DQ41:DR41))</f>
        <v/>
      </c>
      <c r="DU41" s="5">
        <v>26</v>
      </c>
      <c r="DV41" s="279"/>
      <c r="DW41" s="10"/>
      <c r="DX41" s="10"/>
      <c r="DY41" s="10"/>
      <c r="DZ41" s="10"/>
      <c r="EA41" s="281" t="str">
        <f>IF(AND(ISBLANK(DY41),ISBLANK(DZ41))=TRUE,"",ABS(DZ41-DY41)/AVERAGE(DY41:DZ41))</f>
        <v/>
      </c>
      <c r="EC41" s="5">
        <v>26</v>
      </c>
      <c r="ED41" s="279"/>
      <c r="EE41" s="10"/>
      <c r="EF41" s="10"/>
      <c r="EG41" s="10"/>
      <c r="EH41" s="10"/>
      <c r="EI41" s="281" t="str">
        <f>IF(AND(ISBLANK(EG41),ISBLANK(EH41))=TRUE,"",ABS(EH41-EG41)/AVERAGE(EG41:EH41))</f>
        <v/>
      </c>
      <c r="EK41" s="5">
        <v>26</v>
      </c>
      <c r="EL41" s="279"/>
      <c r="EM41" s="10"/>
      <c r="EN41" s="10"/>
      <c r="EO41" s="10"/>
      <c r="EP41" s="10"/>
      <c r="EQ41" s="281" t="str">
        <f>IF(AND(ISBLANK(EO41),ISBLANK(EP41))=TRUE,"",ABS(EP41-EO41)/AVERAGE(EO41:EP41))</f>
        <v/>
      </c>
    </row>
    <row r="42" spans="1:147" ht="15.75" thickBot="1" x14ac:dyDescent="0.3">
      <c r="A42" s="66" t="s">
        <v>373</v>
      </c>
      <c r="B42" s="160">
        <v>0.95</v>
      </c>
      <c r="C42" s="160">
        <v>0.97</v>
      </c>
      <c r="D42" s="160">
        <v>1</v>
      </c>
      <c r="E42" s="160">
        <v>1.03</v>
      </c>
      <c r="F42" s="160">
        <v>1.05</v>
      </c>
      <c r="G42" s="70"/>
      <c r="H42" s="70"/>
      <c r="I42"/>
      <c r="M42" s="15"/>
      <c r="N42" s="63"/>
      <c r="O42" s="15"/>
      <c r="P42" s="15"/>
      <c r="Q42" s="15"/>
      <c r="R42" s="62"/>
      <c r="S42" s="283"/>
      <c r="U42" s="15"/>
      <c r="V42" s="63"/>
      <c r="W42" s="15"/>
      <c r="X42" s="15"/>
      <c r="Y42" s="15"/>
      <c r="Z42" s="62"/>
      <c r="AA42" s="64"/>
      <c r="AC42" s="15"/>
      <c r="AD42" s="63"/>
      <c r="AE42" s="15"/>
      <c r="AF42" s="15"/>
      <c r="AG42" s="15"/>
      <c r="AH42" s="62"/>
      <c r="AI42" s="64"/>
      <c r="AK42" s="15"/>
      <c r="AL42" s="63"/>
      <c r="AM42" s="15"/>
      <c r="AN42" s="15"/>
      <c r="AO42" s="15"/>
      <c r="AP42" s="62"/>
      <c r="AQ42" s="64"/>
      <c r="AS42" s="15"/>
      <c r="AT42" s="63"/>
      <c r="AU42" s="15"/>
      <c r="AV42" s="15"/>
      <c r="AW42" s="15"/>
      <c r="AX42" s="62"/>
      <c r="AY42" s="64"/>
      <c r="BA42" s="8">
        <v>30</v>
      </c>
      <c r="BB42" s="280">
        <v>43298</v>
      </c>
      <c r="BC42" s="11" t="s">
        <v>183</v>
      </c>
      <c r="BD42" s="11" t="s">
        <v>68</v>
      </c>
      <c r="BE42" s="11">
        <v>73.723051077956796</v>
      </c>
      <c r="BF42" s="11">
        <v>75.056000000000012</v>
      </c>
      <c r="BG42" s="282">
        <f>IF(AND(ISBLANK(BE42),ISBLANK(BF42))=TRUE,"",ABS(BF42-BE42)/AVERAGE(BE42:BF42))</f>
        <v>1.7918502805139958E-2</v>
      </c>
      <c r="BI42" s="5">
        <v>29</v>
      </c>
      <c r="BJ42" s="279"/>
      <c r="BK42" s="10"/>
      <c r="BL42" s="10"/>
      <c r="BM42" s="10"/>
      <c r="BN42" s="10"/>
      <c r="BO42" s="281" t="str">
        <f>IF(AND(ISBLANK(BM42),ISBLANK(BN42))=TRUE,"",ABS(BN42-BM42)/AVERAGE(BM42:BN42))</f>
        <v/>
      </c>
      <c r="BQ42" s="5">
        <v>29</v>
      </c>
      <c r="BR42" s="279">
        <v>43299</v>
      </c>
      <c r="BS42" s="10" t="s">
        <v>229</v>
      </c>
      <c r="BT42" s="10" t="s">
        <v>69</v>
      </c>
      <c r="BU42" s="10">
        <v>31.23250699720105</v>
      </c>
      <c r="BV42" s="10">
        <v>30.933813237352236</v>
      </c>
      <c r="BW42" s="281">
        <f>IF(AND(ISBLANK(BU42),ISBLANK(BV42))=TRUE,"",ABS(BV42-BU42)/AVERAGE(BU42:BV42))</f>
        <v>9.609504269251997E-3</v>
      </c>
      <c r="BY42" s="5">
        <v>28</v>
      </c>
      <c r="BZ42" s="279"/>
      <c r="CA42" s="10"/>
      <c r="CB42" s="10"/>
      <c r="CC42" s="10"/>
      <c r="CD42" s="10"/>
      <c r="CE42" s="281" t="str">
        <f>IF(AND(ISBLANK(CC42),ISBLANK(CD42))=TRUE,"",ABS(CD42-CC42)/AVERAGE(CC42:CD42))</f>
        <v/>
      </c>
      <c r="CG42" s="5">
        <v>28</v>
      </c>
      <c r="CH42" s="279"/>
      <c r="CI42" s="10"/>
      <c r="CJ42" s="10"/>
      <c r="CK42" s="10"/>
      <c r="CL42" s="10"/>
      <c r="CM42" s="281" t="str">
        <f>IF(AND(ISBLANK(CK42),ISBLANK(CL42))=TRUE,"",ABS(CL42-CK42)/AVERAGE(CK42:CL42))</f>
        <v/>
      </c>
      <c r="CO42" s="5">
        <v>28</v>
      </c>
      <c r="CP42" s="279"/>
      <c r="CQ42" s="10"/>
      <c r="CR42" s="10"/>
      <c r="CS42" s="10"/>
      <c r="CT42" s="10"/>
      <c r="CU42" s="281" t="str">
        <f>IF(AND(ISBLANK(CS42),ISBLANK(CT42))=TRUE,"",ABS(CT42-CS42)/AVERAGE(CS42:CT42))</f>
        <v/>
      </c>
      <c r="CW42" s="5">
        <v>28</v>
      </c>
      <c r="CX42" s="279"/>
      <c r="CY42" s="10"/>
      <c r="CZ42" s="10"/>
      <c r="DA42" s="10"/>
      <c r="DB42" s="10"/>
      <c r="DC42" s="281" t="str">
        <f>IF(AND(ISBLANK(DA42),ISBLANK(DB42))=TRUE,"",ABS(DB42-DA42)/AVERAGE(DA42:DB42))</f>
        <v/>
      </c>
      <c r="DE42" s="5">
        <v>28</v>
      </c>
      <c r="DF42" s="279"/>
      <c r="DG42" s="10"/>
      <c r="DH42" s="10"/>
      <c r="DI42" s="10"/>
      <c r="DJ42" s="10"/>
      <c r="DK42" s="281" t="str">
        <f>IF(AND(ISBLANK(DI42),ISBLANK(DJ42))=TRUE,"",ABS(DJ42-DI42)/AVERAGE(DI42:DJ42))</f>
        <v/>
      </c>
      <c r="DM42" s="5">
        <v>28</v>
      </c>
      <c r="DN42" s="279"/>
      <c r="DO42" s="10"/>
      <c r="DP42" s="10"/>
      <c r="DQ42" s="10"/>
      <c r="DR42" s="10"/>
      <c r="DS42" s="281" t="str">
        <f>IF(AND(ISBLANK(DQ42),ISBLANK(DR42))=TRUE,"",ABS(DR42-DQ42)/AVERAGE(DQ42:DR42))</f>
        <v/>
      </c>
      <c r="DU42" s="5">
        <v>27</v>
      </c>
      <c r="DV42" s="279"/>
      <c r="DW42" s="10"/>
      <c r="DX42" s="10"/>
      <c r="DY42" s="10"/>
      <c r="DZ42" s="10"/>
      <c r="EA42" s="281" t="str">
        <f>IF(AND(ISBLANK(DY42),ISBLANK(DZ42))=TRUE,"",ABS(DZ42-DY42)/AVERAGE(DY42:DZ42))</f>
        <v/>
      </c>
      <c r="EC42" s="5">
        <v>27</v>
      </c>
      <c r="ED42" s="279"/>
      <c r="EE42" s="10"/>
      <c r="EF42" s="10"/>
      <c r="EG42" s="10"/>
      <c r="EH42" s="10"/>
      <c r="EI42" s="281" t="str">
        <f>IF(AND(ISBLANK(EG42),ISBLANK(EH42))=TRUE,"",ABS(EH42-EG42)/AVERAGE(EG42:EH42))</f>
        <v/>
      </c>
      <c r="EK42" s="5">
        <v>27</v>
      </c>
      <c r="EL42" s="279"/>
      <c r="EM42" s="10"/>
      <c r="EN42" s="10"/>
      <c r="EO42" s="10"/>
      <c r="EP42" s="10"/>
      <c r="EQ42" s="281" t="str">
        <f>IF(AND(ISBLANK(EO42),ISBLANK(EP42))=TRUE,"",ABS(EP42-EO42)/AVERAGE(EO42:EP42))</f>
        <v/>
      </c>
    </row>
    <row r="43" spans="1:147" ht="15.75" thickBot="1" x14ac:dyDescent="0.3">
      <c r="A43" s="66"/>
      <c r="B43" s="160"/>
      <c r="C43" s="160"/>
      <c r="D43" s="160"/>
      <c r="E43" s="160"/>
      <c r="F43" s="160"/>
      <c r="G43" s="70"/>
      <c r="H43" s="70"/>
      <c r="I43"/>
      <c r="R43" s="18" t="s">
        <v>52</v>
      </c>
      <c r="S43" s="284">
        <f>AVERAGE(S13:S41)</f>
        <v>1.9132866482553872E-4</v>
      </c>
      <c r="Z43" s="18" t="s">
        <v>52</v>
      </c>
      <c r="AA43" s="54">
        <f>AVERAGE(AA13:AA41)</f>
        <v>1.9863425432066107E-3</v>
      </c>
      <c r="AH43" s="18" t="s">
        <v>52</v>
      </c>
      <c r="AI43" s="54">
        <f>AVERAGE(AI13:AI41)</f>
        <v>1.606253497573952E-2</v>
      </c>
      <c r="AP43" s="18" t="s">
        <v>52</v>
      </c>
      <c r="AQ43" s="54">
        <f>AVERAGE(AQ13:AQ41)</f>
        <v>9.2521700332853004E-3</v>
      </c>
      <c r="AX43" s="18" t="s">
        <v>52</v>
      </c>
      <c r="AY43" s="54">
        <f>AVERAGE(AY13:AY41)</f>
        <v>5.3078164367962562E-3</v>
      </c>
      <c r="BF43" s="18" t="s">
        <v>52</v>
      </c>
      <c r="BG43" s="54">
        <f>AVERAGE(BG14:BG42)</f>
        <v>2.4579694467104351E-2</v>
      </c>
      <c r="BI43" s="8">
        <v>30</v>
      </c>
      <c r="BJ43" s="280"/>
      <c r="BK43" s="11"/>
      <c r="BL43" s="11"/>
      <c r="BM43" s="11"/>
      <c r="BN43" s="11"/>
      <c r="BO43" s="282" t="str">
        <f>IF(AND(ISBLANK(BM43),ISBLANK(BN43))=TRUE,"",ABS(BN43-BM43)/AVERAGE(BM43:BN43))</f>
        <v/>
      </c>
      <c r="BQ43" s="8">
        <v>30</v>
      </c>
      <c r="BR43" s="280">
        <v>43299</v>
      </c>
      <c r="BS43" s="11" t="s">
        <v>230</v>
      </c>
      <c r="BT43" s="11" t="s">
        <v>69</v>
      </c>
      <c r="BU43" s="11">
        <v>31.016898310169182</v>
      </c>
      <c r="BV43" s="11">
        <v>30.997250687328094</v>
      </c>
      <c r="BW43" s="282">
        <f>IF(AND(ISBLANK(BU43),ISBLANK(BV43))=TRUE,"",ABS(BV43-BU43)/AVERAGE(BU43:BV43))</f>
        <v>6.3364968023284284E-4</v>
      </c>
      <c r="BY43" s="5">
        <v>29</v>
      </c>
      <c r="BZ43" s="279"/>
      <c r="CA43" s="10"/>
      <c r="CB43" s="10"/>
      <c r="CC43" s="10"/>
      <c r="CD43" s="10"/>
      <c r="CE43" s="281" t="str">
        <f>IF(AND(ISBLANK(CC43),ISBLANK(CD43))=TRUE,"",ABS(CD43-CC43)/AVERAGE(CC43:CD43))</f>
        <v/>
      </c>
      <c r="CG43" s="5">
        <v>29</v>
      </c>
      <c r="CH43" s="279"/>
      <c r="CI43" s="10"/>
      <c r="CJ43" s="10"/>
      <c r="CK43" s="10"/>
      <c r="CL43" s="10"/>
      <c r="CM43" s="281" t="str">
        <f>IF(AND(ISBLANK(CK43),ISBLANK(CL43))=TRUE,"",ABS(CL43-CK43)/AVERAGE(CK43:CL43))</f>
        <v/>
      </c>
      <c r="CO43" s="5">
        <v>29</v>
      </c>
      <c r="CP43" s="279"/>
      <c r="CQ43" s="10"/>
      <c r="CR43" s="10"/>
      <c r="CS43" s="10"/>
      <c r="CT43" s="10"/>
      <c r="CU43" s="281" t="str">
        <f>IF(AND(ISBLANK(CS43),ISBLANK(CT43))=TRUE,"",ABS(CT43-CS43)/AVERAGE(CS43:CT43))</f>
        <v/>
      </c>
      <c r="CW43" s="5">
        <v>29</v>
      </c>
      <c r="CX43" s="279"/>
      <c r="CY43" s="10"/>
      <c r="CZ43" s="10"/>
      <c r="DA43" s="10"/>
      <c r="DB43" s="10"/>
      <c r="DC43" s="281" t="str">
        <f>IF(AND(ISBLANK(DA43),ISBLANK(DB43))=TRUE,"",ABS(DB43-DA43)/AVERAGE(DA43:DB43))</f>
        <v/>
      </c>
      <c r="DE43" s="5">
        <v>29</v>
      </c>
      <c r="DF43" s="279"/>
      <c r="DG43" s="10"/>
      <c r="DH43" s="10"/>
      <c r="DI43" s="10"/>
      <c r="DJ43" s="10"/>
      <c r="DK43" s="281" t="str">
        <f>IF(AND(ISBLANK(DI43),ISBLANK(DJ43))=TRUE,"",ABS(DJ43-DI43)/AVERAGE(DI43:DJ43))</f>
        <v/>
      </c>
      <c r="DM43" s="5">
        <v>29</v>
      </c>
      <c r="DN43" s="279"/>
      <c r="DO43" s="10"/>
      <c r="DP43" s="10"/>
      <c r="DQ43" s="10"/>
      <c r="DR43" s="10"/>
      <c r="DS43" s="281" t="str">
        <f>IF(AND(ISBLANK(DQ43),ISBLANK(DR43))=TRUE,"",ABS(DR43-DQ43)/AVERAGE(DQ43:DR43))</f>
        <v/>
      </c>
      <c r="DU43" s="5">
        <v>28</v>
      </c>
      <c r="DV43" s="279"/>
      <c r="DW43" s="10"/>
      <c r="DX43" s="10"/>
      <c r="DY43" s="10"/>
      <c r="DZ43" s="10"/>
      <c r="EA43" s="281" t="str">
        <f>IF(AND(ISBLANK(DY43),ISBLANK(DZ43))=TRUE,"",ABS(DZ43-DY43)/AVERAGE(DY43:DZ43))</f>
        <v/>
      </c>
      <c r="EC43" s="5">
        <v>28</v>
      </c>
      <c r="ED43" s="279"/>
      <c r="EE43" s="10"/>
      <c r="EF43" s="10"/>
      <c r="EG43" s="10"/>
      <c r="EH43" s="10"/>
      <c r="EI43" s="281" t="str">
        <f>IF(AND(ISBLANK(EG43),ISBLANK(EH43))=TRUE,"",ABS(EH43-EG43)/AVERAGE(EG43:EH43))</f>
        <v/>
      </c>
      <c r="EK43" s="5">
        <v>28</v>
      </c>
      <c r="EL43" s="279"/>
      <c r="EM43" s="10"/>
      <c r="EN43" s="10"/>
      <c r="EO43" s="10"/>
      <c r="EP43" s="10"/>
      <c r="EQ43" s="281" t="str">
        <f>IF(AND(ISBLANK(EO43),ISBLANK(EP43))=TRUE,"",ABS(EP43-EO43)/AVERAGE(EO43:EP43))</f>
        <v/>
      </c>
    </row>
    <row r="44" spans="1:147" ht="15.75" thickBot="1" x14ac:dyDescent="0.3">
      <c r="A44" s="66"/>
      <c r="B44" s="160"/>
      <c r="C44" s="160"/>
      <c r="D44" s="160"/>
      <c r="E44" s="160"/>
      <c r="F44" s="160"/>
      <c r="G44" s="70"/>
      <c r="H44" s="70"/>
      <c r="I44"/>
      <c r="R44" s="57" t="s">
        <v>53</v>
      </c>
      <c r="S44" s="285">
        <f>_xlfn.STDEV.S(S13:S41)</f>
        <v>4.3851967435242977E-5</v>
      </c>
      <c r="Z44" s="57" t="s">
        <v>53</v>
      </c>
      <c r="AA44" s="4">
        <f>_xlfn.STDEV.S(AA13:AA41)</f>
        <v>1.7309441314683745E-3</v>
      </c>
      <c r="AH44" s="57" t="s">
        <v>53</v>
      </c>
      <c r="AI44" s="4">
        <f>_xlfn.STDEV.S(AI13:AI41)</f>
        <v>3.2332685786644132E-2</v>
      </c>
      <c r="AP44" s="57" t="s">
        <v>53</v>
      </c>
      <c r="AQ44" s="4">
        <f>_xlfn.STDEV.S(AQ13:AQ41)</f>
        <v>9.1301926134251515E-3</v>
      </c>
      <c r="AX44" s="57" t="s">
        <v>53</v>
      </c>
      <c r="AY44" s="4">
        <f>_xlfn.STDEV.S(AY13:AY41)</f>
        <v>7.0541555514997351E-3</v>
      </c>
      <c r="BF44" s="57" t="s">
        <v>53</v>
      </c>
      <c r="BG44" s="4">
        <f>_xlfn.STDEV.S(BG14:BG42)</f>
        <v>5.8890065347920885E-2</v>
      </c>
      <c r="BN44" s="18" t="s">
        <v>52</v>
      </c>
      <c r="BO44" s="54">
        <f>AVERAGE(BO15:BO43)</f>
        <v>1.2126469594335183E-2</v>
      </c>
      <c r="BV44" s="18" t="s">
        <v>52</v>
      </c>
      <c r="BW44" s="54">
        <f>AVERAGE(BW15:BW43)</f>
        <v>2.7846780667556616E-2</v>
      </c>
      <c r="BY44" s="8">
        <v>30</v>
      </c>
      <c r="BZ44" s="280"/>
      <c r="CA44" s="11"/>
      <c r="CB44" s="11"/>
      <c r="CC44" s="11"/>
      <c r="CD44" s="11"/>
      <c r="CE44" s="282" t="str">
        <f>IF(AND(ISBLANK(CC44),ISBLANK(CD44))=TRUE,"",ABS(CD44-CC44)/AVERAGE(CC44:CD44))</f>
        <v/>
      </c>
      <c r="CG44" s="8">
        <v>30</v>
      </c>
      <c r="CH44" s="280"/>
      <c r="CI44" s="11"/>
      <c r="CJ44" s="11"/>
      <c r="CK44" s="11"/>
      <c r="CL44" s="11"/>
      <c r="CM44" s="282" t="str">
        <f>IF(AND(ISBLANK(CK44),ISBLANK(CL44))=TRUE,"",ABS(CL44-CK44)/AVERAGE(CK44:CL44))</f>
        <v/>
      </c>
      <c r="CO44" s="8">
        <v>30</v>
      </c>
      <c r="CP44" s="280"/>
      <c r="CQ44" s="11"/>
      <c r="CR44" s="11"/>
      <c r="CS44" s="11"/>
      <c r="CT44" s="11"/>
      <c r="CU44" s="282" t="str">
        <f>IF(AND(ISBLANK(CS44),ISBLANK(CT44))=TRUE,"",ABS(CT44-CS44)/AVERAGE(CS44:CT44))</f>
        <v/>
      </c>
      <c r="CW44" s="8">
        <v>30</v>
      </c>
      <c r="CX44" s="280"/>
      <c r="CY44" s="11"/>
      <c r="CZ44" s="11"/>
      <c r="DA44" s="11"/>
      <c r="DB44" s="11"/>
      <c r="DC44" s="282" t="str">
        <f>IF(AND(ISBLANK(DA44),ISBLANK(DB44))=TRUE,"",ABS(DB44-DA44)/AVERAGE(DA44:DB44))</f>
        <v/>
      </c>
      <c r="DE44" s="8">
        <v>30</v>
      </c>
      <c r="DF44" s="280"/>
      <c r="DG44" s="11"/>
      <c r="DH44" s="11"/>
      <c r="DI44" s="11"/>
      <c r="DJ44" s="11"/>
      <c r="DK44" s="282" t="str">
        <f>IF(AND(ISBLANK(DI44),ISBLANK(DJ44))=TRUE,"",ABS(DJ44-DI44)/AVERAGE(DI44:DJ44))</f>
        <v/>
      </c>
      <c r="DM44" s="8">
        <v>30</v>
      </c>
      <c r="DN44" s="280"/>
      <c r="DO44" s="11"/>
      <c r="DP44" s="11"/>
      <c r="DQ44" s="11"/>
      <c r="DR44" s="11"/>
      <c r="DS44" s="282" t="str">
        <f>IF(AND(ISBLANK(DQ44),ISBLANK(DR44))=TRUE,"",ABS(DR44-DQ44)/AVERAGE(DQ44:DR44))</f>
        <v/>
      </c>
      <c r="DU44" s="5">
        <v>29</v>
      </c>
      <c r="DV44" s="279"/>
      <c r="DW44" s="10"/>
      <c r="DX44" s="10"/>
      <c r="DY44" s="10"/>
      <c r="DZ44" s="10"/>
      <c r="EA44" s="281" t="str">
        <f>IF(AND(ISBLANK(DY44),ISBLANK(DZ44))=TRUE,"",ABS(DZ44-DY44)/AVERAGE(DY44:DZ44))</f>
        <v/>
      </c>
      <c r="EC44" s="5">
        <v>29</v>
      </c>
      <c r="ED44" s="279"/>
      <c r="EE44" s="10"/>
      <c r="EF44" s="10"/>
      <c r="EG44" s="10"/>
      <c r="EH44" s="10"/>
      <c r="EI44" s="281" t="str">
        <f>IF(AND(ISBLANK(EG44),ISBLANK(EH44))=TRUE,"",ABS(EH44-EG44)/AVERAGE(EG44:EH44))</f>
        <v/>
      </c>
      <c r="EK44" s="5">
        <v>29</v>
      </c>
      <c r="EL44" s="279"/>
      <c r="EM44" s="10"/>
      <c r="EN44" s="10"/>
      <c r="EO44" s="10"/>
      <c r="EP44" s="10"/>
      <c r="EQ44" s="281" t="str">
        <f>IF(AND(ISBLANK(EO44),ISBLANK(EP44))=TRUE,"",ABS(EP44-EO44)/AVERAGE(EO44:EP44))</f>
        <v/>
      </c>
    </row>
    <row r="45" spans="1:147" ht="15.75" thickBot="1" x14ac:dyDescent="0.3">
      <c r="A45" s="66"/>
      <c r="B45" s="66"/>
      <c r="C45" s="66"/>
      <c r="D45" s="66"/>
      <c r="E45" s="74"/>
      <c r="F45" s="74"/>
      <c r="G45" s="74"/>
      <c r="R45" s="57" t="s">
        <v>100</v>
      </c>
      <c r="S45" s="286">
        <f>S44/S43</f>
        <v>0.22919705980925018</v>
      </c>
      <c r="Z45" s="57" t="s">
        <v>100</v>
      </c>
      <c r="AA45" s="6">
        <f>AA44/AA43</f>
        <v>0.87142277518461686</v>
      </c>
      <c r="AH45" s="57" t="s">
        <v>100</v>
      </c>
      <c r="AI45" s="6">
        <f>AI44/AI43</f>
        <v>2.0129254713206022</v>
      </c>
      <c r="AP45" s="57" t="s">
        <v>100</v>
      </c>
      <c r="AQ45" s="6">
        <f>AQ44/AQ43</f>
        <v>0.98681634476870539</v>
      </c>
      <c r="AX45" s="57" t="s">
        <v>100</v>
      </c>
      <c r="AY45" s="6">
        <f>AY44/AY43</f>
        <v>1.3290127184122349</v>
      </c>
      <c r="BF45" s="57" t="s">
        <v>100</v>
      </c>
      <c r="BG45" s="6">
        <f>BG44/BG43</f>
        <v>2.3958827245283705</v>
      </c>
      <c r="BN45" s="57" t="s">
        <v>53</v>
      </c>
      <c r="BO45" s="4">
        <f>_xlfn.STDEV.S(BO15:BO43)</f>
        <v>1.6138279025674683E-2</v>
      </c>
      <c r="BV45" s="57" t="s">
        <v>53</v>
      </c>
      <c r="BW45" s="4">
        <f>_xlfn.STDEV.S(BW15:BW43)</f>
        <v>4.8864334481058279E-2</v>
      </c>
      <c r="CD45" s="18" t="s">
        <v>52</v>
      </c>
      <c r="CE45" s="54">
        <f>AVERAGE(CE16:CE44)</f>
        <v>6.5655346731331226E-3</v>
      </c>
      <c r="CL45" s="18" t="s">
        <v>52</v>
      </c>
      <c r="CM45" s="54">
        <f>AVERAGE(CM16:CM44)</f>
        <v>1.1859580000383136E-2</v>
      </c>
      <c r="CT45" s="18" t="s">
        <v>52</v>
      </c>
      <c r="CU45" s="54">
        <f>AVERAGE(CU16:CU44)</f>
        <v>3.75872579824949E-3</v>
      </c>
      <c r="DB45" s="18" t="s">
        <v>52</v>
      </c>
      <c r="DC45" s="54">
        <f>AVERAGE(DC16:DC44)</f>
        <v>1</v>
      </c>
      <c r="DJ45" s="18" t="s">
        <v>52</v>
      </c>
      <c r="DK45" s="54">
        <f>AVERAGE(DK16:DK44)</f>
        <v>2.9054943163784916E-2</v>
      </c>
      <c r="DR45" s="18" t="s">
        <v>52</v>
      </c>
      <c r="DS45" s="54">
        <f>AVERAGE(DS16:DS44)</f>
        <v>1.3312179735465097E-2</v>
      </c>
      <c r="DU45" s="8">
        <v>30</v>
      </c>
      <c r="DV45" s="280"/>
      <c r="DW45" s="11"/>
      <c r="DX45" s="11"/>
      <c r="DY45" s="11"/>
      <c r="DZ45" s="11"/>
      <c r="EA45" s="282" t="str">
        <f>IF(AND(ISBLANK(DY45),ISBLANK(DZ45))=TRUE,"",ABS(DZ45-DY45)/AVERAGE(DY45:DZ45))</f>
        <v/>
      </c>
      <c r="EC45" s="8">
        <v>30</v>
      </c>
      <c r="ED45" s="280"/>
      <c r="EE45" s="11"/>
      <c r="EF45" s="11"/>
      <c r="EG45" s="11"/>
      <c r="EH45" s="11"/>
      <c r="EI45" s="282" t="str">
        <f>IF(AND(ISBLANK(EG45),ISBLANK(EH45))=TRUE,"",ABS(EH45-EG45)/AVERAGE(EG45:EH45))</f>
        <v/>
      </c>
      <c r="EK45" s="8">
        <v>30</v>
      </c>
      <c r="EL45" s="280"/>
      <c r="EM45" s="11"/>
      <c r="EN45" s="11"/>
      <c r="EO45" s="11"/>
      <c r="EP45" s="11"/>
      <c r="EQ45" s="282" t="str">
        <f>IF(AND(ISBLANK(EO45),ISBLANK(EP45))=TRUE,"",ABS(EP45-EO45)/AVERAGE(EO45:EP45))</f>
        <v/>
      </c>
    </row>
    <row r="46" spans="1:147" x14ac:dyDescent="0.25">
      <c r="R46" s="57" t="s">
        <v>98</v>
      </c>
      <c r="S46" s="287">
        <f>S43+2*S44</f>
        <v>2.7903259969602469E-4</v>
      </c>
      <c r="Z46" s="57" t="s">
        <v>98</v>
      </c>
      <c r="AA46" s="55">
        <f>AA43+2*AA44</f>
        <v>5.4482308061433596E-3</v>
      </c>
      <c r="AH46" s="57" t="s">
        <v>98</v>
      </c>
      <c r="AI46" s="55">
        <f>AI43+2*AI44</f>
        <v>8.0727906549027784E-2</v>
      </c>
      <c r="AP46" s="57" t="s">
        <v>98</v>
      </c>
      <c r="AQ46" s="55">
        <f>AQ43+2*AQ44</f>
        <v>2.7512555260135602E-2</v>
      </c>
      <c r="AX46" s="57" t="s">
        <v>98</v>
      </c>
      <c r="AY46" s="55">
        <f>AY43+2*AY44</f>
        <v>1.9416127539795727E-2</v>
      </c>
      <c r="BF46" s="57" t="s">
        <v>98</v>
      </c>
      <c r="BG46" s="55">
        <f>BG43+2*BG44</f>
        <v>0.14235982516294612</v>
      </c>
      <c r="BN46" s="57" t="s">
        <v>100</v>
      </c>
      <c r="BO46" s="6">
        <f>BO45/BO44</f>
        <v>1.3308307830346267</v>
      </c>
      <c r="BV46" s="57" t="s">
        <v>100</v>
      </c>
      <c r="BW46" s="6">
        <f>BW45/BW44</f>
        <v>1.7547570422741374</v>
      </c>
      <c r="CD46" s="57" t="s">
        <v>53</v>
      </c>
      <c r="CE46" s="4">
        <f>_xlfn.STDEV.S(CE16:CE44)</f>
        <v>7.307084294439558E-3</v>
      </c>
      <c r="CL46" s="57" t="s">
        <v>53</v>
      </c>
      <c r="CM46" s="4">
        <f>_xlfn.STDEV.S(CM16:CM44)</f>
        <v>9.6966699535747953E-3</v>
      </c>
      <c r="CT46" s="57" t="s">
        <v>53</v>
      </c>
      <c r="CU46" s="4">
        <f>_xlfn.STDEV.S(CU16:CU44)</f>
        <v>2.1968167043181883E-3</v>
      </c>
      <c r="DB46" s="57" t="s">
        <v>53</v>
      </c>
      <c r="DC46" s="4" t="e">
        <f>_xlfn.STDEV.S(DC16:DC44)</f>
        <v>#DIV/0!</v>
      </c>
      <c r="DJ46" s="57" t="s">
        <v>53</v>
      </c>
      <c r="DK46" s="4" t="e">
        <f>_xlfn.STDEV.S(DK16:DK44)</f>
        <v>#DIV/0!</v>
      </c>
      <c r="DR46" s="57" t="s">
        <v>53</v>
      </c>
      <c r="DS46" s="4">
        <f>_xlfn.STDEV.S(DS16:DS44)</f>
        <v>1.9576400701822188E-2</v>
      </c>
      <c r="DZ46" s="18" t="s">
        <v>52</v>
      </c>
      <c r="EA46" s="54">
        <f>AVERAGE(EA17:EA45)</f>
        <v>4.9214714383904127E-3</v>
      </c>
      <c r="EH46" s="18" t="s">
        <v>52</v>
      </c>
      <c r="EI46" s="54">
        <f>AVERAGE(EI17:EI45)</f>
        <v>1.0419806345196727E-2</v>
      </c>
      <c r="EP46" s="18" t="s">
        <v>52</v>
      </c>
      <c r="EQ46" s="54">
        <f>AVERAGE(EQ17:EQ45)</f>
        <v>2.091016960421371E-2</v>
      </c>
    </row>
    <row r="47" spans="1:147" ht="15.75" thickBot="1" x14ac:dyDescent="0.3">
      <c r="R47" s="12" t="s">
        <v>99</v>
      </c>
      <c r="S47" s="288">
        <f>S43+3*S44</f>
        <v>3.2288456713126768E-4</v>
      </c>
      <c r="Z47" s="12" t="s">
        <v>99</v>
      </c>
      <c r="AA47" s="56">
        <f>AA43+3*AA44</f>
        <v>7.1791749376117348E-3</v>
      </c>
      <c r="AH47" s="12" t="s">
        <v>99</v>
      </c>
      <c r="AI47" s="56">
        <f>AI43+3*AI44</f>
        <v>0.11306059233567191</v>
      </c>
      <c r="AP47" s="12" t="s">
        <v>99</v>
      </c>
      <c r="AQ47" s="56">
        <f>AQ43+3*AQ44</f>
        <v>3.6642747873560755E-2</v>
      </c>
      <c r="AX47" s="12" t="s">
        <v>99</v>
      </c>
      <c r="AY47" s="56">
        <f>AY43+3*AY44</f>
        <v>2.6470283091295461E-2</v>
      </c>
      <c r="BF47" s="12" t="s">
        <v>99</v>
      </c>
      <c r="BG47" s="56">
        <f>BG43+3*BG44</f>
        <v>0.201249890510867</v>
      </c>
      <c r="BN47" s="57" t="s">
        <v>98</v>
      </c>
      <c r="BO47" s="55">
        <f>BO44+2*BO45</f>
        <v>4.4403027645684545E-2</v>
      </c>
      <c r="BV47" s="57" t="s">
        <v>98</v>
      </c>
      <c r="BW47" s="55">
        <f>BW44+2*BW45</f>
        <v>0.12557544962967318</v>
      </c>
      <c r="CD47" s="57" t="s">
        <v>100</v>
      </c>
      <c r="CE47" s="6">
        <f>CE46/CE45</f>
        <v>1.1129458084108421</v>
      </c>
      <c r="CL47" s="57" t="s">
        <v>100</v>
      </c>
      <c r="CM47" s="6">
        <f>CM46/CM45</f>
        <v>0.81762338575746651</v>
      </c>
      <c r="CT47" s="57" t="s">
        <v>100</v>
      </c>
      <c r="CU47" s="6">
        <f>CU46/CU45</f>
        <v>0.58445782486748232</v>
      </c>
      <c r="DB47" s="57" t="s">
        <v>100</v>
      </c>
      <c r="DC47" s="6" t="e">
        <f>DC46/DC45</f>
        <v>#DIV/0!</v>
      </c>
      <c r="DJ47" s="57" t="s">
        <v>100</v>
      </c>
      <c r="DK47" s="6" t="e">
        <f>DK46/DK45</f>
        <v>#DIV/0!</v>
      </c>
      <c r="DR47" s="57" t="s">
        <v>100</v>
      </c>
      <c r="DS47" s="6">
        <f>DS46/DS45</f>
        <v>1.4705631302189019</v>
      </c>
      <c r="DZ47" s="57" t="s">
        <v>53</v>
      </c>
      <c r="EA47" s="4">
        <f>_xlfn.STDEV.S(EA17:EA45)</f>
        <v>3.0541289871330781E-3</v>
      </c>
      <c r="EH47" s="57" t="s">
        <v>53</v>
      </c>
      <c r="EI47" s="4">
        <f>_xlfn.STDEV.S(EI17:EI45)</f>
        <v>6.8563834851116051E-3</v>
      </c>
      <c r="EP47" s="57" t="s">
        <v>53</v>
      </c>
      <c r="EQ47" s="4">
        <f>_xlfn.STDEV.S(EQ17:EQ45)</f>
        <v>2.1103120283341568E-2</v>
      </c>
    </row>
    <row r="48" spans="1:147" ht="15.75" thickBot="1" x14ac:dyDescent="0.3">
      <c r="CD48" s="12" t="s">
        <v>99</v>
      </c>
      <c r="CE48" s="56">
        <f>CE45+3*CE46</f>
        <v>2.8486787556451797E-2</v>
      </c>
      <c r="CL48" s="12" t="s">
        <v>99</v>
      </c>
      <c r="CM48" s="56">
        <f>CM45+3*CM46</f>
        <v>4.0949589861107527E-2</v>
      </c>
      <c r="CT48" s="12" t="s">
        <v>99</v>
      </c>
      <c r="CU48" s="56">
        <f>CU45+3*CU46</f>
        <v>1.0349175911204055E-2</v>
      </c>
      <c r="DB48" s="12" t="s">
        <v>99</v>
      </c>
      <c r="DC48" s="56" t="e">
        <f>DC45+3*DC46</f>
        <v>#DIV/0!</v>
      </c>
      <c r="DJ48" s="12" t="s">
        <v>99</v>
      </c>
      <c r="DK48" s="56" t="e">
        <f>DK45+3*DK46</f>
        <v>#DIV/0!</v>
      </c>
      <c r="DR48" s="12" t="s">
        <v>99</v>
      </c>
      <c r="DS48" s="56">
        <f>DS45+3*DS46</f>
        <v>7.2041381840931659E-2</v>
      </c>
      <c r="DZ48" s="57" t="s">
        <v>98</v>
      </c>
      <c r="EA48" s="55">
        <f>EA46+2*EA47</f>
        <v>1.1029729412656569E-2</v>
      </c>
      <c r="EH48" s="57" t="s">
        <v>98</v>
      </c>
      <c r="EI48" s="55">
        <f>EI46+2*EI47</f>
        <v>2.4132573315419938E-2</v>
      </c>
      <c r="EP48" s="57" t="s">
        <v>98</v>
      </c>
      <c r="EQ48" s="55">
        <f>EQ46+2*EQ47</f>
        <v>6.311641017089685E-2</v>
      </c>
    </row>
    <row r="49" spans="130:147" ht="15.75" thickBot="1" x14ac:dyDescent="0.3">
      <c r="DZ49" s="12" t="s">
        <v>99</v>
      </c>
      <c r="EA49" s="56">
        <f>EA46+3*EA47</f>
        <v>1.4083858399789647E-2</v>
      </c>
      <c r="EH49" s="12" t="s">
        <v>99</v>
      </c>
      <c r="EI49" s="56">
        <f>EI46+3*EI47</f>
        <v>3.0988956800531542E-2</v>
      </c>
      <c r="EP49" s="12" t="s">
        <v>99</v>
      </c>
      <c r="EQ49" s="56">
        <f>EQ46+3*EQ47</f>
        <v>8.4219530454238412E-2</v>
      </c>
    </row>
  </sheetData>
  <sheetProtection algorithmName="SHA-512" hashValue="aiusSCupZhm23U4sg55hBvw6RpZix/SCF6KJfFwvGmHyi5uRGFgMuEnS/LZbfsb/1YVIU3bx7sAZXISXS1P5gw==" saltValue="ON+3wQVrG4y4eAh49TrQZg==" spinCount="100000" sheet="1" autoFilter="0"/>
  <mergeCells count="5">
    <mergeCell ref="A39:G39"/>
    <mergeCell ref="B1:D2"/>
    <mergeCell ref="B3:D3"/>
    <mergeCell ref="A1:A3"/>
    <mergeCell ref="A5:D5"/>
  </mergeCell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302</v>
      </c>
    </row>
    <row r="2" spans="1:1" x14ac:dyDescent="0.25">
      <c r="A2" t="s">
        <v>305</v>
      </c>
    </row>
    <row r="3" spans="1:1" x14ac:dyDescent="0.25">
      <c r="A3" t="s">
        <v>304</v>
      </c>
    </row>
    <row r="4" spans="1:1" x14ac:dyDescent="0.25">
      <c r="A4" t="s">
        <v>385</v>
      </c>
    </row>
    <row r="5" spans="1:1" x14ac:dyDescent="0.25">
      <c r="A5" t="s">
        <v>367</v>
      </c>
    </row>
    <row r="6" spans="1:1" x14ac:dyDescent="0.25">
      <c r="A6" t="s">
        <v>303</v>
      </c>
    </row>
  </sheetData>
  <sortState ref="A2:A6">
    <sortCondition ref="A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"/>
  <sheetViews>
    <sheetView workbookViewId="0">
      <selection activeCell="B5" sqref="B5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24" bestFit="1" customWidth="1"/>
    <col min="4" max="4" width="10.140625" bestFit="1" customWidth="1"/>
    <col min="5" max="5" width="13.42578125" bestFit="1" customWidth="1"/>
    <col min="6" max="6" width="33" bestFit="1" customWidth="1"/>
    <col min="7" max="7" width="24.5703125" bestFit="1" customWidth="1"/>
    <col min="8" max="9" width="7.140625" bestFit="1" customWidth="1"/>
    <col min="10" max="10" width="13.140625" bestFit="1" customWidth="1"/>
    <col min="11" max="13" width="8.140625" bestFit="1" customWidth="1"/>
  </cols>
  <sheetData>
    <row r="1" spans="1:13" x14ac:dyDescent="0.25">
      <c r="A1" t="str">
        <f>"GRAFICO DE EXACTITUD PARA "&amp;C3&amp;" ENTRE "&amp;TEXT(MIN(RECUPERACION[FECHA DE ANALISIS]),"YYYY-MM-DD") &amp;" Y "&amp;TEXT(MAX(RECUPERACION[FECHA DE ANALISIS]),"YYYY-MM-DD")</f>
        <v>GRAFICO DE EXACTITUD PARA ESTANDAR DE TROLOX ENTRE 2018-09-17 Y 2018-09-26</v>
      </c>
    </row>
    <row r="2" spans="1:13" x14ac:dyDescent="0.25">
      <c r="A2" s="58" t="s">
        <v>9</v>
      </c>
      <c r="B2" s="58" t="s">
        <v>3</v>
      </c>
      <c r="C2" s="58" t="s">
        <v>301</v>
      </c>
      <c r="D2" s="58" t="s">
        <v>16</v>
      </c>
      <c r="E2" s="58" t="s">
        <v>323</v>
      </c>
      <c r="F2" s="58" t="s">
        <v>404</v>
      </c>
      <c r="G2" s="58" t="s">
        <v>388</v>
      </c>
      <c r="H2" s="58" t="s">
        <v>319</v>
      </c>
      <c r="I2" s="58" t="s">
        <v>317</v>
      </c>
      <c r="J2" s="58" t="s">
        <v>52</v>
      </c>
      <c r="K2" s="58" t="s">
        <v>316</v>
      </c>
      <c r="L2" s="58" t="s">
        <v>318</v>
      </c>
      <c r="M2" t="s">
        <v>405</v>
      </c>
    </row>
    <row r="3" spans="1:13" x14ac:dyDescent="0.25">
      <c r="A3" s="58" t="s">
        <v>368</v>
      </c>
      <c r="B3" s="71">
        <v>43360</v>
      </c>
      <c r="C3" s="58" t="s">
        <v>385</v>
      </c>
      <c r="D3" s="58"/>
      <c r="E3" s="58" t="s">
        <v>395</v>
      </c>
      <c r="F3" s="58">
        <v>2.4500000000000002</v>
      </c>
      <c r="G3" s="58">
        <v>2.538201017341041</v>
      </c>
      <c r="H3" s="67">
        <v>0.95</v>
      </c>
      <c r="I3" s="67">
        <v>0.97</v>
      </c>
      <c r="J3" s="67">
        <v>1</v>
      </c>
      <c r="K3" s="67">
        <v>1.03</v>
      </c>
      <c r="L3" s="67">
        <v>1.05</v>
      </c>
      <c r="M3" s="67">
        <f>RECUPERACION[[#This Row],[meq TROLOX/g muestra]]/RECUPERACION[[#This Row],[VALOR TEORICO (meq TROLOX/g)]]</f>
        <v>1.0360004152412412</v>
      </c>
    </row>
    <row r="4" spans="1:13" x14ac:dyDescent="0.25">
      <c r="A4" s="58" t="s">
        <v>369</v>
      </c>
      <c r="B4" s="71">
        <v>43367</v>
      </c>
      <c r="C4" s="58" t="s">
        <v>385</v>
      </c>
      <c r="D4" s="58"/>
      <c r="E4" s="58" t="s">
        <v>395</v>
      </c>
      <c r="F4" s="58">
        <v>2.5</v>
      </c>
      <c r="G4" s="58">
        <v>2.4456081849710984</v>
      </c>
      <c r="H4" s="67">
        <v>0.95</v>
      </c>
      <c r="I4" s="67">
        <v>0.97</v>
      </c>
      <c r="J4" s="67">
        <v>1</v>
      </c>
      <c r="K4" s="67">
        <v>1.03</v>
      </c>
      <c r="L4" s="67">
        <v>1.05</v>
      </c>
      <c r="M4" s="67">
        <f>RECUPERACION[[#This Row],[meq TROLOX/g muestra]]/RECUPERACION[[#This Row],[VALOR TEORICO (meq TROLOX/g)]]</f>
        <v>0.97824327398843935</v>
      </c>
    </row>
    <row r="5" spans="1:13" x14ac:dyDescent="0.25">
      <c r="A5" s="58" t="s">
        <v>370</v>
      </c>
      <c r="B5" s="71">
        <v>43360</v>
      </c>
      <c r="C5" s="58" t="s">
        <v>367</v>
      </c>
      <c r="D5" s="58"/>
      <c r="E5" s="58" t="s">
        <v>395</v>
      </c>
      <c r="F5" s="58">
        <v>2.4</v>
      </c>
      <c r="G5" s="58">
        <v>2.4798345302037856</v>
      </c>
      <c r="H5" s="67">
        <v>0.95</v>
      </c>
      <c r="I5" s="67">
        <v>0.97</v>
      </c>
      <c r="J5" s="67">
        <v>1</v>
      </c>
      <c r="K5" s="67">
        <v>1.03</v>
      </c>
      <c r="L5" s="67">
        <v>1.05</v>
      </c>
      <c r="M5" s="67">
        <f>RECUPERACION[[#This Row],[meq TROLOX/g muestra]]/RECUPERACION[[#This Row],[VALOR TEORICO (meq TROLOX/g)]]</f>
        <v>1.0332643875849108</v>
      </c>
    </row>
    <row r="6" spans="1:13" x14ac:dyDescent="0.25">
      <c r="A6" s="58" t="s">
        <v>371</v>
      </c>
      <c r="B6" s="71">
        <v>43369</v>
      </c>
      <c r="C6" s="58" t="s">
        <v>385</v>
      </c>
      <c r="D6" s="58"/>
      <c r="E6" s="58" t="s">
        <v>395</v>
      </c>
      <c r="F6" s="58">
        <v>2.5499999999999998</v>
      </c>
      <c r="G6" s="58">
        <v>2.5960715375722545</v>
      </c>
      <c r="H6" s="67">
        <v>0.95</v>
      </c>
      <c r="I6" s="67">
        <v>0.97</v>
      </c>
      <c r="J6" s="67">
        <v>1</v>
      </c>
      <c r="K6" s="67">
        <v>1.03</v>
      </c>
      <c r="L6" s="67">
        <v>1.05</v>
      </c>
      <c r="M6" s="67">
        <f>RECUPERACION[[#This Row],[meq TROLOX/g muestra]]/RECUPERACION[[#This Row],[VALOR TEORICO (meq TROLOX/g)]]</f>
        <v>1.0180672696361783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8"/>
  <sheetViews>
    <sheetView workbookViewId="0">
      <selection activeCell="A6" sqref="A6:K8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19.42578125" bestFit="1" customWidth="1"/>
    <col min="4" max="4" width="23.85546875" bestFit="1" customWidth="1"/>
    <col min="5" max="5" width="12" bestFit="1" customWidth="1"/>
    <col min="6" max="6" width="5.28515625" customWidth="1"/>
    <col min="7" max="7" width="5.42578125" customWidth="1"/>
    <col min="8" max="8" width="14.85546875" customWidth="1"/>
    <col min="9" max="9" width="27.140625" customWidth="1"/>
    <col min="10" max="10" width="39.5703125" customWidth="1"/>
    <col min="11" max="11" width="8.42578125" customWidth="1"/>
    <col min="12" max="12" width="5.42578125" bestFit="1" customWidth="1"/>
    <col min="13" max="13" width="14.85546875" bestFit="1" customWidth="1"/>
    <col min="14" max="14" width="8.42578125" bestFit="1" customWidth="1"/>
    <col min="15" max="15" width="14.85546875" bestFit="1" customWidth="1"/>
    <col min="16" max="16" width="8.42578125" bestFit="1" customWidth="1"/>
    <col min="17" max="17" width="12" bestFit="1" customWidth="1"/>
    <col min="18" max="18" width="25" bestFit="1" customWidth="1"/>
  </cols>
  <sheetData>
    <row r="1" spans="1:16" ht="24.75" customHeight="1" x14ac:dyDescent="0.25">
      <c r="A1" s="126"/>
      <c r="B1" s="231" t="str">
        <f>control!C1</f>
        <v>Cuadro de mando para el ensayo de ORAC</v>
      </c>
      <c r="C1" s="232"/>
      <c r="D1" s="232"/>
      <c r="E1" s="233"/>
      <c r="F1" s="244" t="s">
        <v>361</v>
      </c>
      <c r="G1" s="245"/>
      <c r="H1" s="245"/>
      <c r="I1" s="245"/>
      <c r="J1" s="245"/>
      <c r="K1" s="245"/>
      <c r="L1" s="245"/>
      <c r="M1" s="245"/>
      <c r="N1" s="246"/>
      <c r="O1" s="240" t="str">
        <f>control!H1</f>
        <v>SOFT-TC-029</v>
      </c>
      <c r="P1" s="241"/>
    </row>
    <row r="2" spans="1:16" ht="20.25" customHeight="1" x14ac:dyDescent="0.25">
      <c r="A2" s="126"/>
      <c r="B2" s="234"/>
      <c r="C2" s="235"/>
      <c r="D2" s="235"/>
      <c r="E2" s="236"/>
      <c r="F2" s="244" t="s">
        <v>362</v>
      </c>
      <c r="G2" s="245"/>
      <c r="H2" s="245"/>
      <c r="I2" s="245"/>
      <c r="J2" s="245"/>
      <c r="K2" s="245"/>
      <c r="L2" s="245"/>
      <c r="M2" s="245"/>
      <c r="N2" s="246"/>
      <c r="O2" s="240">
        <f>control!H2</f>
        <v>1</v>
      </c>
      <c r="P2" s="241"/>
    </row>
    <row r="3" spans="1:16" ht="23.25" customHeight="1" x14ac:dyDescent="0.25">
      <c r="A3" s="126"/>
      <c r="B3" s="237" t="s">
        <v>331</v>
      </c>
      <c r="C3" s="238"/>
      <c r="D3" s="238"/>
      <c r="E3" s="239"/>
      <c r="F3" s="247" t="s">
        <v>363</v>
      </c>
      <c r="G3" s="248"/>
      <c r="H3" s="248"/>
      <c r="I3" s="248"/>
      <c r="J3" s="248"/>
      <c r="K3" s="248"/>
      <c r="L3" s="248"/>
      <c r="M3" s="248"/>
      <c r="N3" s="249"/>
      <c r="O3" s="242">
        <f>control!H3</f>
        <v>43374</v>
      </c>
      <c r="P3" s="243"/>
    </row>
    <row r="5" spans="1:16" hidden="1" x14ac:dyDescent="0.25">
      <c r="A5" t="str">
        <f>"GRAFICO DE PRECISION "&amp; " ENTRE "&amp;TEXT(G5,"yyyy-MM-DD") &amp;" Y "&amp; TEXT(P5,"YYYY-MM-DD")</f>
        <v>GRAFICO DE PRECISION  ENTRE 2018-09-11 Y 2018-09-19</v>
      </c>
      <c r="G5">
        <f>MIN(PRECISION[FECHA DE ANALISIS])</f>
        <v>43354</v>
      </c>
      <c r="P5">
        <f>MAX(PRECISION[FECHA DE ANALISIS])</f>
        <v>43362</v>
      </c>
    </row>
    <row r="6" spans="1:16" x14ac:dyDescent="0.25">
      <c r="A6" t="s">
        <v>9</v>
      </c>
      <c r="B6" t="s">
        <v>3</v>
      </c>
      <c r="C6" t="s">
        <v>301</v>
      </c>
      <c r="D6" t="s">
        <v>16</v>
      </c>
      <c r="E6" t="s">
        <v>1</v>
      </c>
      <c r="F6" t="s">
        <v>320</v>
      </c>
      <c r="G6" t="s">
        <v>321</v>
      </c>
      <c r="H6" t="s">
        <v>322</v>
      </c>
      <c r="I6" t="s">
        <v>390</v>
      </c>
      <c r="J6" t="s">
        <v>394</v>
      </c>
      <c r="K6" s="67" t="s">
        <v>327</v>
      </c>
    </row>
    <row r="7" spans="1:16" x14ac:dyDescent="0.25">
      <c r="A7" s="58" t="s">
        <v>377</v>
      </c>
      <c r="B7" s="71">
        <v>43354</v>
      </c>
      <c r="C7" s="58" t="s">
        <v>303</v>
      </c>
      <c r="D7" s="58" t="s">
        <v>65</v>
      </c>
      <c r="E7" s="157" t="s">
        <v>330</v>
      </c>
      <c r="F7" s="157">
        <v>5.0299999999999997E-2</v>
      </c>
      <c r="G7" s="157">
        <v>3.27E-2</v>
      </c>
      <c r="H7" s="73"/>
      <c r="I7" s="73">
        <v>984.11502451042702</v>
      </c>
      <c r="J7" s="73">
        <v>1016.136318880536</v>
      </c>
      <c r="K7" s="67">
        <f>ABS(PRECISION[[#This Row],[ORAC VALUE umol TE/100g]]-PRECISION[[#This Row],[DUPLICADOS.ORAC VALUE umol TE/100g]])/AVERAGE(PRECISION[[#This Row],[ORAC VALUE umol TE/100g]:[DUPLICADOS.ORAC VALUE umol TE/100g]])</f>
        <v>3.2017270705414748E-2</v>
      </c>
    </row>
    <row r="8" spans="1:16" x14ac:dyDescent="0.25">
      <c r="A8" s="58" t="s">
        <v>379</v>
      </c>
      <c r="B8" s="71">
        <v>43362</v>
      </c>
      <c r="C8" s="58" t="s">
        <v>303</v>
      </c>
      <c r="D8" s="58" t="s">
        <v>65</v>
      </c>
      <c r="E8" s="157"/>
      <c r="F8" s="157">
        <v>5.0299999999999997E-2</v>
      </c>
      <c r="G8" s="157">
        <v>3.27E-2</v>
      </c>
      <c r="H8" s="73"/>
      <c r="I8" s="73">
        <v>1134.3352601156071</v>
      </c>
      <c r="J8" s="73">
        <v>1123.012391741305</v>
      </c>
      <c r="K8" s="67">
        <f>ABS(PRECISION[[#This Row],[ORAC VALUE umol TE/100g]]-PRECISION[[#This Row],[DUPLICADOS.ORAC VALUE umol TE/100g]])/AVERAGE(PRECISION[[#This Row],[ORAC VALUE umol TE/100g]:[DUPLICADOS.ORAC VALUE umol TE/100g]])</f>
        <v>1.0032011121537064E-2</v>
      </c>
    </row>
  </sheetData>
  <mergeCells count="8">
    <mergeCell ref="B1:E2"/>
    <mergeCell ref="B3:E3"/>
    <mergeCell ref="O1:P1"/>
    <mergeCell ref="O2:P2"/>
    <mergeCell ref="O3:P3"/>
    <mergeCell ref="F1:N1"/>
    <mergeCell ref="F2:N2"/>
    <mergeCell ref="F3:N3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/>
  <dimension ref="A1:N43"/>
  <sheetViews>
    <sheetView workbookViewId="0">
      <selection sqref="A1:XFD1048576"/>
    </sheetView>
  </sheetViews>
  <sheetFormatPr baseColWidth="10" defaultRowHeight="15" x14ac:dyDescent="0.25"/>
  <cols>
    <col min="1" max="1" width="18" customWidth="1"/>
    <col min="3" max="3" width="21.140625" customWidth="1"/>
    <col min="6" max="6" width="20.85546875" customWidth="1"/>
    <col min="7" max="7" width="47.7109375" customWidth="1"/>
    <col min="8" max="8" width="11.5703125" bestFit="1" customWidth="1"/>
    <col min="10" max="10" width="32.42578125" bestFit="1" customWidth="1"/>
    <col min="11" max="11" width="24.42578125" customWidth="1"/>
    <col min="13" max="13" width="21.7109375" customWidth="1"/>
    <col min="14" max="14" width="26.28515625" customWidth="1"/>
  </cols>
  <sheetData>
    <row r="1" spans="1:14" ht="24.75" customHeight="1" x14ac:dyDescent="0.25">
      <c r="A1" s="126"/>
      <c r="B1" s="260" t="str">
        <f>control!C1</f>
        <v>Cuadro de mando para el ensayo de ORAC</v>
      </c>
      <c r="C1" s="261"/>
      <c r="D1" s="261"/>
      <c r="E1" s="261"/>
      <c r="F1" s="261"/>
      <c r="G1" s="261"/>
      <c r="H1" s="261"/>
      <c r="I1" s="262"/>
      <c r="J1" s="131" t="s">
        <v>361</v>
      </c>
      <c r="K1" s="132" t="str">
        <f>control!H1</f>
        <v>SOFT-TC-029</v>
      </c>
    </row>
    <row r="2" spans="1:14" ht="20.25" customHeight="1" x14ac:dyDescent="0.25">
      <c r="A2" s="126"/>
      <c r="B2" s="260"/>
      <c r="C2" s="261"/>
      <c r="D2" s="261"/>
      <c r="E2" s="261"/>
      <c r="F2" s="261"/>
      <c r="G2" s="261"/>
      <c r="H2" s="261"/>
      <c r="I2" s="262"/>
      <c r="J2" s="131" t="s">
        <v>362</v>
      </c>
      <c r="K2" s="132">
        <f>control!H2</f>
        <v>1</v>
      </c>
    </row>
    <row r="3" spans="1:14" ht="23.25" customHeight="1" x14ac:dyDescent="0.35">
      <c r="A3" s="126"/>
      <c r="B3" s="263" t="s">
        <v>331</v>
      </c>
      <c r="C3" s="264"/>
      <c r="D3" s="264"/>
      <c r="E3" s="264"/>
      <c r="F3" s="264"/>
      <c r="G3" s="264"/>
      <c r="H3" s="264"/>
      <c r="I3" s="265"/>
      <c r="J3" s="133" t="s">
        <v>363</v>
      </c>
      <c r="K3" s="134">
        <f>control!H3</f>
        <v>43374</v>
      </c>
    </row>
    <row r="4" spans="1:14" ht="23.25" x14ac:dyDescent="0.35">
      <c r="A4" s="268" t="s">
        <v>21</v>
      </c>
      <c r="B4" s="268"/>
      <c r="C4" s="268"/>
      <c r="D4" s="268"/>
      <c r="E4" s="268"/>
      <c r="F4" s="268"/>
      <c r="G4" s="268"/>
      <c r="H4" s="268"/>
      <c r="I4" s="268"/>
    </row>
    <row r="5" spans="1:14" ht="24" thickBot="1" x14ac:dyDescent="0.4">
      <c r="A5" s="129"/>
      <c r="B5" s="130"/>
      <c r="C5" s="129" t="s">
        <v>22</v>
      </c>
      <c r="E5" s="130"/>
      <c r="F5" s="130" t="str">
        <f>'Cuadro de mando'!C5</f>
        <v>AOAC 2012,23</v>
      </c>
      <c r="G5" s="130"/>
      <c r="H5" s="130"/>
      <c r="I5" s="130"/>
    </row>
    <row r="6" spans="1:14" x14ac:dyDescent="0.25">
      <c r="A6" s="252" t="s">
        <v>57</v>
      </c>
      <c r="B6" s="253"/>
      <c r="C6" s="253"/>
      <c r="D6" s="254"/>
      <c r="F6" s="257" t="s">
        <v>58</v>
      </c>
      <c r="G6" s="258"/>
      <c r="H6" s="259"/>
      <c r="I6" s="23"/>
      <c r="J6" s="257" t="s">
        <v>59</v>
      </c>
      <c r="K6" s="259"/>
      <c r="M6" s="257" t="s">
        <v>60</v>
      </c>
      <c r="N6" s="259"/>
    </row>
    <row r="7" spans="1:14" ht="18.75" thickBot="1" x14ac:dyDescent="0.4">
      <c r="A7" s="269" t="s">
        <v>23</v>
      </c>
      <c r="B7" s="269"/>
      <c r="C7" s="269"/>
      <c r="D7" s="269"/>
      <c r="J7" s="41" t="s">
        <v>45</v>
      </c>
      <c r="K7" s="49">
        <f>SQRT(SUMSQ(G24,C43))</f>
        <v>9.3967648160839204E-2</v>
      </c>
      <c r="M7" s="27" t="s">
        <v>9</v>
      </c>
      <c r="N7" s="53" t="s">
        <v>379</v>
      </c>
    </row>
    <row r="8" spans="1:14" ht="15.75" thickBot="1" x14ac:dyDescent="0.3">
      <c r="A8" s="24" t="s">
        <v>26</v>
      </c>
      <c r="B8" s="25" t="s">
        <v>15</v>
      </c>
      <c r="C8" s="26" t="s">
        <v>408</v>
      </c>
      <c r="F8" s="257" t="s">
        <v>24</v>
      </c>
      <c r="G8" s="258"/>
      <c r="H8" s="259"/>
      <c r="M8" s="27" t="s">
        <v>61</v>
      </c>
      <c r="N8" s="161">
        <v>43362</v>
      </c>
    </row>
    <row r="9" spans="1:14" x14ac:dyDescent="0.25">
      <c r="A9" s="32">
        <v>1</v>
      </c>
      <c r="B9" s="50">
        <v>43293</v>
      </c>
      <c r="C9" s="46">
        <v>346.42563538877766</v>
      </c>
      <c r="F9" s="27" t="s">
        <v>27</v>
      </c>
      <c r="G9" s="28" t="s">
        <v>407</v>
      </c>
      <c r="H9" s="29"/>
      <c r="J9" s="257" t="s">
        <v>46</v>
      </c>
      <c r="K9" s="259"/>
      <c r="M9" s="27" t="s">
        <v>49</v>
      </c>
      <c r="N9" s="4">
        <v>1014.1</v>
      </c>
    </row>
    <row r="10" spans="1:14" ht="18.75" thickBot="1" x14ac:dyDescent="0.4">
      <c r="A10" s="32">
        <v>2</v>
      </c>
      <c r="B10" s="50">
        <v>43293</v>
      </c>
      <c r="C10" s="46">
        <v>332.97667891414699</v>
      </c>
      <c r="F10" s="27" t="s">
        <v>16</v>
      </c>
      <c r="G10" s="28" t="s">
        <v>31</v>
      </c>
      <c r="H10" s="29"/>
      <c r="J10" s="27" t="s">
        <v>47</v>
      </c>
      <c r="K10" s="4">
        <v>2</v>
      </c>
      <c r="M10" s="41" t="s">
        <v>50</v>
      </c>
      <c r="N10" s="40">
        <f>N9*K11</f>
        <v>190.58518399981409</v>
      </c>
    </row>
    <row r="11" spans="1:14" ht="18.75" thickBot="1" x14ac:dyDescent="0.4">
      <c r="A11" s="32">
        <v>3</v>
      </c>
      <c r="B11" s="50">
        <v>43293</v>
      </c>
      <c r="C11" s="46">
        <v>312.38380994594985</v>
      </c>
      <c r="F11" s="27" t="s">
        <v>33</v>
      </c>
      <c r="G11" s="50">
        <v>45627</v>
      </c>
      <c r="H11" s="35"/>
      <c r="J11" s="41" t="s">
        <v>48</v>
      </c>
      <c r="K11" s="49">
        <f>K7*K10</f>
        <v>0.18793529632167841</v>
      </c>
    </row>
    <row r="12" spans="1:14" ht="15.75" thickBot="1" x14ac:dyDescent="0.3">
      <c r="A12" s="32">
        <v>4</v>
      </c>
      <c r="B12" s="50">
        <v>43263</v>
      </c>
      <c r="C12" s="46">
        <v>374.83076267562484</v>
      </c>
      <c r="F12" s="257" t="s">
        <v>55</v>
      </c>
      <c r="G12" s="258"/>
      <c r="H12" s="259"/>
    </row>
    <row r="13" spans="1:14" ht="18.75" thickBot="1" x14ac:dyDescent="0.4">
      <c r="A13" s="32">
        <v>5</v>
      </c>
      <c r="B13" s="50">
        <v>43263</v>
      </c>
      <c r="C13" s="46">
        <v>319.50154301213882</v>
      </c>
      <c r="F13" s="27" t="s">
        <v>35</v>
      </c>
      <c r="G13" s="10">
        <v>360</v>
      </c>
      <c r="H13" s="38" t="s">
        <v>409</v>
      </c>
      <c r="J13" s="255" t="s">
        <v>25</v>
      </c>
      <c r="K13" s="256"/>
    </row>
    <row r="14" spans="1:14" ht="18.75" thickBot="1" x14ac:dyDescent="0.4">
      <c r="A14" s="32">
        <v>6</v>
      </c>
      <c r="B14" s="50">
        <v>43263</v>
      </c>
      <c r="C14" s="46">
        <v>336.23616190589405</v>
      </c>
      <c r="F14" s="27" t="s">
        <v>37</v>
      </c>
      <c r="G14" s="10">
        <v>41</v>
      </c>
      <c r="H14" s="38" t="s">
        <v>409</v>
      </c>
      <c r="J14" s="30" t="s">
        <v>29</v>
      </c>
      <c r="K14" s="31" t="s">
        <v>30</v>
      </c>
    </row>
    <row r="15" spans="1:14" ht="15.75" thickBot="1" x14ac:dyDescent="0.3">
      <c r="A15" s="32">
        <v>7</v>
      </c>
      <c r="B15" s="50">
        <v>43291</v>
      </c>
      <c r="C15" s="46">
        <v>350.03047575796256</v>
      </c>
      <c r="F15" s="41" t="s">
        <v>38</v>
      </c>
      <c r="G15" s="11">
        <v>2.57</v>
      </c>
      <c r="H15" s="42"/>
      <c r="J15" s="33" t="s">
        <v>32</v>
      </c>
      <c r="K15" s="34">
        <f>G17</f>
        <v>4.4314742758322527E-2</v>
      </c>
    </row>
    <row r="16" spans="1:14" ht="18" x14ac:dyDescent="0.35">
      <c r="A16" s="32">
        <v>8</v>
      </c>
      <c r="B16" s="50">
        <v>43291</v>
      </c>
      <c r="C16" s="46">
        <v>336.16183156367094</v>
      </c>
      <c r="F16" s="27" t="s">
        <v>39</v>
      </c>
      <c r="G16" s="51">
        <f>G14/G15</f>
        <v>15.953307392996109</v>
      </c>
      <c r="H16" s="51" t="s">
        <v>8</v>
      </c>
      <c r="J16" s="36" t="s">
        <v>34</v>
      </c>
      <c r="K16" s="37">
        <f>G24</f>
        <v>7.7280934151584352E-2</v>
      </c>
    </row>
    <row r="17" spans="1:11" ht="18.75" thickBot="1" x14ac:dyDescent="0.4">
      <c r="A17" s="32">
        <v>9</v>
      </c>
      <c r="B17" s="50">
        <v>43291</v>
      </c>
      <c r="C17" s="46">
        <v>334.61042390803829</v>
      </c>
      <c r="F17" s="41" t="s">
        <v>40</v>
      </c>
      <c r="G17" s="52">
        <f>G16/G13</f>
        <v>4.4314742758322527E-2</v>
      </c>
      <c r="H17" s="52"/>
      <c r="J17" s="39" t="s">
        <v>36</v>
      </c>
      <c r="K17" s="40">
        <f>C43</f>
        <v>5.3456301008746869E-2</v>
      </c>
    </row>
    <row r="18" spans="1:11" ht="15.75" thickBot="1" x14ac:dyDescent="0.3">
      <c r="A18" s="32">
        <v>10</v>
      </c>
      <c r="B18" s="28"/>
      <c r="C18" s="46"/>
    </row>
    <row r="19" spans="1:11" x14ac:dyDescent="0.25">
      <c r="A19" s="32">
        <v>11</v>
      </c>
      <c r="B19" s="28"/>
      <c r="C19" s="46"/>
      <c r="F19" s="257" t="s">
        <v>56</v>
      </c>
      <c r="G19" s="258"/>
      <c r="H19" s="259"/>
    </row>
    <row r="20" spans="1:11" ht="18" x14ac:dyDescent="0.35">
      <c r="A20" s="32">
        <v>12</v>
      </c>
      <c r="B20" s="28"/>
      <c r="C20" s="46"/>
      <c r="F20" s="27" t="s">
        <v>41</v>
      </c>
      <c r="G20" s="9">
        <f>C41-G13</f>
        <v>-21.871408547532837</v>
      </c>
      <c r="H20" s="4" t="s">
        <v>409</v>
      </c>
    </row>
    <row r="21" spans="1:11" ht="18.75" thickBot="1" x14ac:dyDescent="0.4">
      <c r="A21" s="32">
        <v>13</v>
      </c>
      <c r="B21" s="28"/>
      <c r="C21" s="46"/>
      <c r="F21" s="41" t="s">
        <v>42</v>
      </c>
      <c r="G21" s="48">
        <f>G20/G13</f>
        <v>-6.075391263203566E-2</v>
      </c>
      <c r="H21" s="7"/>
    </row>
    <row r="22" spans="1:11" ht="15.75" thickBot="1" x14ac:dyDescent="0.3">
      <c r="A22" s="32">
        <v>14</v>
      </c>
      <c r="B22" s="28"/>
      <c r="C22" s="46"/>
    </row>
    <row r="23" spans="1:11" x14ac:dyDescent="0.25">
      <c r="A23" s="32">
        <v>15</v>
      </c>
      <c r="B23" s="28"/>
      <c r="C23" s="46"/>
      <c r="F23" s="257" t="s">
        <v>43</v>
      </c>
      <c r="G23" s="258"/>
      <c r="H23" s="259"/>
    </row>
    <row r="24" spans="1:11" ht="18.75" thickBot="1" x14ac:dyDescent="0.4">
      <c r="A24" s="32">
        <v>16</v>
      </c>
      <c r="B24" s="28"/>
      <c r="C24" s="46"/>
      <c r="F24" s="41" t="s">
        <v>44</v>
      </c>
      <c r="G24" s="48">
        <f>SQRT(G21^2+(C43/SQRT(COUNT(C9:C38)))^2+G17^2)</f>
        <v>7.7280934151584352E-2</v>
      </c>
      <c r="H24" s="7"/>
    </row>
    <row r="25" spans="1:11" x14ac:dyDescent="0.25">
      <c r="A25" s="32">
        <v>17</v>
      </c>
      <c r="B25" s="28"/>
      <c r="C25" s="46"/>
    </row>
    <row r="26" spans="1:11" x14ac:dyDescent="0.25">
      <c r="A26" s="32">
        <v>18</v>
      </c>
      <c r="B26" s="28"/>
      <c r="C26" s="46"/>
    </row>
    <row r="27" spans="1:11" x14ac:dyDescent="0.25">
      <c r="A27" s="32">
        <v>19</v>
      </c>
      <c r="B27" s="28"/>
      <c r="C27" s="46"/>
    </row>
    <row r="28" spans="1:11" x14ac:dyDescent="0.25">
      <c r="A28" s="32">
        <v>20</v>
      </c>
      <c r="B28" s="28"/>
      <c r="C28" s="46"/>
      <c r="H28" s="43"/>
    </row>
    <row r="29" spans="1:11" x14ac:dyDescent="0.25">
      <c r="A29" s="32">
        <v>21</v>
      </c>
      <c r="B29" s="28"/>
      <c r="C29" s="46"/>
    </row>
    <row r="30" spans="1:11" x14ac:dyDescent="0.25">
      <c r="A30" s="32">
        <v>22</v>
      </c>
      <c r="B30" s="28"/>
      <c r="C30" s="46"/>
    </row>
    <row r="31" spans="1:11" x14ac:dyDescent="0.25">
      <c r="A31" s="32">
        <v>23</v>
      </c>
      <c r="B31" s="28"/>
      <c r="C31" s="46"/>
      <c r="H31" s="23"/>
    </row>
    <row r="32" spans="1:11" x14ac:dyDescent="0.25">
      <c r="A32" s="32">
        <v>24</v>
      </c>
      <c r="B32" s="28"/>
      <c r="C32" s="46"/>
    </row>
    <row r="33" spans="1:3" x14ac:dyDescent="0.25">
      <c r="A33" s="32">
        <v>25</v>
      </c>
      <c r="B33" s="28"/>
      <c r="C33" s="46"/>
    </row>
    <row r="34" spans="1:3" x14ac:dyDescent="0.25">
      <c r="A34" s="32">
        <v>26</v>
      </c>
      <c r="B34" s="28"/>
      <c r="C34" s="46"/>
    </row>
    <row r="35" spans="1:3" x14ac:dyDescent="0.25">
      <c r="A35" s="32">
        <v>27</v>
      </c>
      <c r="B35" s="28"/>
      <c r="C35" s="46"/>
    </row>
    <row r="36" spans="1:3" x14ac:dyDescent="0.25">
      <c r="A36" s="32">
        <v>28</v>
      </c>
      <c r="B36" s="28"/>
      <c r="C36" s="46"/>
    </row>
    <row r="37" spans="1:3" x14ac:dyDescent="0.25">
      <c r="A37" s="32">
        <v>29</v>
      </c>
      <c r="B37" s="28"/>
      <c r="C37" s="46"/>
    </row>
    <row r="38" spans="1:3" ht="15.75" thickBot="1" x14ac:dyDescent="0.3">
      <c r="A38" s="44">
        <v>30</v>
      </c>
      <c r="B38" s="45"/>
      <c r="C38" s="47"/>
    </row>
    <row r="39" spans="1:3" ht="15.75" thickBot="1" x14ac:dyDescent="0.3"/>
    <row r="40" spans="1:3" x14ac:dyDescent="0.25">
      <c r="A40" s="252" t="s">
        <v>51</v>
      </c>
      <c r="B40" s="253"/>
      <c r="C40" s="254"/>
    </row>
    <row r="41" spans="1:3" x14ac:dyDescent="0.25">
      <c r="A41" s="266" t="s">
        <v>52</v>
      </c>
      <c r="B41" s="267"/>
      <c r="C41" s="9">
        <f xml:space="preserve"> AVERAGE(C9:C38)</f>
        <v>338.12859145246716</v>
      </c>
    </row>
    <row r="42" spans="1:3" x14ac:dyDescent="0.25">
      <c r="A42" s="266" t="s">
        <v>53</v>
      </c>
      <c r="B42" s="267"/>
      <c r="C42" s="9">
        <f>STDEV(C9:C38)</f>
        <v>18.075103764346679</v>
      </c>
    </row>
    <row r="43" spans="1:3" ht="18.75" thickBot="1" x14ac:dyDescent="0.4">
      <c r="A43" s="250" t="s">
        <v>54</v>
      </c>
      <c r="B43" s="251"/>
      <c r="C43" s="9">
        <f>C42/C41</f>
        <v>5.3456301008746869E-2</v>
      </c>
    </row>
  </sheetData>
  <mergeCells count="18">
    <mergeCell ref="B1:I2"/>
    <mergeCell ref="B3:I3"/>
    <mergeCell ref="M6:N6"/>
    <mergeCell ref="A41:B41"/>
    <mergeCell ref="A42:B42"/>
    <mergeCell ref="J6:K6"/>
    <mergeCell ref="J9:K9"/>
    <mergeCell ref="F8:H8"/>
    <mergeCell ref="A4:I4"/>
    <mergeCell ref="A6:D6"/>
    <mergeCell ref="F6:H6"/>
    <mergeCell ref="A7:D7"/>
    <mergeCell ref="A43:B43"/>
    <mergeCell ref="A40:C40"/>
    <mergeCell ref="J13:K13"/>
    <mergeCell ref="F12:H12"/>
    <mergeCell ref="F19:H19"/>
    <mergeCell ref="F23:H23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D A H A A B Q S w M E F A A C A A g A c 0 t m T X S s 6 9 + o A A A A + g A A A B I A H A B D b 2 5 m a W c v U G F j a 2 F n Z S 5 4 b W w g o h g A K K A U A A A A A A A A A A A A A A A A A A A A A A A A A A A A h Y + x D o I w G I R f h X S n L c W o I T 9 l Y J V o Y m J c m 1 K h E Y q h x f J u D j 6 S r y C J o m 6 O d / d d c v e 4 3 S E b 2 y a 4 q t 7 q z q Q o w h Q F y s i u 1 K Z K 0 e B O 4 R p l H H Z C n k W l g g k 2 N h m t T l H t 3 C U h x H u P f Y y 7 v i K M 0 o g c i 8 1 e 1 q o V o T b W C S M V + r T K / y 3 E 4 f A a w x l e x j h m K 4 Y X N K I R k D m A Q p s v x K b N m A L 5 M S E f G j f 0 i i s b 5 l s g s w T y / s G f U E s D B B Q A A g A I A H N L Z k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S 2 Z N 2 1 + b U i Y E A A C y E w A A E w A c A E Z v c m 1 1 b G F z L 1 N l Y 3 R p b 2 4 x L m 0 g o h g A K K A U A A A A A A A A A A A A A A A A A A A A A A A A A A A A 7 V f N b t s 4 E L 4 H y D s Q K h a w A S O t s c V e i h 5 Y i t l l V x Y F S k o X D X J Q b M Y V q p 9 U l r o p A j / F P s o + Q l + s Q 8 q y f i w 5 j u F j c r E z M x z O f M N v Z r y S 8 z x M E + S W n 9 N 3 5 2 f n Z 6 s v Q S Y X y P Q d i x F s c h e 9 R 5 H M z 8 8 Q / P E s X M o E J P R h L q M L U m S Z T P J P a f b 1 N k 2 / j s a P 1 3 Y Q y / e G F 9 x G w d S 4 W V + T N M n B 5 G Z S O n h l k D Q q 4 i R Y o W 9 F m A e L Y G W A O 2 U v L 4 S M 0 + + y N F i N y r s m j 4 Z D X Y 5 m P n U 9 g d F o O T Y m q C 0 j X A j 6 J z N 5 p b 3 i l j + j d n 0 o 0 u J L T D w u k E m R y S y f M G 4 r q U 0 9 h H 1 S e r V N R m 2 P I k p 8 r A y U M f 7 o u x 5 V e g Y q Q a j j 8 Q G D W H 5 D n u A W / + f 1 E s W F X O V Z o O R F n E a V A k 3 f v F k a 6 / E u I p l M s 4 V M u q A o Y V a h 0 g c g Y M T M K l m d K C V / Y R 2 Z j S 3 m M l c J P e Z w J W v Y z b A n 2 G f 1 r T T 0 t J Q L T N A V t n y K y r j p a x 0 y q A S 9 Y u 7 P / 9 R X c A K v A x x a S F D X t 9 R / + v Q H l 4 o r j Q 0 t 7 x X 4 M / 7 A L G Z i s z f t K o / p 0 E s Y g A j S b s R z 8 L 2 X Y Q S O 7 s I I a t N C 2 p U R E E G k / / a i P A W f M p h / Q a P r v t R v w I 2 B 1 d t Q O I x R k C z A s o O 5 N t o y y x i P z 8 / C Z C i u J h s 3 5 1 + 4 + M L F F y 6 2 u N j H s O q p g V j 4 H r M x M G 3 o y u n A n d 3 I n k P + f b S e t n j 9 y r D Y j H n U B V / E d 6 j Q m B l H 0 / x t k + Z 1 F K W P 9 s X A G V M A b 7 E N I Z + 4 r 3 j h f Y r m Q X w b B o u 0 B t j L g m R 1 l 2 Z x W V D v x 7 2 s W 0 t v b 3 F k N g f P w R I O g / X 6 2 U + n H c m p i t i q o Q O l A 1 5 D + + k D s Y z J h u 4 j F x / T M B l V r f y A R r G e 1 F v Y Q e b 1 b A H W q d v + D p P F B U s S m d X A u R L J h 3 u Y T + H P / x t r X o M I V K v 1 9 7 J S V Z F Q 6 w L 0 O N i e 1 k p Z 2 1 4 M 2 j V b U L I q o h x g n q d Q r k 7 n b Q C 4 J w M A a d N G 1 5 O a W t s C t f R 9 6 i 1 k l r z L e Z E P w r Z 7 d g 9 4 A 7 k B m j 0 h A G 6 W n n + W r r J w z N / Q j J o M l 5 g O 6 c Z H c e / J r B Q t + w Z Y D s f R I s h l H s Z S B 9 Z 6 n F q d y 4 d c q 3 a H X V u / n X y 1 e N 9 o G p 5 M H b I / 9 s / F d Y v Z u + 7 7 + 3 O r 0 k f 2 y t 9 P 2 C x 7 Q N u + j 2 7 X 1 A o 8 o G i 8 o r 5 + 2 8 S q H W k T p + b 0 O h q f U 8 K z 5 z k e 9 p 6 P e L R K 7 M L 2 i W 3 C d g 9 Y H F Z Z e E U O 3 g z 5 j U G Q / N B 6 w m 0 C 6 + 4 G w 1 F z e x 1 X t k k R 3 8 p M m 1 d r N a R A f O 7 B w C w s Z c e S / I + 3 d X U r M 5 X u J Y d 5 P 4 p 7 z b A F y 7 h H u W C E 7 7 / 8 R N T s g e M p C A Z z H s j y u O H y 1 E q v J k t r d + q q O 9 q D x n B 3 G X v + K G l f C i X t / f m z H t b s B 2 t 6 y C j u w l K T o T m O W 5 t u x 2 r A 6 C A M h z b p 5 2 E 5 b c 7 l d h S 6 v b J y / u o P R 3 D V O H k p 0 j 9 0 L O J W g / o Q y 1 Z 7 f T q b d 7 8 A U E s B A i 0 A F A A C A A g A c 0 t m T X S s 6 9 + o A A A A + g A A A B I A A A A A A A A A A A A A A A A A A A A A A E N v b m Z p Z y 9 Q Y W N r Y W d l L n h t b F B L A Q I t A B Q A A g A I A H N L Z k 0 P y u m r p A A A A O k A A A A T A A A A A A A A A A A A A A A A A P Q A A A B b Q 2 9 u d G V u d F 9 U e X B l c 1 0 u e G 1 s U E s B A i 0 A F A A C A A g A c 0 t m T d t f m 1 I m B A A A s h M A A B M A A A A A A A A A A A A A A A A A 5 Q E A A E Z v c m 1 1 b G F z L 1 N l Y 3 R p b 2 4 x L m 1 Q S w U G A A A A A A M A A w D C A A A A W A Y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V w A A A A A A A B r X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F V Q T E l D Q U R P U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I b 2 p h M S I g L z 4 8 R W 5 0 c n k g V H l w Z T 0 i U X V l c n l J R C I g V m F s d W U 9 I n N m O D k 1 O T B i M y 0 1 Z m F i L T Q 5 O D k t Y W M 5 M C 1 l O W M 5 M T A w Y 2 I w N T U i I C 8 + P E V u d H J 5 I F R 5 c G U 9 I k Z p b G x M Y X N 0 V X B k Y X R l Z C I g V m F s d W U 9 I m Q y M D E 4 L T E w L T A z V D A w O j I 5 O j M w L j Q 2 O D A 5 M D N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V Q T E l D Q U R P U y 9 P c m l n Z W 4 u e 0 l E I E 1 V R V N U U k E s M H 0 m c X V v d D s s J n F 1 b 3 Q 7 U 2 V j d G l v b j E v R F V Q T E l D Q U R P U y 9 P c m l n Z W 4 u e 0 Z F Q 0 h B I E R F I E F O Q U x J U 0 l T L D F 9 J n F 1 b 3 Q 7 L C Z x d W 9 0 O 1 N l Y 3 R p b 2 4 x L 0 R V U E x J Q 0 F E T 1 M v T 3 J p Z 2 V u L n t U S V B P I E R F I E 1 V R V N U U k E s M n 0 m c X V v d D s s J n F 1 b 3 Q 7 U 2 V j d G l v b j E v R F V Q T E l D Q U R P U y 9 P c m l n Z W 4 u e 0 1 B V F J J W i w z f S Z x d W 9 0 O y w m c X V v d D t T Z W N 0 a W 9 u M S 9 E V V B M S U N B R E 9 T L 0 9 y a W d l b i 5 7 U H J v d G V p b m E g K C U p L D E y f S Z x d W 9 0 O y w m c X V v d D t T Z W N 0 a W 9 u M S 9 E V V B M S U N B R E 9 T L 0 9 y a W d l b i 5 7 Q U 5 B T E l T V E E s M T N 9 J n F 1 b 3 Q 7 L C Z x d W 9 0 O 1 N l Y 3 R p b 2 4 x L 0 R V U E x J Q 0 F E T 1 M v T 3 J p Z 2 V u L n t F U 1 R B R E 8 g R E V M I F J F U 1 V M V E F E T y w x N H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R F V Q T E l D Q U R P U y 9 P c m l n Z W 4 u e 0 l E I E 1 V R V N U U k E s M H 0 m c X V v d D s s J n F 1 b 3 Q 7 U 2 V j d G l v b j E v R F V Q T E l D Q U R P U y 9 P c m l n Z W 4 u e 0 Z F Q 0 h B I E R F I E F O Q U x J U 0 l T L D F 9 J n F 1 b 3 Q 7 L C Z x d W 9 0 O 1 N l Y 3 R p b 2 4 x L 0 R V U E x J Q 0 F E T 1 M v T 3 J p Z 2 V u L n t U S V B P I E R F I E 1 V R V N U U k E s M n 0 m c X V v d D s s J n F 1 b 3 Q 7 U 2 V j d G l v b j E v R F V Q T E l D Q U R P U y 9 P c m l n Z W 4 u e 0 1 B V F J J W i w z f S Z x d W 9 0 O y w m c X V v d D t T Z W N 0 a W 9 u M S 9 E V V B M S U N B R E 9 T L 0 9 y a W d l b i 5 7 U H J v d G V p b m E g K C U p L D E y f S Z x d W 9 0 O y w m c X V v d D t T Z W N 0 a W 9 u M S 9 E V V B M S U N B R E 9 T L 0 9 y a W d l b i 5 7 Q U 5 B T E l T V E E s M T N 9 J n F 1 b 3 Q 7 L C Z x d W 9 0 O 1 N l Y 3 R p b 2 4 x L 0 R V U E x J Q 0 F E T 1 M v T 3 J p Z 2 V u L n t F U 1 R B R E 8 g R E V M I F J F U 1 V M V E F E T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U E x J Q 0 F E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0 h v a m E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g 5 M j Y x M 2 Z m L T d k Z T A t N D c 1 Y i 1 i Z m Y w L T F h O W V l Y m Y 2 M m F l O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E 4 L T E w L T A z V D A w O j M x O j I x L j I 2 N z I 2 N j Z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V U V T V F J B U y 9 P c m l n Z W 4 u e 0 Z F Q 0 h B I E R F I E F O Q U x J U 0 l T L D B 9 J n F 1 b 3 Q 7 L C Z x d W 9 0 O 1 N l Y 3 R p b 2 4 x L 0 1 V R V N U U k F T L 0 9 y a W d l b i 5 7 V E l Q T y B E R S B N V U V T V F J B L D F 9 J n F 1 b 3 Q 7 L C Z x d W 9 0 O 1 N l Y 3 R p b 2 4 x L 0 1 V R V N U U k F T L 0 9 y a W d l b i 5 7 S U Q g T V V F U 1 R S Q S w y f S Z x d W 9 0 O y w m c X V v d D t T Z W N 0 a W 9 u M S 9 N V U V T V F J B U y 9 P c m l n Z W 4 u e 0 1 B V F J J W i w z f S Z x d W 9 0 O y w m c X V v d D t T Z W N 0 a W 9 u M S 9 N V U V T V F J B U y 9 P c m l n Z W 4 u e 0 5 p d H L D s 2 d l b m 8 g K G c v M T A w Z y k s O X 0 m c X V v d D s s J n F 1 b 3 Q 7 U 2 V j d G l v b j E v T V V F U 1 R S Q V M v T 3 J p Z 2 V u L n t Q c m 9 0 Z W l u Y S A o J S k s M T J 9 J n F 1 b 3 Q 7 L C Z x d W 9 0 O 1 N l Y 3 R p b 2 4 x L 0 1 V R V N U U k F T L 0 9 y a W d l b i 5 7 Q U 5 B T E l T V E E s M T N 9 J n F 1 b 3 Q 7 L C Z x d W 9 0 O 1 N l Y 3 R p b 2 4 x L 0 1 V R V N U U k F T L 0 9 y a W d l b i 5 7 R V N U Q U R P I E R F T C B S R V N V T F R B R E 8 s M T R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1 V R V N U U k F T L 0 9 y a W d l b i 5 7 R k V D S E E g R E U g Q U 5 B T E l T S V M s M H 0 m c X V v d D s s J n F 1 b 3 Q 7 U 2 V j d G l v b j E v T V V F U 1 R S Q V M v T 3 J p Z 2 V u L n t U S V B P I E R F I E 1 V R V N U U k E s M X 0 m c X V v d D s s J n F 1 b 3 Q 7 U 2 V j d G l v b j E v T V V F U 1 R S Q V M v T 3 J p Z 2 V u L n t J R C B N V U V T V F J B L D J 9 J n F 1 b 3 Q 7 L C Z x d W 9 0 O 1 N l Y 3 R p b 2 4 x L 0 1 V R V N U U k F T L 0 9 y a W d l b i 5 7 T U F U U k l a L D N 9 J n F 1 b 3 Q 7 L C Z x d W 9 0 O 1 N l Y 3 R p b 2 4 x L 0 1 V R V N U U k F T L 0 9 y a W d l b i 5 7 T m l 0 c s O z Z 2 V u b y A o Z y 8 x M D B n K S w 5 f S Z x d W 9 0 O y w m c X V v d D t T Z W N 0 a W 9 u M S 9 N V U V T V F J B U y 9 P c m l n Z W 4 u e 1 B y b 3 R l a W 5 h I C g l K S w x M n 0 m c X V v d D s s J n F 1 b 3 Q 7 U 2 V j d G l v b j E v T V V F U 1 R S Q V M v T 3 J p Z 2 V u L n t B T k F M S V N U Q S w x M 3 0 m c X V v d D s s J n F 1 b 3 Q 7 U 2 V j d G l v b j E v T V V F U 1 R S Q V M v T 3 J p Z 2 V u L n t F U 1 R B R E 8 g R E V M I F J F U 1 V M V E F E T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V R V N U U k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F J F Q 1 V Q R V J B Q 0 l P T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T V V N U Q U 5 D S U E m c X V v d D s s J n F 1 b 3 Q 7 J U 4 m c X V v d D s s J n F 1 b 3 Q 7 T E N J J n F 1 b 3 Q 7 L C Z x d W 9 0 O 0 x B S S Z x d W 9 0 O y w m c X V v d D t Q U k 9 N R U R J T y Z x d W 9 0 O y w m c X V v d D t M Q V M m c X V v d D s s J n F 1 b 3 Q 7 T E N T J n F 1 b 3 Q 7 X S I g L z 4 8 R W 5 0 c n k g V H l w Z T 0 i R m l s b E N v b H V t b l R 5 c G V z I i B W Y W x 1 Z T 0 i c 0 J n V U Z C U U 1 G Q l E 9 P S I g L z 4 8 R W 5 0 c n k g V H l w Z T 0 i R m l s b E x h c 3 R V c G R h d G V k I i B W Y W x 1 Z T 0 i Z D I w M T g t M D k t M j Z U M T U 6 M z Y 6 M T U u M z E 4 M T Y z O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I F J F Q 1 V Q R V J B Q 0 l P T i 9 U a X B v I G N h b W J p Y W R v L n t T V V N U Q U 5 D S U E s M H 0 m c X V v d D s s J n F 1 b 3 Q 7 U 2 V j d G l v b j E v T E l N S V R F U y B S R U N V U E V S Q U N J T 0 4 v V G l w b y B j Y W 1 i a W F k b y 5 7 J U 4 s M X 0 m c X V v d D s s J n F 1 b 3 Q 7 U 2 V j d G l v b j E v T E l N S V R F U y B S R U N V U E V S Q U N J T 0 4 v V G l w b y B j Y W 1 i a W F k b y 5 7 T E N J L D J 9 J n F 1 b 3 Q 7 L C Z x d W 9 0 O 1 N l Y 3 R p b 2 4 x L 0 x J T U l U R V M g U k V D V V B F U k F D S U 9 O L 1 R p c G 8 g Y 2 F t Y m l h Z G 8 u e 0 x B S S w z f S Z x d W 9 0 O y w m c X V v d D t T Z W N 0 a W 9 u M S 9 M S U 1 J V E V T I F J F Q 1 V Q R V J B Q 0 l P T i 9 U a X B v I G N h b W J p Y W R v L n t Q U k 9 N R U R J T y w 0 f S Z x d W 9 0 O y w m c X V v d D t T Z W N 0 a W 9 u M S 9 M S U 1 J V E V T I F J F Q 1 V Q R V J B Q 0 l P T i 9 U a X B v I G N h b W J p Y W R v L n t M Q V M s N X 0 m c X V v d D s s J n F 1 b 3 Q 7 U 2 V j d G l v b j E v T E l N S V R F U y B S R U N V U E V S Q U N J T 0 4 v V G l w b y B j Y W 1 i a W F k b y 5 7 T E N T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x J T U l U R V M g U k V D V V B F U k F D S U 9 O L 1 R p c G 8 g Y 2 F t Y m l h Z G 8 u e 1 N V U 1 R B T k N J Q S w w f S Z x d W 9 0 O y w m c X V v d D t T Z W N 0 a W 9 u M S 9 M S U 1 J V E V T I F J F Q 1 V Q R V J B Q 0 l P T i 9 U a X B v I G N h b W J p Y W R v L n s l T i w x f S Z x d W 9 0 O y w m c X V v d D t T Z W N 0 a W 9 u M S 9 M S U 1 J V E V T I F J F Q 1 V Q R V J B Q 0 l P T i 9 U a X B v I G N h b W J p Y W R v L n t M Q 0 k s M n 0 m c X V v d D s s J n F 1 b 3 Q 7 U 2 V j d G l v b j E v T E l N S V R F U y B S R U N V U E V S Q U N J T 0 4 v V G l w b y B j Y W 1 i a W F k b y 5 7 T E F J L D N 9 J n F 1 b 3 Q 7 L C Z x d W 9 0 O 1 N l Y 3 R p b 2 4 x L 0 x J T U l U R V M g U k V D V V B F U k F D S U 9 O L 1 R p c G 8 g Y 2 F t Y m l h Z G 8 u e 1 B S T 0 1 F R E l P L D R 9 J n F 1 b 3 Q 7 L C Z x d W 9 0 O 1 N l Y 3 R p b 2 4 x L 0 x J T U l U R V M g U k V D V V B F U k F D S U 9 O L 1 R p c G 8 g Y 2 F t Y m l h Z G 8 u e 0 x B U y w 1 f S Z x d W 9 0 O y w m c X V v d D t T Z W N 0 a W 9 u M S 9 M S U 1 J V E V T I F J F Q 1 V Q R V J B Q 0 l P T i 9 U a X B v I G N h b W J p Y W R v L n t M Q 1 M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l M j B S R U N V U E V S Q U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1 V B R F J P J T I w T U F O R E 8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C 0 w O S 0 y M V Q x N D o z M j o x N S 4 w O D Y 5 N j k x W i I g L z 4 8 R W 5 0 c n k g V H l w Z T 0 i R m l s b E N v b H V t b l R 5 c G V z I i B W Y W x 1 Z T 0 i c 0 J 3 W U d C Z 1 V G Q l F V R k J R V U F C U U F H I i A v P j x F b n R y e S B U e X B l P S J G a W x s Q 2 9 s d W 1 u T m F t Z X M i I F Z h b H V l P S J z W y Z x d W 9 0 O 0 Z F Q 0 h B I E R F I E F O Q U x J U 0 l T J n F 1 b 3 Q 7 L C Z x d W 9 0 O 1 R J U E 8 g R E U g T V V F U 1 R S Q S Z x d W 9 0 O y w m c X V v d D t J R C B N V U V T V F J B J n F 1 b 3 Q 7 L C Z x d W 9 0 O 0 1 B V F J J W i Z x d W 9 0 O y w m c X V v d D t Q Z X N v I G 1 1 Z X N 0 c m E g K G c p J n F 1 b 3 Q 7 L C Z x d W 9 0 O 1 B l c 2 8 g b X V l c 3 R y Y S B D b 3 J y Z W d p Z G 8 g K G c p J n F 1 b 3 Q 7 L C Z x d W 9 0 O 1 Z v b C 4 g S E N s I C h t b C k m c X V v d D s s J n F 1 b 3 Q 7 V m 9 s L i B I Q 2 w g Y 2 9 y c m V n a W R v I C h t b C k m c X V v d D s s J n F 1 b 3 Q 7 Q 2 9 u Y 2 V u d H J h Y 2 n D s 2 4 g S E N s I C h O K S Z x d W 9 0 O y w m c X V v d D t O a X R y w 7 N n Z W 5 v I C h n L z E w M G c p J n F 1 b 3 Q 7 L C Z x d W 9 0 O 0 Z h Y 3 R v c i B k Z S B j b 2 5 2 Z X J z a c O z b i Z x d W 9 0 O y w m c X V v d D t I d W 1 l Z G F k J S Z x d W 9 0 O y w m c X V v d D t Q c m 9 0 Z W l u Y S A o J S k m c X V v d D s s J n F 1 b 3 Q 7 Q U 5 B T E l T V E E m c X V v d D s s J n F 1 b 3 Q 7 R V N U Q U R P I E R F T C B S R V N V T F R B R E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1 V B R F J P I E 1 B T k R P L 1 R p c G 8 g Y 2 F t Y m l h Z G 8 u e 0 Z F Q 0 h B I E R F I E F O Q U x J U 0 l T L D B 9 J n F 1 b 3 Q 7 L C Z x d W 9 0 O 1 N l Y 3 R p b 2 4 x L 0 N V Q U R S T y B N Q U 5 E T y 9 U a X B v I G N h b W J p Y W R v L n t U S V B P I E R F I E 1 V R V N U U k E s M X 0 m c X V v d D s s J n F 1 b 3 Q 7 U 2 V j d G l v b j E v Q 1 V B R F J P I E 1 B T k R P L 1 R p c G 8 g Y 2 F t Y m l h Z G 8 u e 0 l E I E 1 V R V N U U k E s M n 0 m c X V v d D s s J n F 1 b 3 Q 7 U 2 V j d G l v b j E v Q 1 V B R F J P I E 1 B T k R P L 1 R p c G 8 g Y 2 F t Y m l h Z G 8 u e 0 1 B V F J J W i w z f S Z x d W 9 0 O y w m c X V v d D t T Z W N 0 a W 9 u M S 9 D V U F E U k 8 g T U F O R E 8 v V G l w b y B j Y W 1 i a W F k b y 5 7 U G V z b y B t d W V z d H J h I C h n K S w 0 f S Z x d W 9 0 O y w m c X V v d D t T Z W N 0 a W 9 u M S 9 D V U F E U k 8 g T U F O R E 8 v V G l w b y B j Y W 1 i a W F k b y 5 7 U G V z b y B t d W V z d H J h I E N v c n J l Z 2 l k b y A o Z y k s N X 0 m c X V v d D s s J n F 1 b 3 Q 7 U 2 V j d G l v b j E v Q 1 V B R F J P I E 1 B T k R P L 1 R p c G 8 g Y 2 F t Y m l h Z G 8 u e 1 Z v b C 4 g S E N s I C h t b C k s N n 0 m c X V v d D s s J n F 1 b 3 Q 7 U 2 V j d G l v b j E v Q 1 V B R F J P I E 1 B T k R P L 1 R p c G 8 g Y 2 F t Y m l h Z G 8 u e 1 Z v b C 4 g S E N s I G N v c n J l Z 2 l k b y A o b W w p L D d 9 J n F 1 b 3 Q 7 L C Z x d W 9 0 O 1 N l Y 3 R p b 2 4 x L 0 N V Q U R S T y B N Q U 5 E T y 9 U a X B v I G N h b W J p Y W R v L n t D b 2 5 j Z W 5 0 c m F j a c O z b i B I Q 2 w g K E 4 p L D h 9 J n F 1 b 3 Q 7 L C Z x d W 9 0 O 1 N l Y 3 R p b 2 4 x L 0 N V Q U R S T y B N Q U 5 E T y 9 U a X B v I G N h b W J p Y W R v L n t O a X R y w 7 N n Z W 5 v I C h n L z E w M G c p L D l 9 J n F 1 b 3 Q 7 L C Z x d W 9 0 O 1 N l Y 3 R p b 2 4 x L 0 N V Q U R S T y B N Q U 5 E T y 9 U a X B v I G N h b W J p Y W R v L n t G Y W N 0 b 3 I g Z G U g Y 2 9 u d m V y c 2 n D s 2 4 s M T B 9 J n F 1 b 3 Q 7 L C Z x d W 9 0 O 1 N l Y 3 R p b 2 4 x L 0 N V Q U R S T y B N Q U 5 E T y 9 U a X B v I G N h b W J p Y W R v L n t I d W 1 l Z G F k J S w x M X 0 m c X V v d D s s J n F 1 b 3 Q 7 U 2 V j d G l v b j E v Q 1 V B R F J P I E 1 B T k R P L 1 R p c G 8 g Y 2 F t Y m l h Z G 8 u e 1 B y b 3 R l a W 5 h I C g l K S w x M n 0 m c X V v d D s s J n F 1 b 3 Q 7 U 2 V j d G l v b j E v Q 1 V B R F J P I E 1 B T k R P L 1 R p c G 8 g Y 2 F t Y m l h Z G 8 u e 0 F O Q U x J U 1 R B L D E z f S Z x d W 9 0 O y w m c X V v d D t T Z W N 0 a W 9 u M S 9 D V U F E U k 8 g T U F O R E 8 v V G l w b y B j Y W 1 i a W F k b y 5 7 R V N U Q U R P I E R F T C B S R V N V T F R B R E 8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D V U F E U k 8 g T U F O R E 8 v V G l w b y B j Y W 1 i a W F k b y 5 7 R k V D S E E g R E U g Q U 5 B T E l T S V M s M H 0 m c X V v d D s s J n F 1 b 3 Q 7 U 2 V j d G l v b j E v Q 1 V B R F J P I E 1 B T k R P L 1 R p c G 8 g Y 2 F t Y m l h Z G 8 u e 1 R J U E 8 g R E U g T V V F U 1 R S Q S w x f S Z x d W 9 0 O y w m c X V v d D t T Z W N 0 a W 9 u M S 9 D V U F E U k 8 g T U F O R E 8 v V G l w b y B j Y W 1 i a W F k b y 5 7 S U Q g T V V F U 1 R S Q S w y f S Z x d W 9 0 O y w m c X V v d D t T Z W N 0 a W 9 u M S 9 D V U F E U k 8 g T U F O R E 8 v V G l w b y B j Y W 1 i a W F k b y 5 7 T U F U U k l a L D N 9 J n F 1 b 3 Q 7 L C Z x d W 9 0 O 1 N l Y 3 R p b 2 4 x L 0 N V Q U R S T y B N Q U 5 E T y 9 U a X B v I G N h b W J p Y W R v L n t Q Z X N v I G 1 1 Z X N 0 c m E g K G c p L D R 9 J n F 1 b 3 Q 7 L C Z x d W 9 0 O 1 N l Y 3 R p b 2 4 x L 0 N V Q U R S T y B N Q U 5 E T y 9 U a X B v I G N h b W J p Y W R v L n t Q Z X N v I G 1 1 Z X N 0 c m E g Q 2 9 y c m V n a W R v I C h n K S w 1 f S Z x d W 9 0 O y w m c X V v d D t T Z W N 0 a W 9 u M S 9 D V U F E U k 8 g T U F O R E 8 v V G l w b y B j Y W 1 i a W F k b y 5 7 V m 9 s L i B I Q 2 w g K G 1 s K S w 2 f S Z x d W 9 0 O y w m c X V v d D t T Z W N 0 a W 9 u M S 9 D V U F E U k 8 g T U F O R E 8 v V G l w b y B j Y W 1 i a W F k b y 5 7 V m 9 s L i B I Q 2 w g Y 2 9 y c m V n a W R v I C h t b C k s N 3 0 m c X V v d D s s J n F 1 b 3 Q 7 U 2 V j d G l v b j E v Q 1 V B R F J P I E 1 B T k R P L 1 R p c G 8 g Y 2 F t Y m l h Z G 8 u e 0 N v b m N l b n R y Y W N p w 7 N u I E h D b C A o T i k s O H 0 m c X V v d D s s J n F 1 b 3 Q 7 U 2 V j d G l v b j E v Q 1 V B R F J P I E 1 B T k R P L 1 R p c G 8 g Y 2 F t Y m l h Z G 8 u e 0 5 p d H L D s 2 d l b m 8 g K G c v M T A w Z y k s O X 0 m c X V v d D s s J n F 1 b 3 Q 7 U 2 V j d G l v b j E v Q 1 V B R F J P I E 1 B T k R P L 1 R p c G 8 g Y 2 F t Y m l h Z G 8 u e 0 Z h Y 3 R v c i B k Z S B j b 2 5 2 Z X J z a c O z b i w x M H 0 m c X V v d D s s J n F 1 b 3 Q 7 U 2 V j d G l v b j E v Q 1 V B R F J P I E 1 B T k R P L 1 R p c G 8 g Y 2 F t Y m l h Z G 8 u e 0 h 1 b W V k Y W Q l L D E x f S Z x d W 9 0 O y w m c X V v d D t T Z W N 0 a W 9 u M S 9 D V U F E U k 8 g T U F O R E 8 v V G l w b y B j Y W 1 i a W F k b y 5 7 U H J v d G V p b m E g K C U p L D E y f S Z x d W 9 0 O y w m c X V v d D t T Z W N 0 a W 9 u M S 9 D V U F E U k 8 g T U F O R E 8 v V G l w b y B j Y W 1 i a W F k b y 5 7 Q U 5 B T E l T V E E s M T N 9 J n F 1 b 3 Q 7 L C Z x d W 9 0 O 1 N l Y 3 R p b 2 4 x L 0 N V Q U R S T y B N Q U 5 E T y 9 U a X B v I G N h b W J p Y W R v L n t F U 1 R B R E 8 g R E V M I F J F U 1 V M V E F E T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Q U R S T y U y M E 1 B T k R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Q U R S T y U y M E 1 B T k R P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F B S R U N J U 0 l P T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E 4 L T A 5 L T I w V D I x O j A x O j Q 5 L j Y 5 N j A 1 M j F a I i A v P j x F b n R y e S B U e X B l P S J G a W x s Q 2 9 s d W 1 u V H l w Z X M i I F Z h b H V l P S J z Q m d V R k F B P T 0 i I C 8 + P E V u d H J 5 I F R 5 c G U 9 I k Z p b G x D b 2 x 1 b W 5 O Y W 1 l c y I g V m F s d W U 9 I n N b J n F 1 b 3 Q 7 T U F U U k l a J n F 1 b 3 Q 7 L C Z x d W 9 0 O 0 x D J n F 1 b 3 Q 7 L C Z x d W 9 0 O 0 x B J n F 1 b 3 Q 7 L C Z x d W 9 0 O 1 J Q R C U g T U V E S U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I F B S R U N J U 0 l P T i 9 U a X B v I G N h b W J p Y W R v L n t N Q V R S S V o s M H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M S U 1 J V E V T I F B S R U N J U 0 l P T i 9 U a X B v I G N h b W J p Y W R v L n t N Q V R S S V o s M H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U m V s Y X R p b 2 5 z a G l w S W 5 m b y Z x d W 9 0 O z p b X X 0 i I C 8 + P E V u d H J 5 I F R 5 c G U 9 I l F 1 Z X J 5 S U Q i I F Z h b H V l P S J z O G F h M j E 2 N z Y t M z U 0 Z i 0 0 Z G E w L T g 4 O W Y t N W E 3 M T N l N z k w M m E 4 I i A v P j w v U 3 R h Y m x l R W 5 0 c m l l c z 4 8 L 0 l 0 Z W 0 + P E l 0 Z W 0 + P E l 0 Z W 1 M b 2 N h d G l v b j 4 8 S X R l b V R 5 c G U + R m 9 y b X V s Y T w v S X R l b V R 5 c G U + P E l 0 Z W 1 Q Y X R o P l N l Y 3 R p b 2 4 x L 0 x J T U l U R V M l M j B Q U k V D S V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F B S R U N J U 0 l P T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B S R U N J U 0 l P T i I g L z 4 8 R W 5 0 c n k g V H l w Z T 0 i R m l s b G V k Q 2 9 t c G x l d G V S Z X N 1 b H R U b 1 d v c m t z a G V l d C I g V m F s d W U 9 I m w x I i A v P j x F b n R y e S B U e X B l P S J G a W x s Q 2 9 s d W 1 u V H l w Z X M i I F Z h b H V l P S J z Q m d j R 0 J n Q U F B Q V F F Q k E 9 P S I g L z 4 8 R W 5 0 c n k g V H l w Z T 0 i R m l s b E x h c 3 R V c G R h d G V k I i B W Y W x 1 Z T 0 i Z D I w M T g t M T A t M D N U M D A 6 M z g 6 N T k u O T U x M j Y 5 M F o i I C 8 + P E V u d H J 5 I F R 5 c G U 9 I k Z p b G x F c n J v c k N v d W 5 0 I i B W Y W x 1 Z T 0 i b D A i I C 8 + P E V u d H J 5 I F R 5 c G U 9 I l F 1 Z X J 5 S U Q i I F Z h b H V l P S J z Z G M 0 M z R j N D g t M W I 2 M y 0 0 N W Q z L W F m N T U t Y z B k Y 2 F j M j E 3 O D U 4 I i A v P j x F b n R y e S B U e X B l P S J G a W x s Q 2 9 s d W 1 u T m F t Z X M i I F Z h b H V l P S J z W y Z x d W 9 0 O 0 l E I E 1 V R V N U U k E m c X V v d D s s J n F 1 b 3 Q 7 R k V D S E E g R E U g Q U 5 B T E l T S V M m c X V v d D s s J n F 1 b 3 Q 7 V E l Q T y B E R S B N V U V T V F J B J n F 1 b 3 Q 7 L C Z x d W 9 0 O 0 1 B V F J J W i Z x d W 9 0 O y w m c X V v d D t B T k F M S V N U Q S Z x d W 9 0 O y w m c X V v d D t P U k F D I F Z B T F V F I H V t b 2 w g V E U v M T A w Z y Z x d W 9 0 O y w m c X V v d D t E V V B M S U N B R E 9 T L k 9 S Q U M g V k F M V U U g d W 1 v b C B U R S 8 x M D B n J n F 1 b 3 Q 7 L C Z x d W 9 0 O 0 x D J n F 1 b 3 Q 7 L C Z x d W 9 0 O 0 x B J n F 1 b 3 Q 7 L C Z x d W 9 0 O 1 J Q R C U g T U V E S U E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D S V N J T 0 4 v V G l w b y B j Y W 1 i a W F k b y 5 7 S U Q g T V V F U 1 R S Q S w w f S Z x d W 9 0 O y w m c X V v d D t T Z W N 0 a W 9 u M S 9 Q U k V D S V N J T 0 4 v V G l w b y B j Y W 1 i a W F k b y 5 7 R k V D S E E g R E U g Q U 5 B T E l T S V M s M X 0 m c X V v d D s s J n F 1 b 3 Q 7 U 2 V j d G l v b j E v U F J F Q 0 l T S U 9 O L 1 R p c G 8 g Y 2 F t Y m l h Z G 8 u e 1 R J U E 8 g R E U g T V V F U 1 R S Q S w y f S Z x d W 9 0 O y w m c X V v d D t T Z W N 0 a W 9 u M S 9 Q U k V D S V N J T 0 4 v V G l w b y B j Y W 1 i a W F k b y 5 7 T U F U U k l a L D N 9 J n F 1 b 3 Q 7 L C Z x d W 9 0 O 1 N l Y 3 R p b 2 4 x L 0 1 V R V N U U k F T L 0 9 y a W d l b i 5 7 Q U 5 B T E l T V E E s M T R 9 J n F 1 b 3 Q 7 L C Z x d W 9 0 O 1 N l Y 3 R p b 2 4 x L 0 1 V R V N U U k F T L 0 9 y a W d l b i 5 7 T 1 J B Q y B W Q U x V R S B 1 b W 9 s I F R F L z E w M G c s M T N 9 J n F 1 b 3 Q 7 L C Z x d W 9 0 O 1 N l Y 3 R p b 2 4 x L 0 R V U E x J Q 0 F E T 1 M v T 3 J p Z 2 V u L n t P U k F D I F Z B T F V F I H V t b 2 w g V E U v M T A w Z y w x M 3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F J F Q 0 l T S U 9 O L 1 R p c G 8 g Y 2 F t Y m l h Z G 8 u e 0 l E I E 1 V R V N U U k E s M H 0 m c X V v d D s s J n F 1 b 3 Q 7 U 2 V j d G l v b j E v U F J F Q 0 l T S U 9 O L 1 R p c G 8 g Y 2 F t Y m l h Z G 8 u e 0 Z F Q 0 h B I E R F I E F O Q U x J U 0 l T L D F 9 J n F 1 b 3 Q 7 L C Z x d W 9 0 O 1 N l Y 3 R p b 2 4 x L 1 B S R U N J U 0 l P T i 9 U a X B v I G N h b W J p Y W R v L n t U S V B P I E R F I E 1 V R V N U U k E s M n 0 m c X V v d D s s J n F 1 b 3 Q 7 U 2 V j d G l v b j E v U F J F Q 0 l T S U 9 O L 1 R p c G 8 g Y 2 F t Y m l h Z G 8 u e 0 1 B V F J J W i w z f S Z x d W 9 0 O y w m c X V v d D t T Z W N 0 a W 9 u M S 9 N V U V T V F J B U y 9 P c m l n Z W 4 u e 0 F O Q U x J U 1 R B L D E 0 f S Z x d W 9 0 O y w m c X V v d D t T Z W N 0 a W 9 u M S 9 N V U V T V F J B U y 9 P c m l n Z W 4 u e 0 9 S Q U M g V k F M V U U g d W 1 v b C B U R S 8 x M D B n L D E z f S Z x d W 9 0 O y w m c X V v d D t T Z W N 0 a W 9 u M S 9 E V V B M S U N B R E 9 T L 0 9 y a W d l b i 5 7 T 1 J B Q y B W Q U x V R S B 1 b W 9 s I F R F L z E w M G c s M T N 9 J n F 1 b 3 Q 7 L C Z x d W 9 0 O 1 N l Y 3 R p b 2 4 x L 0 x J T U l U R V M g U F J F Q 0 l T S U 9 O L 1 R p c G 8 g Y 2 F t Y m l h Z G 8 u e 0 x D L D F 9 J n F 1 b 3 Q 7 L C Z x d W 9 0 O 1 N l Y 3 R p b 2 4 x L 0 x J T U l U R V M g U F J F Q 0 l T S U 9 O L 1 R p c G 8 g Y 2 F t Y m l h Z G 8 u e 0 x B L D J 9 J n F 1 b 3 Q 7 L C Z x d W 9 0 O 1 N l Y 3 R p b 2 4 x L 0 x J T U l U R V M g U F J F Q 0 l T S U 9 O L 1 R p c G 8 g Y 2 F t Y m l h Z G 8 u e 1 J Q R C U g T U V E S U E s M 3 0 m c X V v d D t d L C Z x d W 9 0 O 1 J l b G F 0 a W 9 u c 2 h p c E l u Z m 8 m c X V v d D s 6 W 1 1 9 I i A v P j x F b n R y e S B U e X B l P S J G a W x s Q 2 9 1 b n Q i I F Z h b H V l P S J s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S R U N J U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M S U 1 J V E V T J T I w U F J F Q 0 l T S U 9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Q U R S T y U y M E 1 B T k R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E V V B M S U N B R E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N V U E V S Q U N J T 0 4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J F Q 1 V Q R V J B Q 0 l P T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E I E 1 V R V N U U k E m c X V v d D s s J n F 1 b 3 Q 7 R k V D S E E g R E U g Q U 5 B T E l T S V M m c X V v d D s s J n F 1 b 3 Q 7 V E l Q T y B E R S B N V U V T V F J B J n F 1 b 3 Q 7 L C Z x d W 9 0 O 0 1 B V F J J W i Z x d W 9 0 O y w m c X V v d D t T V V N U Q U 5 D S U E m c X V v d D s s J n F 1 b 3 Q 7 V k F M T 1 I g V E V P U k l D T y A o b W V x I F R S T 0 x P W C 9 n K S Z x d W 9 0 O y w m c X V v d D t t Z X E g V F J P T E 9 Y L 2 c g b X V l c 3 R y Y S Z x d W 9 0 O y w m c X V v d D t M Q 0 k m c X V v d D s s J n F 1 b 3 Q 7 T E F J J n F 1 b 3 Q 7 L C Z x d W 9 0 O 1 B S T 0 1 F R E l P J n F 1 b 3 Q 7 L C Z x d W 9 0 O 0 x B U y Z x d W 9 0 O y w m c X V v d D t M Q 1 M m c X V v d D t d I i A v P j x F b n R y e S B U e X B l P S J G a W x s Q 2 9 s d W 1 u V H l w Z X M i I F Z h b H V l P S J z Q m d j R 0 J n W U Z B Q U F B Q U F B Q S I g L z 4 8 R W 5 0 c n k g V H l w Z T 0 i R m l s b E x h c 3 R V c G R h d G V k I i B W Y W x 1 Z T 0 i Z D I w M T g t M T E t M D Z U M T Q 6 M j c 6 M z k u O D I 5 N j E y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i I C 8 + P E V u d H J 5 I F R 5 c G U 9 I k F k Z G V k V G 9 E Y X R h T W 9 k Z W w i I F Z h b H V l P S J s M C I g L z 4 8 R W 5 0 c n k g V H l w Z T 0 i U X V l c n l J R C I g V m F s d W U 9 I n M w M D g w N D A 1 M S 0 0 N m U x L T Q y Y z I t Y T E 0 N S 0 1 Y j k 4 N T A 5 O D U x Z D M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D V U F E U k 8 g T U F O R E 8 v T 3 J p Z 2 V u L n t J R C B N V U V T V F J B L D B 9 J n F 1 b 3 Q 7 L C Z x d W 9 0 O 0 t l e U N v b H V t b k N v d W 5 0 J n F 1 b 3 Q 7 O j F 9 L H s m c X V v d D t r Z X l D b 2 x 1 b W 5 D b 3 V u d C Z x d W 9 0 O z o x L C Z x d W 9 0 O 2 t l e U N v b H V t b i Z x d W 9 0 O z o 0 L C Z x d W 9 0 O 2 9 0 a G V y S 2 V 5 Q 2 9 s d W 1 u S W R l b n R p d H k m c X V v d D s 6 J n F 1 b 3 Q 7 U 2 V j d G l v b j E v T E l N S V R F U y B S R U N V U E V S Q U N J T 0 4 v T 3 J p Z 2 V u L n t T V V N U Q U 5 D S U E s M H 0 m c X V v d D s s J n F 1 b 3 Q 7 S 2 V 5 Q 2 9 s d W 1 u Q 2 9 1 b n Q m c X V v d D s 6 M X 1 d L C Z x d W 9 0 O 2 N v b H V t b k l k Z W 5 0 a X R p Z X M m c X V v d D s 6 W y Z x d W 9 0 O 1 N l Y 3 R p b 2 4 x L 1 J F Q 1 V Q R V J B Q 0 l P T i 9 U a X B v I G N h b W J p Y W R v L n t J R C B N V U V T V F J B L D B 9 J n F 1 b 3 Q 7 L C Z x d W 9 0 O 1 N l Y 3 R p b 2 4 x L 1 J F Q 1 V Q R V J B Q 0 l P T i 9 U a X B v I G N h b W J p Y W R v L n t G R U N I Q S B E R S B B T k F M S V N J U y w x f S Z x d W 9 0 O y w m c X V v d D t T Z W N 0 a W 9 u M S 9 S R U N V U E V S Q U N J T 0 4 v V G l w b y B j Y W 1 i a W F k b y 5 7 V E l Q T y B E R S B N V U V T V F J B L D J 9 J n F 1 b 3 Q 7 L C Z x d W 9 0 O 1 N l Y 3 R p b 2 4 x L 1 J F Q 1 V Q R V J B Q 0 l P T i 9 U a X B v I G N h b W J p Y W R v L n t N Q V R S S V o s M 3 0 m c X V v d D s s J n F 1 b 3 Q 7 U 2 V j d G l v b j E v U k V D V V B F U k F D S U 9 O L 1 R p c G 8 g Y 2 F t Y m l h Z G 8 u e 1 N V U 1 R B T k N J Q S w 0 f S Z x d W 9 0 O y w m c X V v d D t T Z W N 0 a W 9 u M S 9 S R U N V U E V S Q U N J T 0 4 v V G l w b y B j Y W 1 i a W F k b y 5 7 V k F M T 1 I g V E V P U k l D T y A o b W V x I F R S T 0 x P W C 9 n K S w 5 f S Z x d W 9 0 O y w m c X V v d D t T Z W N 0 a W 9 u M S 9 D V U F E U k 8 g T U F O R E 8 v T 3 J p Z 2 V u L n t t Z X E g V F J P T E 9 Y L 2 c g b X V l c 3 R y Y S w x M X 0 m c X V v d D s s J n F 1 b 3 Q 7 U 2 V j d G l v b j E v T E l N S V R F U y B S R U N V U E V S Q U N J T 0 4 v T 3 J p Z 2 V u L n t M Q 0 k s M X 0 m c X V v d D s s J n F 1 b 3 Q 7 U 2 V j d G l v b j E v T E l N S V R F U y B S R U N V U E V S Q U N J T 0 4 v T 3 J p Z 2 V u L n t M Q U k s M n 0 m c X V v d D s s J n F 1 b 3 Q 7 U 2 V j d G l v b j E v T E l N S V R F U y B S R U N V U E V S Q U N J T 0 4 v T 3 J p Z 2 V u L n t Q U k 9 N R U R J T y w z f S Z x d W 9 0 O y w m c X V v d D t T Z W N 0 a W 9 u M S 9 M S U 1 J V E V T I F J F Q 1 V Q R V J B Q 0 l P T i 9 P c m l n Z W 4 u e 0 x B U y w 0 f S Z x d W 9 0 O y w m c X V v d D t T Z W N 0 a W 9 u M S 9 M S U 1 J V E V T I F J F Q 1 V Q R V J B Q 0 l P T i 9 P c m l n Z W 4 u e 0 x D U y w 1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k V D V V B F U k F D S U 9 O L 1 R p c G 8 g Y 2 F t Y m l h Z G 8 u e 0 l E I E 1 V R V N U U k E s M H 0 m c X V v d D s s J n F 1 b 3 Q 7 U 2 V j d G l v b j E v U k V D V V B F U k F D S U 9 O L 1 R p c G 8 g Y 2 F t Y m l h Z G 8 u e 0 Z F Q 0 h B I E R F I E F O Q U x J U 0 l T L D F 9 J n F 1 b 3 Q 7 L C Z x d W 9 0 O 1 N l Y 3 R p b 2 4 x L 1 J F Q 1 V Q R V J B Q 0 l P T i 9 U a X B v I G N h b W J p Y W R v L n t U S V B P I E R F I E 1 V R V N U U k E s M n 0 m c X V v d D s s J n F 1 b 3 Q 7 U 2 V j d G l v b j E v U k V D V V B F U k F D S U 9 O L 1 R p c G 8 g Y 2 F t Y m l h Z G 8 u e 0 1 B V F J J W i w z f S Z x d W 9 0 O y w m c X V v d D t T Z W N 0 a W 9 u M S 9 S R U N V U E V S Q U N J T 0 4 v V G l w b y B j Y W 1 i a W F k b y 5 7 U 1 V T V E F O Q 0 l B L D R 9 J n F 1 b 3 Q 7 L C Z x d W 9 0 O 1 N l Y 3 R p b 2 4 x L 1 J F Q 1 V Q R V J B Q 0 l P T i 9 U a X B v I G N h b W J p Y W R v L n t W Q U x P U i B U R U 9 S S U N P I C h t Z X E g V F J P T E 9 Y L 2 c p L D l 9 J n F 1 b 3 Q 7 L C Z x d W 9 0 O 1 N l Y 3 R p b 2 4 x L 0 N V Q U R S T y B N Q U 5 E T y 9 P c m l n Z W 4 u e 2 1 l c S B U U k 9 M T 1 g v Z y B t d W V z d H J h L D E x f S Z x d W 9 0 O y w m c X V v d D t T Z W N 0 a W 9 u M S 9 M S U 1 J V E V T I F J F Q 1 V Q R V J B Q 0 l P T i 9 P c m l n Z W 4 u e 0 x D S S w x f S Z x d W 9 0 O y w m c X V v d D t T Z W N 0 a W 9 u M S 9 M S U 1 J V E V T I F J F Q 1 V Q R V J B Q 0 l P T i 9 P c m l n Z W 4 u e 0 x B S S w y f S Z x d W 9 0 O y w m c X V v d D t T Z W N 0 a W 9 u M S 9 M S U 1 J V E V T I F J F Q 1 V Q R V J B Q 0 l P T i 9 P c m l n Z W 4 u e 1 B S T 0 1 F R E l P L D N 9 J n F 1 b 3 Q 7 L C Z x d W 9 0 O 1 N l Y 3 R p b 2 4 x L 0 x J T U l U R V M g U k V D V V B F U k F D S U 9 O L 0 9 y a W d l b i 5 7 T E F T L D R 9 J n F 1 b 3 Q 7 L C Z x d W 9 0 O 1 N l Y 3 R p b 2 4 x L 0 x J T U l U R V M g U k V D V V B F U k F D S U 9 O L 0 9 y a W d l b i 5 7 T E N T L D V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N V Q U R S T y B N Q U 5 E T y 9 P c m l n Z W 4 u e 0 l E I E 1 V R V N U U k E s M H 0 m c X V v d D s s J n F 1 b 3 Q 7 S 2 V 5 Q 2 9 s d W 1 u Q 2 9 1 b n Q m c X V v d D s 6 M X 0 s e y Z x d W 9 0 O 2 t l e U N v b H V t b k N v d W 5 0 J n F 1 b 3 Q 7 O j E s J n F 1 b 3 Q 7 a 2 V 5 Q 2 9 s d W 1 u J n F 1 b 3 Q 7 O j Q s J n F 1 b 3 Q 7 b 3 R o Z X J L Z X l D b 2 x 1 b W 5 J Z G V u d G l 0 e S Z x d W 9 0 O z o m c X V v d D t T Z W N 0 a W 9 u M S 9 M S U 1 J V E V T I F J F Q 1 V Q R V J B Q 0 l P T i 9 P c m l n Z W 4 u e 1 N V U 1 R B T k N J Q S w w f S Z x d W 9 0 O y w m c X V v d D t L Z X l D b 2 x 1 b W 5 D b 3 V u d C Z x d W 9 0 O z o x f V 1 9 I i A v P j w v U 3 R h Y m x l R W 5 0 c m l l c z 4 8 L 0 l 0 Z W 0 + P E l 0 Z W 0 + P E l 0 Z W 1 M b 2 N h d G l v b j 4 8 S X R l b V R 5 c G U + R m 9 y b X V s Y T w v S X R l b V R 5 c G U + P E l 0 Z W 1 Q Y X R o P l N l Y 3 R p b 2 4 x L 1 J F Q 1 V Q R V J B Q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N V U E V S Q U N J T 0 4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D V V B F U k F D S U 9 O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N V U E V S Q U N J T 0 4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T Z S U y M G V 4 c G F u Z G k l Q z M l Q j M l M j B D V U F E U k 8 l M j B N Q U 5 E T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D b 2 5 z d W x 0 Y X M l M j B j b 2 1 i a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T Z S U y M G V 4 c G F u Z G k l Q z M l Q j M l M j B M S U 1 J V E V T J T I w U k V D V V B F U k F D S U 9 O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Z r O i b T A b N F j p 4 8 w v G T V i M A A A A A A g A A A A A A E G Y A A A A B A A A g A A A A A c L G G d s B O r d U Z U Q b J p Q w B s C L U o p 0 q 4 t / B / K r a U O M T 0 M A A A A A D o A A A A A C A A A g A A A A j 7 q S r 4 z M d Q q N 8 3 d 6 E v n t C i W V X 3 q d 3 q I 2 Q r H q U C / G G F N Q A A A A 1 7 9 4 s 3 k U V T M 4 a y g Q o B 4 S I x g N r P 5 f 1 G C P 3 4 g j H Z 3 J B 1 y C D + q K z 3 6 C M a L R o C x 4 g h i u P 5 J 8 F G p s O K 9 h t D a V 9 Z F v p 1 x R a K A 7 / 5 G 5 d / q s L B C P 6 Z B A A A A A f 4 + 4 H T 2 X R 7 H P S Y U 0 E 0 + 2 k c a v V j H t Z C k B N y l Y j o B V + 4 i g F G f b H 0 a d j z f G q / + D L y I B d y I 6 Y 3 / Y T p H u Q l v t F 6 W k 0 A = = < / D a t a M a s h u p > 
</file>

<file path=customXml/itemProps1.xml><?xml version="1.0" encoding="utf-8"?>
<ds:datastoreItem xmlns:ds="http://schemas.openxmlformats.org/officeDocument/2006/customXml" ds:itemID="{C9A82D6B-04D2-4384-8E4C-C4557ED6C5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control</vt:lpstr>
      <vt:lpstr>Cuadro de mando</vt:lpstr>
      <vt:lpstr>Preparacion controles</vt:lpstr>
      <vt:lpstr>Límites Gráficos</vt:lpstr>
      <vt:lpstr>Tipos de Muestra</vt:lpstr>
      <vt:lpstr>R%</vt:lpstr>
      <vt:lpstr>Precision</vt:lpstr>
      <vt:lpstr>Fuentes globales</vt:lpstr>
      <vt:lpstr>Grafico R%</vt:lpstr>
      <vt:lpstr>Gráfico Precisión</vt:lpstr>
      <vt:lpstr>SUSTANCIA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dcterms:created xsi:type="dcterms:W3CDTF">2018-07-31T20:41:24Z</dcterms:created>
  <dcterms:modified xsi:type="dcterms:W3CDTF">2019-09-05T12:30:33Z</dcterms:modified>
</cp:coreProperties>
</file>