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66DF6508-447B-43C4-A484-B27993D10612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control" sheetId="25" r:id="rId1"/>
    <sheet name="Cuadro de mando" sheetId="1" r:id="rId2"/>
    <sheet name="Límites Gráfico" sheetId="5" r:id="rId3"/>
    <sheet name="Fuentes globales" sheetId="7" r:id="rId4"/>
    <sheet name="Duplicado" sheetId="13" state="hidden" r:id="rId5"/>
    <sheet name="Límites" sheetId="14" state="hidden" r:id="rId6"/>
    <sheet name="Duplicado-límites" sheetId="15" state="hidden" r:id="rId7"/>
    <sheet name="Muestras" sheetId="17" state="hidden" r:id="rId8"/>
    <sheet name="Grafico Precision" sheetId="19" r:id="rId9"/>
    <sheet name="Datos Gráfico Precisión" sheetId="18" r:id="rId10"/>
    <sheet name="Datos Muestras Exactitud" sheetId="21" state="hidden" r:id="rId11"/>
    <sheet name="Límites Exactitud" sheetId="22" state="hidden" r:id="rId12"/>
    <sheet name="Gráfico Exactitud" sheetId="24" r:id="rId13"/>
    <sheet name="Datos gráfico exactitud" sheetId="23" r:id="rId14"/>
  </sheets>
  <externalReferences>
    <externalReference r:id="rId15"/>
  </externalReferences>
  <definedNames>
    <definedName name="_xlnm._FilterDatabase" localSheetId="1" hidden="1">'Cuadro de mando'!$A$19:$AR$1023</definedName>
    <definedName name="DatosExternos_1" localSheetId="13" hidden="1">'Datos gráfico exactitud'!$A$5:$O$6</definedName>
    <definedName name="DatosExternos_1" localSheetId="9" hidden="1">'Datos Gráfico Precisión'!$A$4:$J$5</definedName>
    <definedName name="DatosExternos_1" localSheetId="10" hidden="1">'Datos Muestras Exactitud'!$A$1:$J$2</definedName>
    <definedName name="DatosExternos_1" localSheetId="4" hidden="1">Duplicado!$A$1:$K$2</definedName>
    <definedName name="DatosExternos_1" localSheetId="6" hidden="1">'Duplicado-límites'!$A$1:$I$29</definedName>
    <definedName name="DatosExternos_1" localSheetId="5" hidden="1">Límites!$A$1:$C$29</definedName>
    <definedName name="DatosExternos_1" localSheetId="11" hidden="1">'Límites Exactitud'!$A$1:$D$5</definedName>
    <definedName name="DatosExternos_1" localSheetId="7" hidden="1">Muestras!$A$1:$J$2</definedName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23" l="1"/>
  <c r="K2" i="23"/>
  <c r="K1" i="23"/>
  <c r="C1" i="23"/>
  <c r="H3" i="5"/>
  <c r="H2" i="5"/>
  <c r="H1" i="5"/>
  <c r="B1" i="5"/>
  <c r="J3" i="18"/>
  <c r="J2" i="18"/>
  <c r="J1" i="18"/>
  <c r="C1" i="18"/>
  <c r="O3" i="1"/>
  <c r="O2" i="1"/>
  <c r="O1" i="1"/>
  <c r="C1" i="1"/>
  <c r="H17" i="25"/>
  <c r="C26" i="25" s="1"/>
  <c r="H16" i="25"/>
  <c r="H15" i="25"/>
  <c r="B9" i="25"/>
  <c r="A9" i="25"/>
  <c r="A10" i="25" l="1"/>
  <c r="EK44" i="5"/>
  <c r="EK43" i="5"/>
  <c r="EK42" i="5"/>
  <c r="EK41" i="5"/>
  <c r="EK40" i="5"/>
  <c r="EK39" i="5"/>
  <c r="EK38" i="5"/>
  <c r="EK37" i="5"/>
  <c r="EK36" i="5"/>
  <c r="EK35" i="5"/>
  <c r="EK34" i="5"/>
  <c r="EK33" i="5"/>
  <c r="EK32" i="5"/>
  <c r="EK31" i="5"/>
  <c r="EK30" i="5"/>
  <c r="EK29" i="5"/>
  <c r="EK28" i="5"/>
  <c r="EK27" i="5"/>
  <c r="EK26" i="5"/>
  <c r="EK25" i="5"/>
  <c r="EK24" i="5"/>
  <c r="EK23" i="5"/>
  <c r="EK22" i="5"/>
  <c r="EK21" i="5"/>
  <c r="EK20" i="5"/>
  <c r="EK19" i="5"/>
  <c r="EK18" i="5"/>
  <c r="EK17" i="5"/>
  <c r="EK16" i="5"/>
  <c r="EK15" i="5"/>
  <c r="EJ14" i="5"/>
  <c r="EI14" i="5"/>
  <c r="EF13" i="5"/>
  <c r="EC44" i="5"/>
  <c r="EC43" i="5"/>
  <c r="EC42" i="5"/>
  <c r="EC41" i="5"/>
  <c r="EC40" i="5"/>
  <c r="EC39" i="5"/>
  <c r="EC38" i="5"/>
  <c r="EC37" i="5"/>
  <c r="EC36" i="5"/>
  <c r="EC35" i="5"/>
  <c r="EC34" i="5"/>
  <c r="EC33" i="5"/>
  <c r="EC32" i="5"/>
  <c r="EC31" i="5"/>
  <c r="EC30" i="5"/>
  <c r="EC29" i="5"/>
  <c r="EC28" i="5"/>
  <c r="EC27" i="5"/>
  <c r="EC26" i="5"/>
  <c r="EC25" i="5"/>
  <c r="EC24" i="5"/>
  <c r="EC23" i="5"/>
  <c r="EC22" i="5"/>
  <c r="EC21" i="5"/>
  <c r="EC20" i="5"/>
  <c r="EC19" i="5"/>
  <c r="EC18" i="5"/>
  <c r="EC17" i="5"/>
  <c r="EC16" i="5"/>
  <c r="EC15" i="5"/>
  <c r="EB14" i="5"/>
  <c r="EA14" i="5"/>
  <c r="DX13" i="5"/>
  <c r="DU44" i="5"/>
  <c r="DU43" i="5"/>
  <c r="DU42" i="5"/>
  <c r="DU41" i="5"/>
  <c r="DU40" i="5"/>
  <c r="DU39" i="5"/>
  <c r="DU38" i="5"/>
  <c r="DU37" i="5"/>
  <c r="DU36" i="5"/>
  <c r="DU35" i="5"/>
  <c r="DU34" i="5"/>
  <c r="DU33" i="5"/>
  <c r="DU32" i="5"/>
  <c r="DU31" i="5"/>
  <c r="DU30" i="5"/>
  <c r="DU29" i="5"/>
  <c r="DU28" i="5"/>
  <c r="DU27" i="5"/>
  <c r="DU26" i="5"/>
  <c r="DU25" i="5"/>
  <c r="DU24" i="5"/>
  <c r="DU23" i="5"/>
  <c r="DU22" i="5"/>
  <c r="DU21" i="5"/>
  <c r="DU20" i="5"/>
  <c r="DU19" i="5"/>
  <c r="DU18" i="5"/>
  <c r="DU17" i="5"/>
  <c r="DU16" i="5"/>
  <c r="DU15" i="5"/>
  <c r="DT14" i="5"/>
  <c r="DS14" i="5"/>
  <c r="DP13" i="5"/>
  <c r="DE43" i="5"/>
  <c r="DE42" i="5"/>
  <c r="DE41" i="5"/>
  <c r="DE40" i="5"/>
  <c r="DE39" i="5"/>
  <c r="DE38" i="5"/>
  <c r="DE37" i="5"/>
  <c r="DE36" i="5"/>
  <c r="DE35" i="5"/>
  <c r="DE34" i="5"/>
  <c r="DE33" i="5"/>
  <c r="DE32" i="5"/>
  <c r="DE31" i="5"/>
  <c r="DE30" i="5"/>
  <c r="DE29" i="5"/>
  <c r="DE28" i="5"/>
  <c r="DE27" i="5"/>
  <c r="DE26" i="5"/>
  <c r="DE25" i="5"/>
  <c r="DE24" i="5"/>
  <c r="DE23" i="5"/>
  <c r="DE22" i="5"/>
  <c r="DE21" i="5"/>
  <c r="DE20" i="5"/>
  <c r="DE19" i="5"/>
  <c r="DE18" i="5"/>
  <c r="DE17" i="5"/>
  <c r="DE16" i="5"/>
  <c r="DM26" i="5"/>
  <c r="DM25" i="5"/>
  <c r="DM43" i="5"/>
  <c r="DM42" i="5"/>
  <c r="DM41" i="5"/>
  <c r="DM40" i="5"/>
  <c r="DM39" i="5"/>
  <c r="DM38" i="5"/>
  <c r="DM37" i="5"/>
  <c r="DM36" i="5"/>
  <c r="DM35" i="5"/>
  <c r="DM34" i="5"/>
  <c r="DM33" i="5"/>
  <c r="DM32" i="5"/>
  <c r="DM31" i="5"/>
  <c r="DM30" i="5"/>
  <c r="DM29" i="5"/>
  <c r="DM28" i="5"/>
  <c r="DM27" i="5"/>
  <c r="DM24" i="5"/>
  <c r="DM23" i="5"/>
  <c r="DM22" i="5"/>
  <c r="DM21" i="5"/>
  <c r="DM20" i="5"/>
  <c r="DM19" i="5"/>
  <c r="DM18" i="5"/>
  <c r="DM17" i="5"/>
  <c r="DM16" i="5"/>
  <c r="DM15" i="5"/>
  <c r="DM14" i="5"/>
  <c r="DL13" i="5"/>
  <c r="DK13" i="5"/>
  <c r="DH12" i="5"/>
  <c r="DE14" i="5"/>
  <c r="DE15" i="5"/>
  <c r="DD13" i="5"/>
  <c r="DC13" i="5"/>
  <c r="CZ12" i="5"/>
  <c r="CW43" i="5"/>
  <c r="CW42" i="5"/>
  <c r="CW41" i="5"/>
  <c r="CW40" i="5"/>
  <c r="CW39" i="5"/>
  <c r="CW38" i="5"/>
  <c r="CW37" i="5"/>
  <c r="CW36" i="5"/>
  <c r="CW35" i="5"/>
  <c r="CW34" i="5"/>
  <c r="CW33" i="5"/>
  <c r="CW32" i="5"/>
  <c r="CW31" i="5"/>
  <c r="CW30" i="5"/>
  <c r="CW29" i="5"/>
  <c r="CW28" i="5"/>
  <c r="CW27" i="5"/>
  <c r="CW24" i="5"/>
  <c r="CW23" i="5"/>
  <c r="CW22" i="5"/>
  <c r="CW21" i="5"/>
  <c r="CW20" i="5"/>
  <c r="CW19" i="5"/>
  <c r="CW18" i="5"/>
  <c r="CW17" i="5"/>
  <c r="CW16" i="5"/>
  <c r="CW15" i="5"/>
  <c r="CW14" i="5"/>
  <c r="CV13" i="5"/>
  <c r="CU13" i="5"/>
  <c r="CR12" i="5"/>
  <c r="CO43" i="5"/>
  <c r="CO42" i="5"/>
  <c r="CO41" i="5"/>
  <c r="CO40" i="5"/>
  <c r="CO39" i="5"/>
  <c r="CO38" i="5"/>
  <c r="CO37" i="5"/>
  <c r="CO36" i="5"/>
  <c r="CO35" i="5"/>
  <c r="CO34" i="5"/>
  <c r="CO33" i="5"/>
  <c r="CO32" i="5"/>
  <c r="CO31" i="5"/>
  <c r="CO30" i="5"/>
  <c r="CO29" i="5"/>
  <c r="CO28" i="5"/>
  <c r="CO27" i="5"/>
  <c r="CO24" i="5"/>
  <c r="CO23" i="5"/>
  <c r="CO22" i="5"/>
  <c r="CO21" i="5"/>
  <c r="CO20" i="5"/>
  <c r="CO19" i="5"/>
  <c r="CO18" i="5"/>
  <c r="CO17" i="5"/>
  <c r="CO16" i="5"/>
  <c r="CO15" i="5"/>
  <c r="CO14" i="5"/>
  <c r="CN13" i="5"/>
  <c r="CM13" i="5"/>
  <c r="CJ12" i="5"/>
  <c r="CG43" i="5"/>
  <c r="CG42" i="5"/>
  <c r="CG41" i="5"/>
  <c r="CG40" i="5"/>
  <c r="CG39" i="5"/>
  <c r="CG38" i="5"/>
  <c r="CG37" i="5"/>
  <c r="CG36" i="5"/>
  <c r="CG35" i="5"/>
  <c r="CG34" i="5"/>
  <c r="CG33" i="5"/>
  <c r="CG32" i="5"/>
  <c r="CG31" i="5"/>
  <c r="CG30" i="5"/>
  <c r="CG29" i="5"/>
  <c r="CG28" i="5"/>
  <c r="CG27" i="5"/>
  <c r="CG24" i="5"/>
  <c r="CG23" i="5"/>
  <c r="CG22" i="5"/>
  <c r="CG21" i="5"/>
  <c r="CG20" i="5"/>
  <c r="CG19" i="5"/>
  <c r="CG18" i="5"/>
  <c r="CG17" i="5"/>
  <c r="CG16" i="5"/>
  <c r="CG15" i="5"/>
  <c r="CG14" i="5"/>
  <c r="CF13" i="5"/>
  <c r="CE13" i="5"/>
  <c r="CB12" i="5"/>
  <c r="BY43" i="5"/>
  <c r="BY42" i="5"/>
  <c r="BY41" i="5"/>
  <c r="BY40" i="5"/>
  <c r="BY39" i="5"/>
  <c r="BY38" i="5"/>
  <c r="BY37" i="5"/>
  <c r="BY36" i="5"/>
  <c r="BY35" i="5"/>
  <c r="BY34" i="5"/>
  <c r="BY33" i="5"/>
  <c r="BY32" i="5"/>
  <c r="BY31" i="5"/>
  <c r="BY30" i="5"/>
  <c r="BY29" i="5"/>
  <c r="BY28" i="5"/>
  <c r="BY27" i="5"/>
  <c r="BY26" i="5"/>
  <c r="BY25" i="5"/>
  <c r="BY24" i="5"/>
  <c r="BY23" i="5"/>
  <c r="BY22" i="5"/>
  <c r="BY21" i="5"/>
  <c r="BY20" i="5"/>
  <c r="BY19" i="5"/>
  <c r="BY18" i="5"/>
  <c r="BY17" i="5"/>
  <c r="BY16" i="5"/>
  <c r="BY15" i="5"/>
  <c r="BY14" i="5"/>
  <c r="BX13" i="5"/>
  <c r="BW13" i="5"/>
  <c r="BT12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P12" i="5"/>
  <c r="BO12" i="5"/>
  <c r="BL11" i="5"/>
  <c r="BI42" i="5"/>
  <c r="BI41" i="5"/>
  <c r="BI40" i="5"/>
  <c r="BI39" i="5"/>
  <c r="BI38" i="5"/>
  <c r="BI37" i="5"/>
  <c r="BI36" i="5"/>
  <c r="BI35" i="5"/>
  <c r="BI34" i="5"/>
  <c r="BI33" i="5"/>
  <c r="BI32" i="5"/>
  <c r="BI31" i="5"/>
  <c r="BI30" i="5"/>
  <c r="BI29" i="5"/>
  <c r="BI28" i="5"/>
  <c r="BI27" i="5"/>
  <c r="BI26" i="5"/>
  <c r="BI25" i="5"/>
  <c r="BI24" i="5"/>
  <c r="BI23" i="5"/>
  <c r="BI22" i="5"/>
  <c r="BI21" i="5"/>
  <c r="BI20" i="5"/>
  <c r="BI19" i="5"/>
  <c r="BI18" i="5"/>
  <c r="BI17" i="5"/>
  <c r="BI16" i="5"/>
  <c r="BI15" i="5"/>
  <c r="BI14" i="5"/>
  <c r="BI13" i="5"/>
  <c r="BH12" i="5"/>
  <c r="BG12" i="5"/>
  <c r="BD11" i="5"/>
  <c r="BA41" i="5"/>
  <c r="BA40" i="5"/>
  <c r="BA39" i="5"/>
  <c r="BA38" i="5"/>
  <c r="BA37" i="5"/>
  <c r="BA36" i="5"/>
  <c r="BA35" i="5"/>
  <c r="BA34" i="5"/>
  <c r="BA33" i="5"/>
  <c r="BA32" i="5"/>
  <c r="BA31" i="5"/>
  <c r="BA30" i="5"/>
  <c r="BA29" i="5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AZ11" i="5"/>
  <c r="AY11" i="5"/>
  <c r="AV10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R10" i="5"/>
  <c r="AQ10" i="5"/>
  <c r="AN9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J10" i="5"/>
  <c r="AI10" i="5"/>
  <c r="AF9" i="5"/>
  <c r="X9" i="5"/>
  <c r="AA10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B10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T10" i="5"/>
  <c r="S10" i="5"/>
  <c r="P9" i="5"/>
  <c r="H9" i="5"/>
  <c r="L10" i="5"/>
  <c r="K10" i="5"/>
  <c r="CO44" i="5" l="1"/>
  <c r="BA43" i="5"/>
  <c r="CW44" i="5"/>
  <c r="DE44" i="5"/>
  <c r="DM44" i="5"/>
  <c r="EK46" i="5"/>
  <c r="EK45" i="5"/>
  <c r="EC45" i="5"/>
  <c r="EC46" i="5"/>
  <c r="DU46" i="5"/>
  <c r="DU45" i="5"/>
  <c r="DM45" i="5"/>
  <c r="DE45" i="5"/>
  <c r="CW45" i="5"/>
  <c r="CO45" i="5"/>
  <c r="CO46" i="5" s="1"/>
  <c r="CG45" i="5"/>
  <c r="CG44" i="5"/>
  <c r="BY45" i="5"/>
  <c r="BY44" i="5"/>
  <c r="BQ44" i="5"/>
  <c r="BQ43" i="5"/>
  <c r="BI44" i="5"/>
  <c r="BI43" i="5"/>
  <c r="BA42" i="5"/>
  <c r="AS42" i="5"/>
  <c r="AS41" i="5"/>
  <c r="AK42" i="5"/>
  <c r="AK41" i="5"/>
  <c r="AC42" i="5"/>
  <c r="AC41" i="5"/>
  <c r="U42" i="5"/>
  <c r="M42" i="5"/>
  <c r="M41" i="5"/>
  <c r="U41" i="5"/>
  <c r="BA44" i="5" l="1"/>
  <c r="BQ47" i="5"/>
  <c r="C14" i="5" s="1"/>
  <c r="DE46" i="5"/>
  <c r="EC47" i="5"/>
  <c r="AS44" i="5"/>
  <c r="B12" i="5" s="1"/>
  <c r="CW48" i="5"/>
  <c r="C19" i="5" s="1"/>
  <c r="DU47" i="5"/>
  <c r="EK47" i="5"/>
  <c r="DM46" i="5"/>
  <c r="BY48" i="5"/>
  <c r="C16" i="5" s="1"/>
  <c r="AK43" i="5"/>
  <c r="BA45" i="5"/>
  <c r="B13" i="5" s="1"/>
  <c r="BA46" i="5"/>
  <c r="C13" i="5" s="1"/>
  <c r="BY47" i="5"/>
  <c r="B16" i="5" s="1"/>
  <c r="DU49" i="5"/>
  <c r="C22" i="5" s="1"/>
  <c r="DU48" i="5"/>
  <c r="B22" i="5" s="1"/>
  <c r="BQ46" i="5"/>
  <c r="B14" i="5" s="1"/>
  <c r="U45" i="5"/>
  <c r="C7" i="5" s="1"/>
  <c r="BI47" i="5"/>
  <c r="C24" i="5" s="1"/>
  <c r="CG48" i="5"/>
  <c r="C17" i="5" s="1"/>
  <c r="AK44" i="5"/>
  <c r="B10" i="5" s="1"/>
  <c r="AK45" i="5"/>
  <c r="C10" i="5" s="1"/>
  <c r="BQ45" i="5"/>
  <c r="CO47" i="5"/>
  <c r="B18" i="5" s="1"/>
  <c r="EK48" i="5"/>
  <c r="B32" i="5" s="1"/>
  <c r="CG46" i="5"/>
  <c r="AC44" i="5"/>
  <c r="B8" i="5" s="1"/>
  <c r="AS43" i="5"/>
  <c r="BI46" i="5"/>
  <c r="B24" i="5" s="1"/>
  <c r="CG47" i="5"/>
  <c r="B17" i="5" s="1"/>
  <c r="DM48" i="5"/>
  <c r="C21" i="5" s="1"/>
  <c r="EK49" i="5"/>
  <c r="C32" i="5" s="1"/>
  <c r="EC48" i="5"/>
  <c r="B26" i="5" s="1"/>
  <c r="EC49" i="5"/>
  <c r="C26" i="5" s="1"/>
  <c r="DM47" i="5"/>
  <c r="B21" i="5" s="1"/>
  <c r="DE47" i="5"/>
  <c r="B20" i="5" s="1"/>
  <c r="DE48" i="5"/>
  <c r="C20" i="5" s="1"/>
  <c r="CW46" i="5"/>
  <c r="CW47" i="5"/>
  <c r="B19" i="5" s="1"/>
  <c r="CO48" i="5"/>
  <c r="C18" i="5" s="1"/>
  <c r="BY46" i="5"/>
  <c r="BI45" i="5"/>
  <c r="AS45" i="5"/>
  <c r="C12" i="5" s="1"/>
  <c r="AC43" i="5"/>
  <c r="AC45" i="5"/>
  <c r="C8" i="5" s="1"/>
  <c r="M45" i="5"/>
  <c r="C5" i="5" s="1"/>
  <c r="M44" i="5"/>
  <c r="B5" i="5" s="1"/>
  <c r="M43" i="5"/>
  <c r="U43" i="5"/>
  <c r="U44" i="5"/>
  <c r="B7" i="5" s="1"/>
  <c r="C42" i="7" l="1"/>
  <c r="C41" i="7"/>
  <c r="G20" i="7" s="1"/>
  <c r="G21" i="7" s="1"/>
  <c r="G16" i="7"/>
  <c r="G17" i="7" s="1"/>
  <c r="K15" i="7" s="1"/>
  <c r="C43" i="7" l="1"/>
  <c r="K17" i="7" s="1"/>
  <c r="B9" i="1"/>
  <c r="G24" i="7" l="1"/>
  <c r="K16" i="7" s="1"/>
  <c r="K7" i="7" l="1"/>
  <c r="K11" i="7" s="1"/>
  <c r="N10" i="7" s="1"/>
  <c r="B15" i="1"/>
  <c r="B14" i="1"/>
  <c r="J220" i="1" l="1"/>
  <c r="J259" i="1"/>
  <c r="J241" i="1"/>
  <c r="J267" i="1"/>
  <c r="J247" i="1"/>
  <c r="J278" i="1"/>
  <c r="J253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4" i="1"/>
  <c r="H96" i="1"/>
  <c r="H98" i="1"/>
  <c r="H100" i="1"/>
  <c r="H102" i="1"/>
  <c r="H104" i="1"/>
  <c r="H106" i="1"/>
  <c r="H108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156" i="1"/>
  <c r="H158" i="1"/>
  <c r="H160" i="1"/>
  <c r="H162" i="1"/>
  <c r="H164" i="1"/>
  <c r="H166" i="1"/>
  <c r="H168" i="1"/>
  <c r="H170" i="1"/>
  <c r="H172" i="1"/>
  <c r="H174" i="1"/>
  <c r="H176" i="1"/>
  <c r="H178" i="1"/>
  <c r="H180" i="1"/>
  <c r="H182" i="1"/>
  <c r="H184" i="1"/>
  <c r="H186" i="1"/>
  <c r="H188" i="1"/>
  <c r="H292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0" i="1"/>
  <c r="H192" i="1"/>
  <c r="H194" i="1"/>
  <c r="H196" i="1"/>
  <c r="H198" i="1"/>
  <c r="H200" i="1"/>
  <c r="H202" i="1"/>
  <c r="H204" i="1"/>
  <c r="H206" i="1"/>
  <c r="H208" i="1"/>
  <c r="H210" i="1"/>
  <c r="H212" i="1"/>
  <c r="H214" i="1"/>
  <c r="H216" i="1"/>
  <c r="H218" i="1"/>
  <c r="H220" i="1"/>
  <c r="H222" i="1"/>
  <c r="H224" i="1"/>
  <c r="H226" i="1"/>
  <c r="H228" i="1"/>
  <c r="H230" i="1"/>
  <c r="H232" i="1"/>
  <c r="H234" i="1"/>
  <c r="H236" i="1"/>
  <c r="H238" i="1"/>
  <c r="H240" i="1"/>
  <c r="H242" i="1"/>
  <c r="H244" i="1"/>
  <c r="H246" i="1"/>
  <c r="H248" i="1"/>
  <c r="H250" i="1"/>
  <c r="H252" i="1"/>
  <c r="H254" i="1"/>
  <c r="H256" i="1"/>
  <c r="H258" i="1"/>
  <c r="H260" i="1"/>
  <c r="H262" i="1"/>
  <c r="H264" i="1"/>
  <c r="H266" i="1"/>
  <c r="H268" i="1"/>
  <c r="H270" i="1"/>
  <c r="H272" i="1"/>
  <c r="H21" i="1"/>
  <c r="H29" i="1"/>
  <c r="H37" i="1"/>
  <c r="H45" i="1"/>
  <c r="H53" i="1"/>
  <c r="H61" i="1"/>
  <c r="H69" i="1"/>
  <c r="H77" i="1"/>
  <c r="H85" i="1"/>
  <c r="H93" i="1"/>
  <c r="H101" i="1"/>
  <c r="H109" i="1"/>
  <c r="H117" i="1"/>
  <c r="H125" i="1"/>
  <c r="H133" i="1"/>
  <c r="H141" i="1"/>
  <c r="H149" i="1"/>
  <c r="H157" i="1"/>
  <c r="H165" i="1"/>
  <c r="H173" i="1"/>
  <c r="H181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5" i="1"/>
  <c r="H277" i="1"/>
  <c r="H279" i="1"/>
  <c r="H281" i="1"/>
  <c r="H283" i="1"/>
  <c r="H285" i="1"/>
  <c r="H287" i="1"/>
  <c r="H289" i="1"/>
  <c r="H291" i="1"/>
  <c r="H294" i="1"/>
  <c r="H296" i="1"/>
  <c r="H298" i="1"/>
  <c r="H300" i="1"/>
  <c r="H302" i="1"/>
  <c r="H304" i="1"/>
  <c r="H306" i="1"/>
  <c r="H308" i="1"/>
  <c r="H310" i="1"/>
  <c r="H312" i="1"/>
  <c r="H314" i="1"/>
  <c r="H316" i="1"/>
  <c r="H318" i="1"/>
  <c r="H320" i="1"/>
  <c r="H322" i="1"/>
  <c r="H324" i="1"/>
  <c r="H326" i="1"/>
  <c r="H328" i="1"/>
  <c r="H330" i="1"/>
  <c r="H332" i="1"/>
  <c r="H334" i="1"/>
  <c r="H336" i="1"/>
  <c r="H338" i="1"/>
  <c r="H340" i="1"/>
  <c r="H342" i="1"/>
  <c r="H344" i="1"/>
  <c r="H346" i="1"/>
  <c r="H348" i="1"/>
  <c r="H350" i="1"/>
  <c r="H352" i="1"/>
  <c r="H354" i="1"/>
  <c r="H356" i="1"/>
  <c r="H358" i="1"/>
  <c r="H360" i="1"/>
  <c r="H362" i="1"/>
  <c r="H364" i="1"/>
  <c r="H366" i="1"/>
  <c r="H368" i="1"/>
  <c r="H370" i="1"/>
  <c r="H372" i="1"/>
  <c r="H374" i="1"/>
  <c r="H376" i="1"/>
  <c r="H378" i="1"/>
  <c r="H380" i="1"/>
  <c r="H382" i="1"/>
  <c r="H384" i="1"/>
  <c r="H386" i="1"/>
  <c r="H388" i="1"/>
  <c r="H390" i="1"/>
  <c r="H392" i="1"/>
  <c r="H394" i="1"/>
  <c r="H396" i="1"/>
  <c r="H398" i="1"/>
  <c r="H400" i="1"/>
  <c r="H402" i="1"/>
  <c r="H404" i="1"/>
  <c r="H406" i="1"/>
  <c r="H408" i="1"/>
  <c r="H410" i="1"/>
  <c r="H412" i="1"/>
  <c r="H414" i="1"/>
  <c r="H416" i="1"/>
  <c r="H418" i="1"/>
  <c r="H420" i="1"/>
  <c r="H422" i="1"/>
  <c r="H424" i="1"/>
  <c r="H426" i="1"/>
  <c r="H428" i="1"/>
  <c r="H430" i="1"/>
  <c r="H432" i="1"/>
  <c r="H434" i="1"/>
  <c r="H436" i="1"/>
  <c r="H438" i="1"/>
  <c r="H440" i="1"/>
  <c r="H442" i="1"/>
  <c r="H444" i="1"/>
  <c r="H446" i="1"/>
  <c r="H448" i="1"/>
  <c r="H450" i="1"/>
  <c r="H452" i="1"/>
  <c r="H454" i="1"/>
  <c r="H456" i="1"/>
  <c r="H458" i="1"/>
  <c r="H460" i="1"/>
  <c r="H462" i="1"/>
  <c r="H464" i="1"/>
  <c r="H466" i="1"/>
  <c r="H468" i="1"/>
  <c r="H470" i="1"/>
  <c r="H472" i="1"/>
  <c r="H474" i="1"/>
  <c r="H476" i="1"/>
  <c r="H478" i="1"/>
  <c r="H480" i="1"/>
  <c r="H482" i="1"/>
  <c r="H484" i="1"/>
  <c r="H486" i="1"/>
  <c r="H488" i="1"/>
  <c r="H490" i="1"/>
  <c r="H492" i="1"/>
  <c r="H494" i="1"/>
  <c r="H496" i="1"/>
  <c r="H498" i="1"/>
  <c r="H500" i="1"/>
  <c r="H502" i="1"/>
  <c r="H504" i="1"/>
  <c r="H506" i="1"/>
  <c r="H508" i="1"/>
  <c r="H510" i="1"/>
  <c r="H512" i="1"/>
  <c r="H514" i="1"/>
  <c r="H516" i="1"/>
  <c r="H518" i="1"/>
  <c r="H520" i="1"/>
  <c r="H522" i="1"/>
  <c r="H524" i="1"/>
  <c r="H526" i="1"/>
  <c r="H528" i="1"/>
  <c r="H25" i="1"/>
  <c r="H41" i="1"/>
  <c r="H57" i="1"/>
  <c r="H73" i="1"/>
  <c r="H89" i="1"/>
  <c r="H105" i="1"/>
  <c r="H121" i="1"/>
  <c r="H137" i="1"/>
  <c r="H153" i="1"/>
  <c r="H169" i="1"/>
  <c r="H185" i="1"/>
  <c r="H195" i="1"/>
  <c r="H203" i="1"/>
  <c r="H211" i="1"/>
  <c r="H219" i="1"/>
  <c r="H227" i="1"/>
  <c r="H235" i="1"/>
  <c r="H243" i="1"/>
  <c r="H251" i="1"/>
  <c r="H259" i="1"/>
  <c r="H267" i="1"/>
  <c r="H274" i="1"/>
  <c r="H278" i="1"/>
  <c r="H282" i="1"/>
  <c r="H286" i="1"/>
  <c r="H290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359" i="1"/>
  <c r="H363" i="1"/>
  <c r="H367" i="1"/>
  <c r="H371" i="1"/>
  <c r="H375" i="1"/>
  <c r="H379" i="1"/>
  <c r="H383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0" i="1"/>
  <c r="H532" i="1"/>
  <c r="H534" i="1"/>
  <c r="H536" i="1"/>
  <c r="H538" i="1"/>
  <c r="H540" i="1"/>
  <c r="H542" i="1"/>
  <c r="H544" i="1"/>
  <c r="H546" i="1"/>
  <c r="H548" i="1"/>
  <c r="H550" i="1"/>
  <c r="H552" i="1"/>
  <c r="H554" i="1"/>
  <c r="H556" i="1"/>
  <c r="H558" i="1"/>
  <c r="H560" i="1"/>
  <c r="H562" i="1"/>
  <c r="H564" i="1"/>
  <c r="H566" i="1"/>
  <c r="H568" i="1"/>
  <c r="H570" i="1"/>
  <c r="H572" i="1"/>
  <c r="H574" i="1"/>
  <c r="H576" i="1"/>
  <c r="H578" i="1"/>
  <c r="H580" i="1"/>
  <c r="H582" i="1"/>
  <c r="H584" i="1"/>
  <c r="H586" i="1"/>
  <c r="H588" i="1"/>
  <c r="H590" i="1"/>
  <c r="H592" i="1"/>
  <c r="H594" i="1"/>
  <c r="H596" i="1"/>
  <c r="H598" i="1"/>
  <c r="H600" i="1"/>
  <c r="H602" i="1"/>
  <c r="H604" i="1"/>
  <c r="H606" i="1"/>
  <c r="H608" i="1"/>
  <c r="H610" i="1"/>
  <c r="H612" i="1"/>
  <c r="H614" i="1"/>
  <c r="H616" i="1"/>
  <c r="H618" i="1"/>
  <c r="H620" i="1"/>
  <c r="H622" i="1"/>
  <c r="H624" i="1"/>
  <c r="H626" i="1"/>
  <c r="H628" i="1"/>
  <c r="H630" i="1"/>
  <c r="H632" i="1"/>
  <c r="H634" i="1"/>
  <c r="H636" i="1"/>
  <c r="H638" i="1"/>
  <c r="H640" i="1"/>
  <c r="H642" i="1"/>
  <c r="H644" i="1"/>
  <c r="H646" i="1"/>
  <c r="H648" i="1"/>
  <c r="H650" i="1"/>
  <c r="H652" i="1"/>
  <c r="H654" i="1"/>
  <c r="H656" i="1"/>
  <c r="H658" i="1"/>
  <c r="H660" i="1"/>
  <c r="H662" i="1"/>
  <c r="H664" i="1"/>
  <c r="H666" i="1"/>
  <c r="H668" i="1"/>
  <c r="H670" i="1"/>
  <c r="H672" i="1"/>
  <c r="H674" i="1"/>
  <c r="H676" i="1"/>
  <c r="H678" i="1"/>
  <c r="H680" i="1"/>
  <c r="H682" i="1"/>
  <c r="H684" i="1"/>
  <c r="H686" i="1"/>
  <c r="H688" i="1"/>
  <c r="H690" i="1"/>
  <c r="H692" i="1"/>
  <c r="H694" i="1"/>
  <c r="H696" i="1"/>
  <c r="H698" i="1"/>
  <c r="H700" i="1"/>
  <c r="H702" i="1"/>
  <c r="H704" i="1"/>
  <c r="H706" i="1"/>
  <c r="H708" i="1"/>
  <c r="H710" i="1"/>
  <c r="H712" i="1"/>
  <c r="H714" i="1"/>
  <c r="H716" i="1"/>
  <c r="H718" i="1"/>
  <c r="H720" i="1"/>
  <c r="H722" i="1"/>
  <c r="H724" i="1"/>
  <c r="H726" i="1"/>
  <c r="H728" i="1"/>
  <c r="H730" i="1"/>
  <c r="H732" i="1"/>
  <c r="H734" i="1"/>
  <c r="H736" i="1"/>
  <c r="H738" i="1"/>
  <c r="H740" i="1"/>
  <c r="H742" i="1"/>
  <c r="H744" i="1"/>
  <c r="H746" i="1"/>
  <c r="H748" i="1"/>
  <c r="H750" i="1"/>
  <c r="H752" i="1"/>
  <c r="H754" i="1"/>
  <c r="H756" i="1"/>
  <c r="H758" i="1"/>
  <c r="H760" i="1"/>
  <c r="H762" i="1"/>
  <c r="H764" i="1"/>
  <c r="H766" i="1"/>
  <c r="H768" i="1"/>
  <c r="H770" i="1"/>
  <c r="H772" i="1"/>
  <c r="H774" i="1"/>
  <c r="H776" i="1"/>
  <c r="H778" i="1"/>
  <c r="H780" i="1"/>
  <c r="H782" i="1"/>
  <c r="H784" i="1"/>
  <c r="H786" i="1"/>
  <c r="H788" i="1"/>
  <c r="H790" i="1"/>
  <c r="H792" i="1"/>
  <c r="H794" i="1"/>
  <c r="H796" i="1"/>
  <c r="H798" i="1"/>
  <c r="H800" i="1"/>
  <c r="H802" i="1"/>
  <c r="H804" i="1"/>
  <c r="H806" i="1"/>
  <c r="H808" i="1"/>
  <c r="H810" i="1"/>
  <c r="H812" i="1"/>
  <c r="H814" i="1"/>
  <c r="H816" i="1"/>
  <c r="H818" i="1"/>
  <c r="H820" i="1"/>
  <c r="H822" i="1"/>
  <c r="H824" i="1"/>
  <c r="H826" i="1"/>
  <c r="H828" i="1"/>
  <c r="H830" i="1"/>
  <c r="H832" i="1"/>
  <c r="H834" i="1"/>
  <c r="H836" i="1"/>
  <c r="H838" i="1"/>
  <c r="H840" i="1"/>
  <c r="H842" i="1"/>
  <c r="H844" i="1"/>
  <c r="H846" i="1"/>
  <c r="H848" i="1"/>
  <c r="H850" i="1"/>
  <c r="H852" i="1"/>
  <c r="H854" i="1"/>
  <c r="H856" i="1"/>
  <c r="H858" i="1"/>
  <c r="H860" i="1"/>
  <c r="H862" i="1"/>
  <c r="H864" i="1"/>
  <c r="H866" i="1"/>
  <c r="H868" i="1"/>
  <c r="H870" i="1"/>
  <c r="H872" i="1"/>
  <c r="H874" i="1"/>
  <c r="H876" i="1"/>
  <c r="H878" i="1"/>
  <c r="H880" i="1"/>
  <c r="H882" i="1"/>
  <c r="H884" i="1"/>
  <c r="H886" i="1"/>
  <c r="H888" i="1"/>
  <c r="H890" i="1"/>
  <c r="H892" i="1"/>
  <c r="H894" i="1"/>
  <c r="H896" i="1"/>
  <c r="H898" i="1"/>
  <c r="H900" i="1"/>
  <c r="H902" i="1"/>
  <c r="H904" i="1"/>
  <c r="H906" i="1"/>
  <c r="H908" i="1"/>
  <c r="H910" i="1"/>
  <c r="H912" i="1"/>
  <c r="H914" i="1"/>
  <c r="H916" i="1"/>
  <c r="H918" i="1"/>
  <c r="H920" i="1"/>
  <c r="H922" i="1"/>
  <c r="H924" i="1"/>
  <c r="H926" i="1"/>
  <c r="H928" i="1"/>
  <c r="H930" i="1"/>
  <c r="H932" i="1"/>
  <c r="H934" i="1"/>
  <c r="H936" i="1"/>
  <c r="H938" i="1"/>
  <c r="H940" i="1"/>
  <c r="H942" i="1"/>
  <c r="H944" i="1"/>
  <c r="H946" i="1"/>
  <c r="H948" i="1"/>
  <c r="H950" i="1"/>
  <c r="H952" i="1"/>
  <c r="H954" i="1"/>
  <c r="H956" i="1"/>
  <c r="H958" i="1"/>
  <c r="H960" i="1"/>
  <c r="H962" i="1"/>
  <c r="H964" i="1"/>
  <c r="H966" i="1"/>
  <c r="H968" i="1"/>
  <c r="H970" i="1"/>
  <c r="H972" i="1"/>
  <c r="H974" i="1"/>
  <c r="H976" i="1"/>
  <c r="H978" i="1"/>
  <c r="H980" i="1"/>
  <c r="H982" i="1"/>
  <c r="H984" i="1"/>
  <c r="H986" i="1"/>
  <c r="H988" i="1"/>
  <c r="H990" i="1"/>
  <c r="H992" i="1"/>
  <c r="H994" i="1"/>
  <c r="H996" i="1"/>
  <c r="H998" i="1"/>
  <c r="H1000" i="1"/>
  <c r="H1002" i="1"/>
  <c r="H1004" i="1"/>
  <c r="H1006" i="1"/>
  <c r="H1008" i="1"/>
  <c r="H1010" i="1"/>
  <c r="H1012" i="1"/>
  <c r="H1014" i="1"/>
  <c r="H1016" i="1"/>
  <c r="H1018" i="1"/>
  <c r="H1020" i="1"/>
  <c r="H1022" i="1"/>
  <c r="J285" i="1"/>
  <c r="H33" i="1"/>
  <c r="H49" i="1"/>
  <c r="H65" i="1"/>
  <c r="H81" i="1"/>
  <c r="H97" i="1"/>
  <c r="H113" i="1"/>
  <c r="H129" i="1"/>
  <c r="H145" i="1"/>
  <c r="H161" i="1"/>
  <c r="H191" i="1"/>
  <c r="H207" i="1"/>
  <c r="H223" i="1"/>
  <c r="H239" i="1"/>
  <c r="H255" i="1"/>
  <c r="H271" i="1"/>
  <c r="H280" i="1"/>
  <c r="H288" i="1"/>
  <c r="H297" i="1"/>
  <c r="H305" i="1"/>
  <c r="H313" i="1"/>
  <c r="H321" i="1"/>
  <c r="H329" i="1"/>
  <c r="H337" i="1"/>
  <c r="H345" i="1"/>
  <c r="H353" i="1"/>
  <c r="H361" i="1"/>
  <c r="H369" i="1"/>
  <c r="H377" i="1"/>
  <c r="H385" i="1"/>
  <c r="H393" i="1"/>
  <c r="H401" i="1"/>
  <c r="H409" i="1"/>
  <c r="H417" i="1"/>
  <c r="H425" i="1"/>
  <c r="H433" i="1"/>
  <c r="H441" i="1"/>
  <c r="H449" i="1"/>
  <c r="H457" i="1"/>
  <c r="H465" i="1"/>
  <c r="H473" i="1"/>
  <c r="H481" i="1"/>
  <c r="H489" i="1"/>
  <c r="H497" i="1"/>
  <c r="H505" i="1"/>
  <c r="H513" i="1"/>
  <c r="H521" i="1"/>
  <c r="H529" i="1"/>
  <c r="H533" i="1"/>
  <c r="H537" i="1"/>
  <c r="H541" i="1"/>
  <c r="H545" i="1"/>
  <c r="H549" i="1"/>
  <c r="H553" i="1"/>
  <c r="H557" i="1"/>
  <c r="H561" i="1"/>
  <c r="H565" i="1"/>
  <c r="H569" i="1"/>
  <c r="H573" i="1"/>
  <c r="H577" i="1"/>
  <c r="H581" i="1"/>
  <c r="H585" i="1"/>
  <c r="H589" i="1"/>
  <c r="H593" i="1"/>
  <c r="H597" i="1"/>
  <c r="H601" i="1"/>
  <c r="H605" i="1"/>
  <c r="H609" i="1"/>
  <c r="H613" i="1"/>
  <c r="H617" i="1"/>
  <c r="H621" i="1"/>
  <c r="H625" i="1"/>
  <c r="H629" i="1"/>
  <c r="H633" i="1"/>
  <c r="H637" i="1"/>
  <c r="H641" i="1"/>
  <c r="H645" i="1"/>
  <c r="H649" i="1"/>
  <c r="H653" i="1"/>
  <c r="H657" i="1"/>
  <c r="H661" i="1"/>
  <c r="H665" i="1"/>
  <c r="H669" i="1"/>
  <c r="H673" i="1"/>
  <c r="H677" i="1"/>
  <c r="H681" i="1"/>
  <c r="H685" i="1"/>
  <c r="H689" i="1"/>
  <c r="H693" i="1"/>
  <c r="H697" i="1"/>
  <c r="H701" i="1"/>
  <c r="H705" i="1"/>
  <c r="H709" i="1"/>
  <c r="H713" i="1"/>
  <c r="H717" i="1"/>
  <c r="H721" i="1"/>
  <c r="H725" i="1"/>
  <c r="H729" i="1"/>
  <c r="H733" i="1"/>
  <c r="H737" i="1"/>
  <c r="H741" i="1"/>
  <c r="H745" i="1"/>
  <c r="H749" i="1"/>
  <c r="H753" i="1"/>
  <c r="H757" i="1"/>
  <c r="H761" i="1"/>
  <c r="H765" i="1"/>
  <c r="H769" i="1"/>
  <c r="H773" i="1"/>
  <c r="H777" i="1"/>
  <c r="H781" i="1"/>
  <c r="H785" i="1"/>
  <c r="H789" i="1"/>
  <c r="H793" i="1"/>
  <c r="H797" i="1"/>
  <c r="H801" i="1"/>
  <c r="H805" i="1"/>
  <c r="H809" i="1"/>
  <c r="H813" i="1"/>
  <c r="H817" i="1"/>
  <c r="H821" i="1"/>
  <c r="H825" i="1"/>
  <c r="H829" i="1"/>
  <c r="H833" i="1"/>
  <c r="H837" i="1"/>
  <c r="H841" i="1"/>
  <c r="H845" i="1"/>
  <c r="H849" i="1"/>
  <c r="H853" i="1"/>
  <c r="H857" i="1"/>
  <c r="H861" i="1"/>
  <c r="H865" i="1"/>
  <c r="H869" i="1"/>
  <c r="H873" i="1"/>
  <c r="H877" i="1"/>
  <c r="H881" i="1"/>
  <c r="H885" i="1"/>
  <c r="H889" i="1"/>
  <c r="H893" i="1"/>
  <c r="H897" i="1"/>
  <c r="H901" i="1"/>
  <c r="H905" i="1"/>
  <c r="H909" i="1"/>
  <c r="H913" i="1"/>
  <c r="H917" i="1"/>
  <c r="H921" i="1"/>
  <c r="H925" i="1"/>
  <c r="H929" i="1"/>
  <c r="H933" i="1"/>
  <c r="H937" i="1"/>
  <c r="H941" i="1"/>
  <c r="H945" i="1"/>
  <c r="H949" i="1"/>
  <c r="H953" i="1"/>
  <c r="H957" i="1"/>
  <c r="H961" i="1"/>
  <c r="H965" i="1"/>
  <c r="H969" i="1"/>
  <c r="H973" i="1"/>
  <c r="H977" i="1"/>
  <c r="H981" i="1"/>
  <c r="H985" i="1"/>
  <c r="H989" i="1"/>
  <c r="H993" i="1"/>
  <c r="H997" i="1"/>
  <c r="H1001" i="1"/>
  <c r="H1005" i="1"/>
  <c r="H1009" i="1"/>
  <c r="H1013" i="1"/>
  <c r="H1017" i="1"/>
  <c r="H1021" i="1"/>
  <c r="H177" i="1"/>
  <c r="H199" i="1"/>
  <c r="H215" i="1"/>
  <c r="H231" i="1"/>
  <c r="H247" i="1"/>
  <c r="H263" i="1"/>
  <c r="H276" i="1"/>
  <c r="H284" i="1"/>
  <c r="H293" i="1"/>
  <c r="H301" i="1"/>
  <c r="H309" i="1"/>
  <c r="H317" i="1"/>
  <c r="H325" i="1"/>
  <c r="H333" i="1"/>
  <c r="H341" i="1"/>
  <c r="H349" i="1"/>
  <c r="H357" i="1"/>
  <c r="H365" i="1"/>
  <c r="H373" i="1"/>
  <c r="H381" i="1"/>
  <c r="H389" i="1"/>
  <c r="H397" i="1"/>
  <c r="H405" i="1"/>
  <c r="H413" i="1"/>
  <c r="H421" i="1"/>
  <c r="H429" i="1"/>
  <c r="H437" i="1"/>
  <c r="H445" i="1"/>
  <c r="H453" i="1"/>
  <c r="H461" i="1"/>
  <c r="H469" i="1"/>
  <c r="H477" i="1"/>
  <c r="H485" i="1"/>
  <c r="H493" i="1"/>
  <c r="H501" i="1"/>
  <c r="H509" i="1"/>
  <c r="H517" i="1"/>
  <c r="H525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1015" i="1"/>
  <c r="H1019" i="1"/>
  <c r="H1023" i="1"/>
  <c r="F271" i="1"/>
  <c r="F245" i="1"/>
  <c r="F259" i="1"/>
  <c r="F248" i="1"/>
  <c r="J1003" i="1"/>
  <c r="F1002" i="1"/>
  <c r="J1001" i="1"/>
  <c r="F1000" i="1"/>
  <c r="J999" i="1"/>
  <c r="F998" i="1"/>
  <c r="J997" i="1"/>
  <c r="F996" i="1"/>
  <c r="J995" i="1"/>
  <c r="F994" i="1"/>
  <c r="J988" i="1"/>
  <c r="F987" i="1"/>
  <c r="J986" i="1"/>
  <c r="F985" i="1"/>
  <c r="J984" i="1"/>
  <c r="F983" i="1"/>
  <c r="J982" i="1"/>
  <c r="F981" i="1"/>
  <c r="J980" i="1"/>
  <c r="F979" i="1"/>
  <c r="J978" i="1"/>
  <c r="F977" i="1"/>
  <c r="J976" i="1"/>
  <c r="F975" i="1"/>
  <c r="J974" i="1"/>
  <c r="F973" i="1"/>
  <c r="F956" i="1"/>
  <c r="J955" i="1"/>
  <c r="F954" i="1"/>
  <c r="J953" i="1"/>
  <c r="F952" i="1"/>
  <c r="J951" i="1"/>
  <c r="F950" i="1"/>
  <c r="J949" i="1"/>
  <c r="F948" i="1"/>
  <c r="J947" i="1"/>
  <c r="F946" i="1"/>
  <c r="J945" i="1"/>
  <c r="F944" i="1"/>
  <c r="J943" i="1"/>
  <c r="F942" i="1"/>
  <c r="J941" i="1"/>
  <c r="J993" i="1"/>
  <c r="F992" i="1"/>
  <c r="J991" i="1"/>
  <c r="F990" i="1"/>
  <c r="J989" i="1"/>
  <c r="J972" i="1"/>
  <c r="F971" i="1"/>
  <c r="J970" i="1"/>
  <c r="F969" i="1"/>
  <c r="J968" i="1"/>
  <c r="F967" i="1"/>
  <c r="J966" i="1"/>
  <c r="F965" i="1"/>
  <c r="J964" i="1"/>
  <c r="F963" i="1"/>
  <c r="J962" i="1"/>
  <c r="F961" i="1"/>
  <c r="J960" i="1"/>
  <c r="F959" i="1"/>
  <c r="J958" i="1"/>
  <c r="F957" i="1"/>
  <c r="F1003" i="1"/>
  <c r="J1002" i="1"/>
  <c r="F1001" i="1"/>
  <c r="J1000" i="1"/>
  <c r="F999" i="1"/>
  <c r="J998" i="1"/>
  <c r="F997" i="1"/>
  <c r="J996" i="1"/>
  <c r="F995" i="1"/>
  <c r="J994" i="1"/>
  <c r="F988" i="1"/>
  <c r="J987" i="1"/>
  <c r="F986" i="1"/>
  <c r="J985" i="1"/>
  <c r="F984" i="1"/>
  <c r="J983" i="1"/>
  <c r="F982" i="1"/>
  <c r="J981" i="1"/>
  <c r="F980" i="1"/>
  <c r="J979" i="1"/>
  <c r="F978" i="1"/>
  <c r="J977" i="1"/>
  <c r="F976" i="1"/>
  <c r="J975" i="1"/>
  <c r="F974" i="1"/>
  <c r="J973" i="1"/>
  <c r="J956" i="1"/>
  <c r="F955" i="1"/>
  <c r="J954" i="1"/>
  <c r="F953" i="1"/>
  <c r="J952" i="1"/>
  <c r="F951" i="1"/>
  <c r="J950" i="1"/>
  <c r="F949" i="1"/>
  <c r="J948" i="1"/>
  <c r="F947" i="1"/>
  <c r="J946" i="1"/>
  <c r="F945" i="1"/>
  <c r="J944" i="1"/>
  <c r="F943" i="1"/>
  <c r="J942" i="1"/>
  <c r="F993" i="1"/>
  <c r="J992" i="1"/>
  <c r="F991" i="1"/>
  <c r="J990" i="1"/>
  <c r="F989" i="1"/>
  <c r="F972" i="1"/>
  <c r="J971" i="1"/>
  <c r="F970" i="1"/>
  <c r="J969" i="1"/>
  <c r="F968" i="1"/>
  <c r="J967" i="1"/>
  <c r="F966" i="1"/>
  <c r="J965" i="1"/>
  <c r="F964" i="1"/>
  <c r="J963" i="1"/>
  <c r="F962" i="1"/>
  <c r="J961" i="1"/>
  <c r="F960" i="1"/>
  <c r="J959" i="1"/>
  <c r="F958" i="1"/>
  <c r="J957" i="1"/>
  <c r="J939" i="1"/>
  <c r="F938" i="1"/>
  <c r="J936" i="1"/>
  <c r="F935" i="1"/>
  <c r="J934" i="1"/>
  <c r="F933" i="1"/>
  <c r="J932" i="1"/>
  <c r="F931" i="1"/>
  <c r="J930" i="1"/>
  <c r="F929" i="1"/>
  <c r="J928" i="1"/>
  <c r="F927" i="1"/>
  <c r="J926" i="1"/>
  <c r="F925" i="1"/>
  <c r="J924" i="1"/>
  <c r="F923" i="1"/>
  <c r="F918" i="1"/>
  <c r="J917" i="1"/>
  <c r="F916" i="1"/>
  <c r="J915" i="1"/>
  <c r="F914" i="1"/>
  <c r="J913" i="1"/>
  <c r="F912" i="1"/>
  <c r="J911" i="1"/>
  <c r="F910" i="1"/>
  <c r="J909" i="1"/>
  <c r="F908" i="1"/>
  <c r="J907" i="1"/>
  <c r="F906" i="1"/>
  <c r="J905" i="1"/>
  <c r="F904" i="1"/>
  <c r="J903" i="1"/>
  <c r="F902" i="1"/>
  <c r="J901" i="1"/>
  <c r="F900" i="1"/>
  <c r="J899" i="1"/>
  <c r="F898" i="1"/>
  <c r="J937" i="1"/>
  <c r="J922" i="1"/>
  <c r="F921" i="1"/>
  <c r="J920" i="1"/>
  <c r="F919" i="1"/>
  <c r="J897" i="1"/>
  <c r="F896" i="1"/>
  <c r="J895" i="1"/>
  <c r="F894" i="1"/>
  <c r="J893" i="1"/>
  <c r="F892" i="1"/>
  <c r="J891" i="1"/>
  <c r="F890" i="1"/>
  <c r="J889" i="1"/>
  <c r="F888" i="1"/>
  <c r="J887" i="1"/>
  <c r="F886" i="1"/>
  <c r="J885" i="1"/>
  <c r="F884" i="1"/>
  <c r="J883" i="1"/>
  <c r="F882" i="1"/>
  <c r="J881" i="1"/>
  <c r="F880" i="1"/>
  <c r="J879" i="1"/>
  <c r="F878" i="1"/>
  <c r="J877" i="1"/>
  <c r="F876" i="1"/>
  <c r="J875" i="1"/>
  <c r="J940" i="1"/>
  <c r="F939" i="1"/>
  <c r="J938" i="1"/>
  <c r="F936" i="1"/>
  <c r="J935" i="1"/>
  <c r="F934" i="1"/>
  <c r="J933" i="1"/>
  <c r="F932" i="1"/>
  <c r="J931" i="1"/>
  <c r="F930" i="1"/>
  <c r="J929" i="1"/>
  <c r="F928" i="1"/>
  <c r="J927" i="1"/>
  <c r="F926" i="1"/>
  <c r="J925" i="1"/>
  <c r="F924" i="1"/>
  <c r="J923" i="1"/>
  <c r="J918" i="1"/>
  <c r="F917" i="1"/>
  <c r="J916" i="1"/>
  <c r="F915" i="1"/>
  <c r="L915" i="1" s="1"/>
  <c r="J914" i="1"/>
  <c r="F913" i="1"/>
  <c r="J912" i="1"/>
  <c r="F911" i="1"/>
  <c r="J910" i="1"/>
  <c r="F909" i="1"/>
  <c r="J908" i="1"/>
  <c r="F907" i="1"/>
  <c r="L907" i="1" s="1"/>
  <c r="J906" i="1"/>
  <c r="F905" i="1"/>
  <c r="J904" i="1"/>
  <c r="F903" i="1"/>
  <c r="J902" i="1"/>
  <c r="F901" i="1"/>
  <c r="J900" i="1"/>
  <c r="F899" i="1"/>
  <c r="L899" i="1" s="1"/>
  <c r="J898" i="1"/>
  <c r="F937" i="1"/>
  <c r="F920" i="1"/>
  <c r="F897" i="1"/>
  <c r="J892" i="1"/>
  <c r="F889" i="1"/>
  <c r="J884" i="1"/>
  <c r="F881" i="1"/>
  <c r="J876" i="1"/>
  <c r="F873" i="1"/>
  <c r="J872" i="1"/>
  <c r="F871" i="1"/>
  <c r="J870" i="1"/>
  <c r="F869" i="1"/>
  <c r="J868" i="1"/>
  <c r="F867" i="1"/>
  <c r="J866" i="1"/>
  <c r="F865" i="1"/>
  <c r="J864" i="1"/>
  <c r="F863" i="1"/>
  <c r="J862" i="1"/>
  <c r="J849" i="1"/>
  <c r="F848" i="1"/>
  <c r="J847" i="1"/>
  <c r="F846" i="1"/>
  <c r="J845" i="1"/>
  <c r="F844" i="1"/>
  <c r="J843" i="1"/>
  <c r="F842" i="1"/>
  <c r="J841" i="1"/>
  <c r="F840" i="1"/>
  <c r="J839" i="1"/>
  <c r="F838" i="1"/>
  <c r="J837" i="1"/>
  <c r="F836" i="1"/>
  <c r="J835" i="1"/>
  <c r="F834" i="1"/>
  <c r="J833" i="1"/>
  <c r="F832" i="1"/>
  <c r="J831" i="1"/>
  <c r="F830" i="1"/>
  <c r="J829" i="1"/>
  <c r="F828" i="1"/>
  <c r="J827" i="1"/>
  <c r="F826" i="1"/>
  <c r="J825" i="1"/>
  <c r="F824" i="1"/>
  <c r="J823" i="1"/>
  <c r="F822" i="1"/>
  <c r="J821" i="1"/>
  <c r="F820" i="1"/>
  <c r="F940" i="1"/>
  <c r="J921" i="1"/>
  <c r="F895" i="1"/>
  <c r="J890" i="1"/>
  <c r="F887" i="1"/>
  <c r="J882" i="1"/>
  <c r="F879" i="1"/>
  <c r="J874" i="1"/>
  <c r="F861" i="1"/>
  <c r="J860" i="1"/>
  <c r="F859" i="1"/>
  <c r="J858" i="1"/>
  <c r="F857" i="1"/>
  <c r="J856" i="1"/>
  <c r="F855" i="1"/>
  <c r="J854" i="1"/>
  <c r="F853" i="1"/>
  <c r="J852" i="1"/>
  <c r="F851" i="1"/>
  <c r="J850" i="1"/>
  <c r="J919" i="1"/>
  <c r="J896" i="1"/>
  <c r="F893" i="1"/>
  <c r="J888" i="1"/>
  <c r="F885" i="1"/>
  <c r="J880" i="1"/>
  <c r="F877" i="1"/>
  <c r="F874" i="1"/>
  <c r="J873" i="1"/>
  <c r="F872" i="1"/>
  <c r="J871" i="1"/>
  <c r="F870" i="1"/>
  <c r="J869" i="1"/>
  <c r="F868" i="1"/>
  <c r="L868" i="1" s="1"/>
  <c r="J867" i="1"/>
  <c r="F866" i="1"/>
  <c r="J865" i="1"/>
  <c r="F864" i="1"/>
  <c r="L864" i="1" s="1"/>
  <c r="J863" i="1"/>
  <c r="F862" i="1"/>
  <c r="F849" i="1"/>
  <c r="L849" i="1" s="1"/>
  <c r="J848" i="1"/>
  <c r="F847" i="1"/>
  <c r="J846" i="1"/>
  <c r="F845" i="1"/>
  <c r="J844" i="1"/>
  <c r="F843" i="1"/>
  <c r="J842" i="1"/>
  <c r="F841" i="1"/>
  <c r="L841" i="1" s="1"/>
  <c r="J840" i="1"/>
  <c r="F839" i="1"/>
  <c r="J838" i="1"/>
  <c r="F837" i="1"/>
  <c r="J836" i="1"/>
  <c r="F835" i="1"/>
  <c r="J834" i="1"/>
  <c r="F833" i="1"/>
  <c r="L833" i="1" s="1"/>
  <c r="J832" i="1"/>
  <c r="F831" i="1"/>
  <c r="J830" i="1"/>
  <c r="F829" i="1"/>
  <c r="J828" i="1"/>
  <c r="F827" i="1"/>
  <c r="J826" i="1"/>
  <c r="F825" i="1"/>
  <c r="L825" i="1" s="1"/>
  <c r="J824" i="1"/>
  <c r="F823" i="1"/>
  <c r="J822" i="1"/>
  <c r="F821" i="1"/>
  <c r="J820" i="1"/>
  <c r="J878" i="1"/>
  <c r="F875" i="1"/>
  <c r="J859" i="1"/>
  <c r="F856" i="1"/>
  <c r="L856" i="1" s="1"/>
  <c r="J851" i="1"/>
  <c r="J814" i="1"/>
  <c r="F813" i="1"/>
  <c r="J812" i="1"/>
  <c r="F811" i="1"/>
  <c r="J810" i="1"/>
  <c r="F809" i="1"/>
  <c r="J808" i="1"/>
  <c r="F807" i="1"/>
  <c r="J806" i="1"/>
  <c r="F805" i="1"/>
  <c r="J804" i="1"/>
  <c r="F803" i="1"/>
  <c r="J802" i="1"/>
  <c r="F801" i="1"/>
  <c r="J800" i="1"/>
  <c r="F799" i="1"/>
  <c r="J798" i="1"/>
  <c r="F797" i="1"/>
  <c r="J796" i="1"/>
  <c r="F795" i="1"/>
  <c r="J794" i="1"/>
  <c r="F793" i="1"/>
  <c r="J792" i="1"/>
  <c r="F791" i="1"/>
  <c r="J790" i="1"/>
  <c r="F789" i="1"/>
  <c r="J788" i="1"/>
  <c r="F787" i="1"/>
  <c r="J786" i="1"/>
  <c r="F785" i="1"/>
  <c r="J784" i="1"/>
  <c r="F783" i="1"/>
  <c r="J765" i="1"/>
  <c r="F764" i="1"/>
  <c r="J763" i="1"/>
  <c r="F762" i="1"/>
  <c r="J761" i="1"/>
  <c r="F760" i="1"/>
  <c r="J759" i="1"/>
  <c r="F758" i="1"/>
  <c r="J757" i="1"/>
  <c r="F756" i="1"/>
  <c r="J755" i="1"/>
  <c r="F754" i="1"/>
  <c r="J753" i="1"/>
  <c r="F752" i="1"/>
  <c r="J751" i="1"/>
  <c r="F750" i="1"/>
  <c r="J749" i="1"/>
  <c r="F748" i="1"/>
  <c r="J747" i="1"/>
  <c r="F746" i="1"/>
  <c r="J733" i="1"/>
  <c r="F732" i="1"/>
  <c r="F725" i="1"/>
  <c r="J724" i="1"/>
  <c r="F723" i="1"/>
  <c r="J722" i="1"/>
  <c r="F721" i="1"/>
  <c r="J720" i="1"/>
  <c r="J717" i="1"/>
  <c r="F716" i="1"/>
  <c r="J715" i="1"/>
  <c r="F714" i="1"/>
  <c r="J713" i="1"/>
  <c r="F712" i="1"/>
  <c r="J711" i="1"/>
  <c r="F710" i="1"/>
  <c r="F922" i="1"/>
  <c r="J886" i="1"/>
  <c r="F883" i="1"/>
  <c r="J857" i="1"/>
  <c r="F854" i="1"/>
  <c r="F818" i="1"/>
  <c r="J817" i="1"/>
  <c r="F816" i="1"/>
  <c r="J815" i="1"/>
  <c r="J782" i="1"/>
  <c r="F781" i="1"/>
  <c r="J780" i="1"/>
  <c r="F779" i="1"/>
  <c r="J778" i="1"/>
  <c r="F777" i="1"/>
  <c r="J776" i="1"/>
  <c r="F775" i="1"/>
  <c r="J774" i="1"/>
  <c r="F773" i="1"/>
  <c r="J772" i="1"/>
  <c r="F771" i="1"/>
  <c r="J770" i="1"/>
  <c r="F769" i="1"/>
  <c r="J768" i="1"/>
  <c r="F767" i="1"/>
  <c r="J766" i="1"/>
  <c r="J745" i="1"/>
  <c r="F744" i="1"/>
  <c r="F743" i="1"/>
  <c r="J742" i="1"/>
  <c r="F741" i="1"/>
  <c r="J740" i="1"/>
  <c r="F739" i="1"/>
  <c r="J738" i="1"/>
  <c r="F737" i="1"/>
  <c r="J736" i="1"/>
  <c r="F735" i="1"/>
  <c r="J734" i="1"/>
  <c r="J731" i="1"/>
  <c r="F730" i="1"/>
  <c r="J729" i="1"/>
  <c r="F728" i="1"/>
  <c r="J727" i="1"/>
  <c r="F726" i="1"/>
  <c r="F719" i="1"/>
  <c r="J718" i="1"/>
  <c r="J709" i="1"/>
  <c r="F708" i="1"/>
  <c r="J707" i="1"/>
  <c r="J894" i="1"/>
  <c r="F891" i="1"/>
  <c r="F860" i="1"/>
  <c r="J855" i="1"/>
  <c r="F852" i="1"/>
  <c r="J819" i="1"/>
  <c r="F814" i="1"/>
  <c r="J813" i="1"/>
  <c r="F812" i="1"/>
  <c r="J811" i="1"/>
  <c r="F810" i="1"/>
  <c r="J809" i="1"/>
  <c r="F808" i="1"/>
  <c r="J807" i="1"/>
  <c r="F806" i="1"/>
  <c r="J805" i="1"/>
  <c r="F804" i="1"/>
  <c r="J803" i="1"/>
  <c r="F802" i="1"/>
  <c r="J801" i="1"/>
  <c r="F800" i="1"/>
  <c r="J799" i="1"/>
  <c r="F798" i="1"/>
  <c r="J797" i="1"/>
  <c r="F796" i="1"/>
  <c r="J795" i="1"/>
  <c r="F794" i="1"/>
  <c r="J793" i="1"/>
  <c r="F792" i="1"/>
  <c r="J791" i="1"/>
  <c r="F790" i="1"/>
  <c r="J789" i="1"/>
  <c r="F788" i="1"/>
  <c r="J787" i="1"/>
  <c r="F786" i="1"/>
  <c r="J785" i="1"/>
  <c r="F784" i="1"/>
  <c r="J783" i="1"/>
  <c r="F765" i="1"/>
  <c r="J764" i="1"/>
  <c r="F763" i="1"/>
  <c r="J762" i="1"/>
  <c r="F761" i="1"/>
  <c r="J760" i="1"/>
  <c r="F759" i="1"/>
  <c r="J758" i="1"/>
  <c r="F757" i="1"/>
  <c r="J756" i="1"/>
  <c r="F755" i="1"/>
  <c r="J754" i="1"/>
  <c r="F753" i="1"/>
  <c r="J752" i="1"/>
  <c r="F751" i="1"/>
  <c r="J750" i="1"/>
  <c r="F749" i="1"/>
  <c r="J748" i="1"/>
  <c r="F747" i="1"/>
  <c r="J746" i="1"/>
  <c r="F733" i="1"/>
  <c r="J732" i="1"/>
  <c r="J725" i="1"/>
  <c r="F724" i="1"/>
  <c r="J723" i="1"/>
  <c r="F722" i="1"/>
  <c r="J721" i="1"/>
  <c r="F720" i="1"/>
  <c r="F717" i="1"/>
  <c r="J716" i="1"/>
  <c r="F715" i="1"/>
  <c r="J714" i="1"/>
  <c r="F713" i="1"/>
  <c r="J712" i="1"/>
  <c r="F711" i="1"/>
  <c r="J710" i="1"/>
  <c r="J853" i="1"/>
  <c r="F850" i="1"/>
  <c r="F817" i="1"/>
  <c r="F782" i="1"/>
  <c r="J777" i="1"/>
  <c r="F774" i="1"/>
  <c r="J769" i="1"/>
  <c r="F766" i="1"/>
  <c r="J743" i="1"/>
  <c r="F740" i="1"/>
  <c r="J735" i="1"/>
  <c r="J730" i="1"/>
  <c r="F727" i="1"/>
  <c r="F718" i="1"/>
  <c r="F706" i="1"/>
  <c r="J705" i="1"/>
  <c r="F704" i="1"/>
  <c r="F695" i="1"/>
  <c r="J694" i="1"/>
  <c r="F693" i="1"/>
  <c r="J692" i="1"/>
  <c r="F691" i="1"/>
  <c r="J690" i="1"/>
  <c r="J675" i="1"/>
  <c r="F674" i="1"/>
  <c r="J673" i="1"/>
  <c r="F672" i="1"/>
  <c r="J671" i="1"/>
  <c r="F670" i="1"/>
  <c r="J669" i="1"/>
  <c r="F668" i="1"/>
  <c r="J667" i="1"/>
  <c r="F666" i="1"/>
  <c r="J665" i="1"/>
  <c r="F664" i="1"/>
  <c r="J663" i="1"/>
  <c r="F662" i="1"/>
  <c r="J661" i="1"/>
  <c r="F660" i="1"/>
  <c r="J659" i="1"/>
  <c r="F658" i="1"/>
  <c r="J657" i="1"/>
  <c r="F656" i="1"/>
  <c r="J648" i="1"/>
  <c r="F647" i="1"/>
  <c r="J646" i="1"/>
  <c r="F645" i="1"/>
  <c r="J644" i="1"/>
  <c r="F643" i="1"/>
  <c r="J642" i="1"/>
  <c r="F641" i="1"/>
  <c r="J640" i="1"/>
  <c r="J631" i="1"/>
  <c r="F630" i="1"/>
  <c r="J629" i="1"/>
  <c r="F628" i="1"/>
  <c r="J627" i="1"/>
  <c r="F626" i="1"/>
  <c r="J625" i="1"/>
  <c r="F617" i="1"/>
  <c r="J616" i="1"/>
  <c r="F615" i="1"/>
  <c r="J614" i="1"/>
  <c r="F613" i="1"/>
  <c r="J612" i="1"/>
  <c r="F611" i="1"/>
  <c r="J610" i="1"/>
  <c r="F609" i="1"/>
  <c r="J608" i="1"/>
  <c r="J861" i="1"/>
  <c r="F858" i="1"/>
  <c r="J818" i="1"/>
  <c r="F815" i="1"/>
  <c r="F780" i="1"/>
  <c r="J775" i="1"/>
  <c r="F772" i="1"/>
  <c r="J767" i="1"/>
  <c r="J744" i="1"/>
  <c r="J741" i="1"/>
  <c r="F738" i="1"/>
  <c r="J728" i="1"/>
  <c r="J719" i="1"/>
  <c r="J708" i="1"/>
  <c r="J703" i="1"/>
  <c r="F702" i="1"/>
  <c r="J701" i="1"/>
  <c r="F700" i="1"/>
  <c r="J699" i="1"/>
  <c r="F698" i="1"/>
  <c r="J697" i="1"/>
  <c r="F696" i="1"/>
  <c r="F689" i="1"/>
  <c r="J688" i="1"/>
  <c r="F687" i="1"/>
  <c r="J686" i="1"/>
  <c r="F685" i="1"/>
  <c r="J684" i="1"/>
  <c r="F683" i="1"/>
  <c r="J682" i="1"/>
  <c r="F681" i="1"/>
  <c r="J680" i="1"/>
  <c r="F679" i="1"/>
  <c r="J678" i="1"/>
  <c r="F677" i="1"/>
  <c r="J676" i="1"/>
  <c r="J655" i="1"/>
  <c r="F654" i="1"/>
  <c r="J653" i="1"/>
  <c r="F652" i="1"/>
  <c r="J651" i="1"/>
  <c r="F650" i="1"/>
  <c r="J649" i="1"/>
  <c r="F639" i="1"/>
  <c r="J638" i="1"/>
  <c r="F637" i="1"/>
  <c r="J636" i="1"/>
  <c r="F635" i="1"/>
  <c r="J634" i="1"/>
  <c r="F633" i="1"/>
  <c r="J632" i="1"/>
  <c r="F624" i="1"/>
  <c r="J623" i="1"/>
  <c r="F622" i="1"/>
  <c r="J621" i="1"/>
  <c r="F620" i="1"/>
  <c r="J619" i="1"/>
  <c r="F618" i="1"/>
  <c r="J816" i="1"/>
  <c r="J781" i="1"/>
  <c r="F778" i="1"/>
  <c r="J773" i="1"/>
  <c r="F770" i="1"/>
  <c r="J739" i="1"/>
  <c r="F736" i="1"/>
  <c r="F731" i="1"/>
  <c r="J726" i="1"/>
  <c r="F707" i="1"/>
  <c r="J706" i="1"/>
  <c r="F705" i="1"/>
  <c r="J704" i="1"/>
  <c r="J695" i="1"/>
  <c r="F694" i="1"/>
  <c r="J693" i="1"/>
  <c r="F692" i="1"/>
  <c r="J691" i="1"/>
  <c r="F690" i="1"/>
  <c r="J779" i="1"/>
  <c r="F776" i="1"/>
  <c r="F745" i="1"/>
  <c r="J737" i="1"/>
  <c r="F734" i="1"/>
  <c r="L734" i="1" s="1"/>
  <c r="J700" i="1"/>
  <c r="F697" i="1"/>
  <c r="F688" i="1"/>
  <c r="J683" i="1"/>
  <c r="J679" i="1"/>
  <c r="F678" i="1"/>
  <c r="J672" i="1"/>
  <c r="F669" i="1"/>
  <c r="J664" i="1"/>
  <c r="F661" i="1"/>
  <c r="J656" i="1"/>
  <c r="J652" i="1"/>
  <c r="F651" i="1"/>
  <c r="J645" i="1"/>
  <c r="F642" i="1"/>
  <c r="J635" i="1"/>
  <c r="F634" i="1"/>
  <c r="J628" i="1"/>
  <c r="F625" i="1"/>
  <c r="J618" i="1"/>
  <c r="F616" i="1"/>
  <c r="J611" i="1"/>
  <c r="F608" i="1"/>
  <c r="F607" i="1"/>
  <c r="J606" i="1"/>
  <c r="F605" i="1"/>
  <c r="J604" i="1"/>
  <c r="F603" i="1"/>
  <c r="J602" i="1"/>
  <c r="F601" i="1"/>
  <c r="J600" i="1"/>
  <c r="F592" i="1"/>
  <c r="J591" i="1"/>
  <c r="F590" i="1"/>
  <c r="J589" i="1"/>
  <c r="F588" i="1"/>
  <c r="J587" i="1"/>
  <c r="F586" i="1"/>
  <c r="J585" i="1"/>
  <c r="F584" i="1"/>
  <c r="J578" i="1"/>
  <c r="F577" i="1"/>
  <c r="J569" i="1"/>
  <c r="F568" i="1"/>
  <c r="J567" i="1"/>
  <c r="F545" i="1"/>
  <c r="J544" i="1"/>
  <c r="F543" i="1"/>
  <c r="F819" i="1"/>
  <c r="F742" i="1"/>
  <c r="F709" i="1"/>
  <c r="F703" i="1"/>
  <c r="J698" i="1"/>
  <c r="J689" i="1"/>
  <c r="F686" i="1"/>
  <c r="J681" i="1"/>
  <c r="F680" i="1"/>
  <c r="J674" i="1"/>
  <c r="F671" i="1"/>
  <c r="J666" i="1"/>
  <c r="F663" i="1"/>
  <c r="J658" i="1"/>
  <c r="J654" i="1"/>
  <c r="F653" i="1"/>
  <c r="J647" i="1"/>
  <c r="F644" i="1"/>
  <c r="J637" i="1"/>
  <c r="F636" i="1"/>
  <c r="J630" i="1"/>
  <c r="F627" i="1"/>
  <c r="L627" i="1" s="1"/>
  <c r="J620" i="1"/>
  <c r="F619" i="1"/>
  <c r="J613" i="1"/>
  <c r="F610" i="1"/>
  <c r="F599" i="1"/>
  <c r="J598" i="1"/>
  <c r="F597" i="1"/>
  <c r="J596" i="1"/>
  <c r="F595" i="1"/>
  <c r="J594" i="1"/>
  <c r="F593" i="1"/>
  <c r="J583" i="1"/>
  <c r="F582" i="1"/>
  <c r="J581" i="1"/>
  <c r="F580" i="1"/>
  <c r="J579" i="1"/>
  <c r="J576" i="1"/>
  <c r="F575" i="1"/>
  <c r="J574" i="1"/>
  <c r="F573" i="1"/>
  <c r="J572" i="1"/>
  <c r="F571" i="1"/>
  <c r="J570" i="1"/>
  <c r="F566" i="1"/>
  <c r="J565" i="1"/>
  <c r="F564" i="1"/>
  <c r="J563" i="1"/>
  <c r="F562" i="1"/>
  <c r="J561" i="1"/>
  <c r="F560" i="1"/>
  <c r="J559" i="1"/>
  <c r="F558" i="1"/>
  <c r="J557" i="1"/>
  <c r="F556" i="1"/>
  <c r="J555" i="1"/>
  <c r="F554" i="1"/>
  <c r="J553" i="1"/>
  <c r="F552" i="1"/>
  <c r="J551" i="1"/>
  <c r="F550" i="1"/>
  <c r="J549" i="1"/>
  <c r="F548" i="1"/>
  <c r="J547" i="1"/>
  <c r="F546" i="1"/>
  <c r="J542" i="1"/>
  <c r="F541" i="1"/>
  <c r="J540" i="1"/>
  <c r="F539" i="1"/>
  <c r="J538" i="1"/>
  <c r="F537" i="1"/>
  <c r="J536" i="1"/>
  <c r="F535" i="1"/>
  <c r="J534" i="1"/>
  <c r="F533" i="1"/>
  <c r="J532" i="1"/>
  <c r="F531" i="1"/>
  <c r="J530" i="1"/>
  <c r="F529" i="1"/>
  <c r="J528" i="1"/>
  <c r="F527" i="1"/>
  <c r="J526" i="1"/>
  <c r="F525" i="1"/>
  <c r="J524" i="1"/>
  <c r="F523" i="1"/>
  <c r="J522" i="1"/>
  <c r="F521" i="1"/>
  <c r="J520" i="1"/>
  <c r="F519" i="1"/>
  <c r="J518" i="1"/>
  <c r="F701" i="1"/>
  <c r="J696" i="1"/>
  <c r="J687" i="1"/>
  <c r="F684" i="1"/>
  <c r="F673" i="1"/>
  <c r="J668" i="1"/>
  <c r="F665" i="1"/>
  <c r="J660" i="1"/>
  <c r="F657" i="1"/>
  <c r="F655" i="1"/>
  <c r="L655" i="1" s="1"/>
  <c r="F646" i="1"/>
  <c r="J641" i="1"/>
  <c r="J639" i="1"/>
  <c r="F638" i="1"/>
  <c r="F629" i="1"/>
  <c r="J622" i="1"/>
  <c r="F621" i="1"/>
  <c r="J615" i="1"/>
  <c r="F612" i="1"/>
  <c r="J607" i="1"/>
  <c r="F606" i="1"/>
  <c r="J605" i="1"/>
  <c r="F604" i="1"/>
  <c r="J603" i="1"/>
  <c r="F602" i="1"/>
  <c r="J601" i="1"/>
  <c r="F600" i="1"/>
  <c r="J592" i="1"/>
  <c r="F591" i="1"/>
  <c r="J590" i="1"/>
  <c r="F589" i="1"/>
  <c r="J588" i="1"/>
  <c r="F587" i="1"/>
  <c r="J586" i="1"/>
  <c r="F585" i="1"/>
  <c r="J584" i="1"/>
  <c r="F578" i="1"/>
  <c r="J577" i="1"/>
  <c r="F569" i="1"/>
  <c r="J568" i="1"/>
  <c r="F567" i="1"/>
  <c r="J545" i="1"/>
  <c r="F544" i="1"/>
  <c r="J543" i="1"/>
  <c r="J771" i="1"/>
  <c r="F768" i="1"/>
  <c r="J677" i="1"/>
  <c r="F675" i="1"/>
  <c r="J662" i="1"/>
  <c r="J650" i="1"/>
  <c r="F648" i="1"/>
  <c r="J633" i="1"/>
  <c r="F631" i="1"/>
  <c r="F614" i="1"/>
  <c r="J597" i="1"/>
  <c r="F594" i="1"/>
  <c r="F583" i="1"/>
  <c r="J573" i="1"/>
  <c r="F570" i="1"/>
  <c r="J566" i="1"/>
  <c r="F563" i="1"/>
  <c r="J558" i="1"/>
  <c r="F555" i="1"/>
  <c r="J550" i="1"/>
  <c r="F547" i="1"/>
  <c r="F542" i="1"/>
  <c r="J537" i="1"/>
  <c r="F534" i="1"/>
  <c r="J529" i="1"/>
  <c r="F526" i="1"/>
  <c r="L526" i="1" s="1"/>
  <c r="J521" i="1"/>
  <c r="F518" i="1"/>
  <c r="F517" i="1"/>
  <c r="J516" i="1"/>
  <c r="F515" i="1"/>
  <c r="J514" i="1"/>
  <c r="F513" i="1"/>
  <c r="J512" i="1"/>
  <c r="F511" i="1"/>
  <c r="J510" i="1"/>
  <c r="F509" i="1"/>
  <c r="J508" i="1"/>
  <c r="F507" i="1"/>
  <c r="J506" i="1"/>
  <c r="F505" i="1"/>
  <c r="J504" i="1"/>
  <c r="F503" i="1"/>
  <c r="J502" i="1"/>
  <c r="F501" i="1"/>
  <c r="J500" i="1"/>
  <c r="F499" i="1"/>
  <c r="J498" i="1"/>
  <c r="F497" i="1"/>
  <c r="F486" i="1"/>
  <c r="J485" i="1"/>
  <c r="F484" i="1"/>
  <c r="J483" i="1"/>
  <c r="F482" i="1"/>
  <c r="J481" i="1"/>
  <c r="J464" i="1"/>
  <c r="F463" i="1"/>
  <c r="J462" i="1"/>
  <c r="F461" i="1"/>
  <c r="J460" i="1"/>
  <c r="F459" i="1"/>
  <c r="J458" i="1"/>
  <c r="F457" i="1"/>
  <c r="J456" i="1"/>
  <c r="F455" i="1"/>
  <c r="J454" i="1"/>
  <c r="F453" i="1"/>
  <c r="J452" i="1"/>
  <c r="F451" i="1"/>
  <c r="J450" i="1"/>
  <c r="F449" i="1"/>
  <c r="J448" i="1"/>
  <c r="F447" i="1"/>
  <c r="J446" i="1"/>
  <c r="J437" i="1"/>
  <c r="F436" i="1"/>
  <c r="J435" i="1"/>
  <c r="F434" i="1"/>
  <c r="J433" i="1"/>
  <c r="F432" i="1"/>
  <c r="J431" i="1"/>
  <c r="F430" i="1"/>
  <c r="J422" i="1"/>
  <c r="F421" i="1"/>
  <c r="J420" i="1"/>
  <c r="F419" i="1"/>
  <c r="J418" i="1"/>
  <c r="F417" i="1"/>
  <c r="J416" i="1"/>
  <c r="F415" i="1"/>
  <c r="J414" i="1"/>
  <c r="F394" i="1"/>
  <c r="J393" i="1"/>
  <c r="F392" i="1"/>
  <c r="J391" i="1"/>
  <c r="F390" i="1"/>
  <c r="J389" i="1"/>
  <c r="F388" i="1"/>
  <c r="J387" i="1"/>
  <c r="F386" i="1"/>
  <c r="J385" i="1"/>
  <c r="F384" i="1"/>
  <c r="J383" i="1"/>
  <c r="F382" i="1"/>
  <c r="J381" i="1"/>
  <c r="F380" i="1"/>
  <c r="J379" i="1"/>
  <c r="J370" i="1"/>
  <c r="F369" i="1"/>
  <c r="J368" i="1"/>
  <c r="F367" i="1"/>
  <c r="J366" i="1"/>
  <c r="F365" i="1"/>
  <c r="J364" i="1"/>
  <c r="F363" i="1"/>
  <c r="F352" i="1"/>
  <c r="J351" i="1"/>
  <c r="F350" i="1"/>
  <c r="J349" i="1"/>
  <c r="F348" i="1"/>
  <c r="J347" i="1"/>
  <c r="J330" i="1"/>
  <c r="F329" i="1"/>
  <c r="J328" i="1"/>
  <c r="F327" i="1"/>
  <c r="J326" i="1"/>
  <c r="J309" i="1"/>
  <c r="F308" i="1"/>
  <c r="J307" i="1"/>
  <c r="F306" i="1"/>
  <c r="J305" i="1"/>
  <c r="F304" i="1"/>
  <c r="J303" i="1"/>
  <c r="F302" i="1"/>
  <c r="F293" i="1"/>
  <c r="F667" i="1"/>
  <c r="F640" i="1"/>
  <c r="F623" i="1"/>
  <c r="J595" i="1"/>
  <c r="F581" i="1"/>
  <c r="F576" i="1"/>
  <c r="J571" i="1"/>
  <c r="J564" i="1"/>
  <c r="F561" i="1"/>
  <c r="J556" i="1"/>
  <c r="F553" i="1"/>
  <c r="J548" i="1"/>
  <c r="F540" i="1"/>
  <c r="J535" i="1"/>
  <c r="F532" i="1"/>
  <c r="J527" i="1"/>
  <c r="F524" i="1"/>
  <c r="J519" i="1"/>
  <c r="J496" i="1"/>
  <c r="F495" i="1"/>
  <c r="J494" i="1"/>
  <c r="F493" i="1"/>
  <c r="J492" i="1"/>
  <c r="F491" i="1"/>
  <c r="J490" i="1"/>
  <c r="F489" i="1"/>
  <c r="J488" i="1"/>
  <c r="F487" i="1"/>
  <c r="F480" i="1"/>
  <c r="J479" i="1"/>
  <c r="F478" i="1"/>
  <c r="J477" i="1"/>
  <c r="F476" i="1"/>
  <c r="J475" i="1"/>
  <c r="F474" i="1"/>
  <c r="J473" i="1"/>
  <c r="F472" i="1"/>
  <c r="J471" i="1"/>
  <c r="F470" i="1"/>
  <c r="J469" i="1"/>
  <c r="F468" i="1"/>
  <c r="J467" i="1"/>
  <c r="F466" i="1"/>
  <c r="J465" i="1"/>
  <c r="F445" i="1"/>
  <c r="J444" i="1"/>
  <c r="F443" i="1"/>
  <c r="J442" i="1"/>
  <c r="F441" i="1"/>
  <c r="J440" i="1"/>
  <c r="F439" i="1"/>
  <c r="J438" i="1"/>
  <c r="J429" i="1"/>
  <c r="F428" i="1"/>
  <c r="J427" i="1"/>
  <c r="F426" i="1"/>
  <c r="J425" i="1"/>
  <c r="F424" i="1"/>
  <c r="J423" i="1"/>
  <c r="F413" i="1"/>
  <c r="J412" i="1"/>
  <c r="F411" i="1"/>
  <c r="J410" i="1"/>
  <c r="F409" i="1"/>
  <c r="J408" i="1"/>
  <c r="F407" i="1"/>
  <c r="J406" i="1"/>
  <c r="F405" i="1"/>
  <c r="J404" i="1"/>
  <c r="F403" i="1"/>
  <c r="J402" i="1"/>
  <c r="F401" i="1"/>
  <c r="J400" i="1"/>
  <c r="F399" i="1"/>
  <c r="J398" i="1"/>
  <c r="F397" i="1"/>
  <c r="J396" i="1"/>
  <c r="F395" i="1"/>
  <c r="F378" i="1"/>
  <c r="J377" i="1"/>
  <c r="F376" i="1"/>
  <c r="J375" i="1"/>
  <c r="F374" i="1"/>
  <c r="J373" i="1"/>
  <c r="F372" i="1"/>
  <c r="J371" i="1"/>
  <c r="J362" i="1"/>
  <c r="F361" i="1"/>
  <c r="J360" i="1"/>
  <c r="F359" i="1"/>
  <c r="J358" i="1"/>
  <c r="F357" i="1"/>
  <c r="J356" i="1"/>
  <c r="F355" i="1"/>
  <c r="J354" i="1"/>
  <c r="F353" i="1"/>
  <c r="F346" i="1"/>
  <c r="J345" i="1"/>
  <c r="F344" i="1"/>
  <c r="J343" i="1"/>
  <c r="F342" i="1"/>
  <c r="J341" i="1"/>
  <c r="F340" i="1"/>
  <c r="J339" i="1"/>
  <c r="F338" i="1"/>
  <c r="J337" i="1"/>
  <c r="F336" i="1"/>
  <c r="J335" i="1"/>
  <c r="F334" i="1"/>
  <c r="J333" i="1"/>
  <c r="F332" i="1"/>
  <c r="J331" i="1"/>
  <c r="F325" i="1"/>
  <c r="J324" i="1"/>
  <c r="F323" i="1"/>
  <c r="J322" i="1"/>
  <c r="F321" i="1"/>
  <c r="J320" i="1"/>
  <c r="F319" i="1"/>
  <c r="J318" i="1"/>
  <c r="F317" i="1"/>
  <c r="J316" i="1"/>
  <c r="F315" i="1"/>
  <c r="J314" i="1"/>
  <c r="F313" i="1"/>
  <c r="J312" i="1"/>
  <c r="F311" i="1"/>
  <c r="J310" i="1"/>
  <c r="J301" i="1"/>
  <c r="F300" i="1"/>
  <c r="J299" i="1"/>
  <c r="F298" i="1"/>
  <c r="J297" i="1"/>
  <c r="F296" i="1"/>
  <c r="J295" i="1"/>
  <c r="F294" i="1"/>
  <c r="J292" i="1"/>
  <c r="F291" i="1"/>
  <c r="J290" i="1"/>
  <c r="F729" i="1"/>
  <c r="F676" i="1"/>
  <c r="F659" i="1"/>
  <c r="F649" i="1"/>
  <c r="F632" i="1"/>
  <c r="J617" i="1"/>
  <c r="F598" i="1"/>
  <c r="L598" i="1" s="1"/>
  <c r="J593" i="1"/>
  <c r="J582" i="1"/>
  <c r="F579" i="1"/>
  <c r="F574" i="1"/>
  <c r="J562" i="1"/>
  <c r="F559" i="1"/>
  <c r="J554" i="1"/>
  <c r="F551" i="1"/>
  <c r="J546" i="1"/>
  <c r="J541" i="1"/>
  <c r="F538" i="1"/>
  <c r="J533" i="1"/>
  <c r="F530" i="1"/>
  <c r="J525" i="1"/>
  <c r="F522" i="1"/>
  <c r="F516" i="1"/>
  <c r="J515" i="1"/>
  <c r="F514" i="1"/>
  <c r="J513" i="1"/>
  <c r="F512" i="1"/>
  <c r="J511" i="1"/>
  <c r="F510" i="1"/>
  <c r="J509" i="1"/>
  <c r="F508" i="1"/>
  <c r="J507" i="1"/>
  <c r="F506" i="1"/>
  <c r="J505" i="1"/>
  <c r="F504" i="1"/>
  <c r="J503" i="1"/>
  <c r="F502" i="1"/>
  <c r="J501" i="1"/>
  <c r="F500" i="1"/>
  <c r="J499" i="1"/>
  <c r="F498" i="1"/>
  <c r="J497" i="1"/>
  <c r="J486" i="1"/>
  <c r="F485" i="1"/>
  <c r="J484" i="1"/>
  <c r="F483" i="1"/>
  <c r="J482" i="1"/>
  <c r="F481" i="1"/>
  <c r="F464" i="1"/>
  <c r="J463" i="1"/>
  <c r="F462" i="1"/>
  <c r="J461" i="1"/>
  <c r="F460" i="1"/>
  <c r="J459" i="1"/>
  <c r="F458" i="1"/>
  <c r="J457" i="1"/>
  <c r="F456" i="1"/>
  <c r="J455" i="1"/>
  <c r="F454" i="1"/>
  <c r="J453" i="1"/>
  <c r="F452" i="1"/>
  <c r="J451" i="1"/>
  <c r="F450" i="1"/>
  <c r="J449" i="1"/>
  <c r="F448" i="1"/>
  <c r="J447" i="1"/>
  <c r="F446" i="1"/>
  <c r="F437" i="1"/>
  <c r="J436" i="1"/>
  <c r="F435" i="1"/>
  <c r="J434" i="1"/>
  <c r="F433" i="1"/>
  <c r="J432" i="1"/>
  <c r="F431" i="1"/>
  <c r="J430" i="1"/>
  <c r="F422" i="1"/>
  <c r="J421" i="1"/>
  <c r="F420" i="1"/>
  <c r="J419" i="1"/>
  <c r="F418" i="1"/>
  <c r="J417" i="1"/>
  <c r="F416" i="1"/>
  <c r="J415" i="1"/>
  <c r="F414" i="1"/>
  <c r="J394" i="1"/>
  <c r="F393" i="1"/>
  <c r="J392" i="1"/>
  <c r="F391" i="1"/>
  <c r="J390" i="1"/>
  <c r="F389" i="1"/>
  <c r="J388" i="1"/>
  <c r="F387" i="1"/>
  <c r="J386" i="1"/>
  <c r="F385" i="1"/>
  <c r="J384" i="1"/>
  <c r="F383" i="1"/>
  <c r="J382" i="1"/>
  <c r="F381" i="1"/>
  <c r="J380" i="1"/>
  <c r="F379" i="1"/>
  <c r="F370" i="1"/>
  <c r="J369" i="1"/>
  <c r="F368" i="1"/>
  <c r="J367" i="1"/>
  <c r="F366" i="1"/>
  <c r="J365" i="1"/>
  <c r="F364" i="1"/>
  <c r="J363" i="1"/>
  <c r="J352" i="1"/>
  <c r="F351" i="1"/>
  <c r="J350" i="1"/>
  <c r="F349" i="1"/>
  <c r="J348" i="1"/>
  <c r="F347" i="1"/>
  <c r="F330" i="1"/>
  <c r="J329" i="1"/>
  <c r="F328" i="1"/>
  <c r="J327" i="1"/>
  <c r="F326" i="1"/>
  <c r="F309" i="1"/>
  <c r="J308" i="1"/>
  <c r="F307" i="1"/>
  <c r="J306" i="1"/>
  <c r="F305" i="1"/>
  <c r="J304" i="1"/>
  <c r="F303" i="1"/>
  <c r="J302" i="1"/>
  <c r="J293" i="1"/>
  <c r="J702" i="1"/>
  <c r="F699" i="1"/>
  <c r="J685" i="1"/>
  <c r="F682" i="1"/>
  <c r="J599" i="1"/>
  <c r="F596" i="1"/>
  <c r="J552" i="1"/>
  <c r="F549" i="1"/>
  <c r="L549" i="1" s="1"/>
  <c r="J523" i="1"/>
  <c r="F520" i="1"/>
  <c r="F496" i="1"/>
  <c r="J491" i="1"/>
  <c r="F488" i="1"/>
  <c r="F479" i="1"/>
  <c r="J474" i="1"/>
  <c r="F471" i="1"/>
  <c r="J466" i="1"/>
  <c r="J443" i="1"/>
  <c r="F440" i="1"/>
  <c r="L440" i="1" s="1"/>
  <c r="F429" i="1"/>
  <c r="L429" i="1" s="1"/>
  <c r="J424" i="1"/>
  <c r="J411" i="1"/>
  <c r="F408" i="1"/>
  <c r="J403" i="1"/>
  <c r="F400" i="1"/>
  <c r="J395" i="1"/>
  <c r="J376" i="1"/>
  <c r="F373" i="1"/>
  <c r="F362" i="1"/>
  <c r="J357" i="1"/>
  <c r="F354" i="1"/>
  <c r="F345" i="1"/>
  <c r="J340" i="1"/>
  <c r="F337" i="1"/>
  <c r="J332" i="1"/>
  <c r="J323" i="1"/>
  <c r="F320" i="1"/>
  <c r="J315" i="1"/>
  <c r="F312" i="1"/>
  <c r="L312" i="1" s="1"/>
  <c r="F301" i="1"/>
  <c r="L301" i="1" s="1"/>
  <c r="J296" i="1"/>
  <c r="F290" i="1"/>
  <c r="F289" i="1"/>
  <c r="J288" i="1"/>
  <c r="F287" i="1"/>
  <c r="J286" i="1"/>
  <c r="F285" i="1"/>
  <c r="J284" i="1"/>
  <c r="F283" i="1"/>
  <c r="J282" i="1"/>
  <c r="F281" i="1"/>
  <c r="J280" i="1"/>
  <c r="F279" i="1"/>
  <c r="J261" i="1"/>
  <c r="F260" i="1"/>
  <c r="F258" i="1"/>
  <c r="J257" i="1"/>
  <c r="F256" i="1"/>
  <c r="J255" i="1"/>
  <c r="F254" i="1"/>
  <c r="F252" i="1"/>
  <c r="J251" i="1"/>
  <c r="F250" i="1"/>
  <c r="J249" i="1"/>
  <c r="F246" i="1"/>
  <c r="F237" i="1"/>
  <c r="J236" i="1"/>
  <c r="F235" i="1"/>
  <c r="J234" i="1"/>
  <c r="F233" i="1"/>
  <c r="J232" i="1"/>
  <c r="F231" i="1"/>
  <c r="J230" i="1"/>
  <c r="F228" i="1"/>
  <c r="J227" i="1"/>
  <c r="F226" i="1"/>
  <c r="J225" i="1"/>
  <c r="F224" i="1"/>
  <c r="J223" i="1"/>
  <c r="F222" i="1"/>
  <c r="J221" i="1"/>
  <c r="F220" i="1"/>
  <c r="J219" i="1"/>
  <c r="F218" i="1"/>
  <c r="J217" i="1"/>
  <c r="F216" i="1"/>
  <c r="J215" i="1"/>
  <c r="F214" i="1"/>
  <c r="F199" i="1"/>
  <c r="J198" i="1"/>
  <c r="F197" i="1"/>
  <c r="J196" i="1"/>
  <c r="F195" i="1"/>
  <c r="J194" i="1"/>
  <c r="F193" i="1"/>
  <c r="J192" i="1"/>
  <c r="F191" i="1"/>
  <c r="J190" i="1"/>
  <c r="F189" i="1"/>
  <c r="J188" i="1"/>
  <c r="F187" i="1"/>
  <c r="J186" i="1"/>
  <c r="F185" i="1"/>
  <c r="J184" i="1"/>
  <c r="J175" i="1"/>
  <c r="F174" i="1"/>
  <c r="J173" i="1"/>
  <c r="F172" i="1"/>
  <c r="J171" i="1"/>
  <c r="F170" i="1"/>
  <c r="J169" i="1"/>
  <c r="F168" i="1"/>
  <c r="F153" i="1"/>
  <c r="J152" i="1"/>
  <c r="F151" i="1"/>
  <c r="J150" i="1"/>
  <c r="F149" i="1"/>
  <c r="J148" i="1"/>
  <c r="F147" i="1"/>
  <c r="J146" i="1"/>
  <c r="F145" i="1"/>
  <c r="J144" i="1"/>
  <c r="F143" i="1"/>
  <c r="J142" i="1"/>
  <c r="F141" i="1"/>
  <c r="J140" i="1"/>
  <c r="F139" i="1"/>
  <c r="J138" i="1"/>
  <c r="F137" i="1"/>
  <c r="J136" i="1"/>
  <c r="F135" i="1"/>
  <c r="J134" i="1"/>
  <c r="F133" i="1"/>
  <c r="F116" i="1"/>
  <c r="J115" i="1"/>
  <c r="F114" i="1"/>
  <c r="J113" i="1"/>
  <c r="F112" i="1"/>
  <c r="J111" i="1"/>
  <c r="F110" i="1"/>
  <c r="J109" i="1"/>
  <c r="F108" i="1"/>
  <c r="J107" i="1"/>
  <c r="F106" i="1"/>
  <c r="J105" i="1"/>
  <c r="F104" i="1"/>
  <c r="J103" i="1"/>
  <c r="F102" i="1"/>
  <c r="J101" i="1"/>
  <c r="J84" i="1"/>
  <c r="F83" i="1"/>
  <c r="J82" i="1"/>
  <c r="F81" i="1"/>
  <c r="J80" i="1"/>
  <c r="F79" i="1"/>
  <c r="J78" i="1"/>
  <c r="J670" i="1"/>
  <c r="J624" i="1"/>
  <c r="J609" i="1"/>
  <c r="J575" i="1"/>
  <c r="F572" i="1"/>
  <c r="J560" i="1"/>
  <c r="F557" i="1"/>
  <c r="J531" i="1"/>
  <c r="F528" i="1"/>
  <c r="J517" i="1"/>
  <c r="F494" i="1"/>
  <c r="J489" i="1"/>
  <c r="J480" i="1"/>
  <c r="F477" i="1"/>
  <c r="J472" i="1"/>
  <c r="F469" i="1"/>
  <c r="J441" i="1"/>
  <c r="F438" i="1"/>
  <c r="F427" i="1"/>
  <c r="J409" i="1"/>
  <c r="F406" i="1"/>
  <c r="J401" i="1"/>
  <c r="F398" i="1"/>
  <c r="J374" i="1"/>
  <c r="F371" i="1"/>
  <c r="F360" i="1"/>
  <c r="J355" i="1"/>
  <c r="J346" i="1"/>
  <c r="F343" i="1"/>
  <c r="J338" i="1"/>
  <c r="F335" i="1"/>
  <c r="J321" i="1"/>
  <c r="F318" i="1"/>
  <c r="J313" i="1"/>
  <c r="F310" i="1"/>
  <c r="F299" i="1"/>
  <c r="J294" i="1"/>
  <c r="J291" i="1"/>
  <c r="F277" i="1"/>
  <c r="J276" i="1"/>
  <c r="F275" i="1"/>
  <c r="J274" i="1"/>
  <c r="F273" i="1"/>
  <c r="J272" i="1"/>
  <c r="J270" i="1"/>
  <c r="F269" i="1"/>
  <c r="J268" i="1"/>
  <c r="F267" i="1"/>
  <c r="L267" i="1" s="1"/>
  <c r="J266" i="1"/>
  <c r="F265" i="1"/>
  <c r="J264" i="1"/>
  <c r="F263" i="1"/>
  <c r="J262" i="1"/>
  <c r="J245" i="1"/>
  <c r="F244" i="1"/>
  <c r="J243" i="1"/>
  <c r="F242" i="1"/>
  <c r="F240" i="1"/>
  <c r="J239" i="1"/>
  <c r="F238" i="1"/>
  <c r="F229" i="1"/>
  <c r="J213" i="1"/>
  <c r="F212" i="1"/>
  <c r="J211" i="1"/>
  <c r="F210" i="1"/>
  <c r="J209" i="1"/>
  <c r="F208" i="1"/>
  <c r="J207" i="1"/>
  <c r="F206" i="1"/>
  <c r="J205" i="1"/>
  <c r="F204" i="1"/>
  <c r="J203" i="1"/>
  <c r="F202" i="1"/>
  <c r="J201" i="1"/>
  <c r="F200" i="1"/>
  <c r="J626" i="1"/>
  <c r="F565" i="1"/>
  <c r="J539" i="1"/>
  <c r="F536" i="1"/>
  <c r="J495" i="1"/>
  <c r="F492" i="1"/>
  <c r="J487" i="1"/>
  <c r="J478" i="1"/>
  <c r="F475" i="1"/>
  <c r="J470" i="1"/>
  <c r="F467" i="1"/>
  <c r="F444" i="1"/>
  <c r="L444" i="1" s="1"/>
  <c r="J439" i="1"/>
  <c r="J428" i="1"/>
  <c r="F425" i="1"/>
  <c r="F412" i="1"/>
  <c r="J407" i="1"/>
  <c r="F404" i="1"/>
  <c r="J399" i="1"/>
  <c r="F396" i="1"/>
  <c r="F377" i="1"/>
  <c r="J372" i="1"/>
  <c r="J361" i="1"/>
  <c r="F358" i="1"/>
  <c r="J353" i="1"/>
  <c r="J344" i="1"/>
  <c r="F341" i="1"/>
  <c r="J336" i="1"/>
  <c r="F333" i="1"/>
  <c r="F324" i="1"/>
  <c r="J319" i="1"/>
  <c r="F316" i="1"/>
  <c r="L316" i="1" s="1"/>
  <c r="J311" i="1"/>
  <c r="J300" i="1"/>
  <c r="F297" i="1"/>
  <c r="L297" i="1" s="1"/>
  <c r="F288" i="1"/>
  <c r="J287" i="1"/>
  <c r="F286" i="1"/>
  <c r="F284" i="1"/>
  <c r="J283" i="1"/>
  <c r="F282" i="1"/>
  <c r="L282" i="1" s="1"/>
  <c r="J281" i="1"/>
  <c r="F280" i="1"/>
  <c r="J279" i="1"/>
  <c r="F278" i="1"/>
  <c r="F261" i="1"/>
  <c r="J260" i="1"/>
  <c r="J258" i="1"/>
  <c r="F257" i="1"/>
  <c r="J256" i="1"/>
  <c r="F255" i="1"/>
  <c r="J254" i="1"/>
  <c r="F253" i="1"/>
  <c r="L253" i="1" s="1"/>
  <c r="J252" i="1"/>
  <c r="F251" i="1"/>
  <c r="J250" i="1"/>
  <c r="F249" i="1"/>
  <c r="L249" i="1" s="1"/>
  <c r="J248" i="1"/>
  <c r="F247" i="1"/>
  <c r="J246" i="1"/>
  <c r="J237" i="1"/>
  <c r="F236" i="1"/>
  <c r="J235" i="1"/>
  <c r="F234" i="1"/>
  <c r="J233" i="1"/>
  <c r="F232" i="1"/>
  <c r="J231" i="1"/>
  <c r="F230" i="1"/>
  <c r="J228" i="1"/>
  <c r="F227" i="1"/>
  <c r="J226" i="1"/>
  <c r="F225" i="1"/>
  <c r="J224" i="1"/>
  <c r="F223" i="1"/>
  <c r="J222" i="1"/>
  <c r="F221" i="1"/>
  <c r="L221" i="1" s="1"/>
  <c r="F219" i="1"/>
  <c r="J218" i="1"/>
  <c r="F217" i="1"/>
  <c r="J216" i="1"/>
  <c r="F215" i="1"/>
  <c r="J214" i="1"/>
  <c r="J199" i="1"/>
  <c r="F198" i="1"/>
  <c r="J197" i="1"/>
  <c r="F196" i="1"/>
  <c r="J195" i="1"/>
  <c r="F194" i="1"/>
  <c r="J193" i="1"/>
  <c r="F192" i="1"/>
  <c r="J191" i="1"/>
  <c r="F190" i="1"/>
  <c r="J189" i="1"/>
  <c r="F188" i="1"/>
  <c r="J187" i="1"/>
  <c r="F186" i="1"/>
  <c r="J185" i="1"/>
  <c r="F184" i="1"/>
  <c r="F175" i="1"/>
  <c r="J174" i="1"/>
  <c r="F173" i="1"/>
  <c r="J172" i="1"/>
  <c r="F171" i="1"/>
  <c r="J170" i="1"/>
  <c r="F169" i="1"/>
  <c r="J168" i="1"/>
  <c r="J153" i="1"/>
  <c r="F152" i="1"/>
  <c r="J151" i="1"/>
  <c r="F150" i="1"/>
  <c r="J149" i="1"/>
  <c r="F148" i="1"/>
  <c r="J147" i="1"/>
  <c r="F146" i="1"/>
  <c r="J145" i="1"/>
  <c r="F144" i="1"/>
  <c r="J143" i="1"/>
  <c r="F142" i="1"/>
  <c r="J141" i="1"/>
  <c r="F140" i="1"/>
  <c r="J139" i="1"/>
  <c r="F138" i="1"/>
  <c r="J137" i="1"/>
  <c r="F136" i="1"/>
  <c r="J135" i="1"/>
  <c r="F134" i="1"/>
  <c r="J133" i="1"/>
  <c r="J116" i="1"/>
  <c r="F115" i="1"/>
  <c r="J114" i="1"/>
  <c r="F113" i="1"/>
  <c r="J112" i="1"/>
  <c r="F111" i="1"/>
  <c r="J110" i="1"/>
  <c r="F109" i="1"/>
  <c r="J108" i="1"/>
  <c r="F107" i="1"/>
  <c r="J106" i="1"/>
  <c r="F105" i="1"/>
  <c r="J104" i="1"/>
  <c r="F103" i="1"/>
  <c r="J102" i="1"/>
  <c r="F101" i="1"/>
  <c r="F84" i="1"/>
  <c r="J83" i="1"/>
  <c r="F82" i="1"/>
  <c r="J81" i="1"/>
  <c r="F80" i="1"/>
  <c r="J79" i="1"/>
  <c r="F78" i="1"/>
  <c r="J493" i="1"/>
  <c r="F490" i="1"/>
  <c r="J476" i="1"/>
  <c r="F473" i="1"/>
  <c r="J426" i="1"/>
  <c r="F423" i="1"/>
  <c r="J359" i="1"/>
  <c r="F356" i="1"/>
  <c r="J342" i="1"/>
  <c r="F339" i="1"/>
  <c r="L339" i="1" s="1"/>
  <c r="J325" i="1"/>
  <c r="F322" i="1"/>
  <c r="J289" i="1"/>
  <c r="J277" i="1"/>
  <c r="F274" i="1"/>
  <c r="L274" i="1" s="1"/>
  <c r="J269" i="1"/>
  <c r="F266" i="1"/>
  <c r="J242" i="1"/>
  <c r="F239" i="1"/>
  <c r="F211" i="1"/>
  <c r="J206" i="1"/>
  <c r="F203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71" i="1"/>
  <c r="F70" i="1"/>
  <c r="J69" i="1"/>
  <c r="F68" i="1"/>
  <c r="J67" i="1"/>
  <c r="F66" i="1"/>
  <c r="J65" i="1"/>
  <c r="F64" i="1"/>
  <c r="J63" i="1"/>
  <c r="F62" i="1"/>
  <c r="J61" i="1"/>
  <c r="F60" i="1"/>
  <c r="J59" i="1"/>
  <c r="F58" i="1"/>
  <c r="J57" i="1"/>
  <c r="F56" i="1"/>
  <c r="J34" i="1"/>
  <c r="F33" i="1"/>
  <c r="J32" i="1"/>
  <c r="F31" i="1"/>
  <c r="J30" i="1"/>
  <c r="F29" i="1"/>
  <c r="J28" i="1"/>
  <c r="F27" i="1"/>
  <c r="J26" i="1"/>
  <c r="F25" i="1"/>
  <c r="J24" i="1"/>
  <c r="F23" i="1"/>
  <c r="J22" i="1"/>
  <c r="J468" i="1"/>
  <c r="J413" i="1"/>
  <c r="F292" i="1"/>
  <c r="F276" i="1"/>
  <c r="J271" i="1"/>
  <c r="J244" i="1"/>
  <c r="F213" i="1"/>
  <c r="F183" i="1"/>
  <c r="F181" i="1"/>
  <c r="F179" i="1"/>
  <c r="F176" i="1"/>
  <c r="J167" i="1"/>
  <c r="J165" i="1"/>
  <c r="J162" i="1"/>
  <c r="J159" i="1"/>
  <c r="J156" i="1"/>
  <c r="J154" i="1"/>
  <c r="J130" i="1"/>
  <c r="J128" i="1"/>
  <c r="J126" i="1"/>
  <c r="J123" i="1"/>
  <c r="J120" i="1"/>
  <c r="J118" i="1"/>
  <c r="J73" i="1"/>
  <c r="F55" i="1"/>
  <c r="F53" i="1"/>
  <c r="F51" i="1"/>
  <c r="F49" i="1"/>
  <c r="F45" i="1"/>
  <c r="F35" i="1"/>
  <c r="J21" i="1"/>
  <c r="J445" i="1"/>
  <c r="F442" i="1"/>
  <c r="J397" i="1"/>
  <c r="J378" i="1"/>
  <c r="F375" i="1"/>
  <c r="J275" i="1"/>
  <c r="F272" i="1"/>
  <c r="F264" i="1"/>
  <c r="J240" i="1"/>
  <c r="J229" i="1"/>
  <c r="J212" i="1"/>
  <c r="F209" i="1"/>
  <c r="J204" i="1"/>
  <c r="F201" i="1"/>
  <c r="F100" i="1"/>
  <c r="L100" i="1" s="1"/>
  <c r="F99" i="1"/>
  <c r="F98" i="1"/>
  <c r="F97" i="1"/>
  <c r="L97" i="1" s="1"/>
  <c r="F96" i="1"/>
  <c r="L96" i="1" s="1"/>
  <c r="F95" i="1"/>
  <c r="F94" i="1"/>
  <c r="F93" i="1"/>
  <c r="L93" i="1" s="1"/>
  <c r="F92" i="1"/>
  <c r="L92" i="1" s="1"/>
  <c r="F91" i="1"/>
  <c r="F90" i="1"/>
  <c r="F89" i="1"/>
  <c r="F88" i="1"/>
  <c r="L88" i="1" s="1"/>
  <c r="F87" i="1"/>
  <c r="F86" i="1"/>
  <c r="F85" i="1"/>
  <c r="F77" i="1"/>
  <c r="J76" i="1"/>
  <c r="F75" i="1"/>
  <c r="J74" i="1"/>
  <c r="F73" i="1"/>
  <c r="L73" i="1" s="1"/>
  <c r="J72" i="1"/>
  <c r="J55" i="1"/>
  <c r="F54" i="1"/>
  <c r="J53" i="1"/>
  <c r="F52" i="1"/>
  <c r="J51" i="1"/>
  <c r="F50" i="1"/>
  <c r="J49" i="1"/>
  <c r="F48" i="1"/>
  <c r="J47" i="1"/>
  <c r="F46" i="1"/>
  <c r="J45" i="1"/>
  <c r="F44" i="1"/>
  <c r="J43" i="1"/>
  <c r="F42" i="1"/>
  <c r="J41" i="1"/>
  <c r="F40" i="1"/>
  <c r="J39" i="1"/>
  <c r="F38" i="1"/>
  <c r="J37" i="1"/>
  <c r="F36" i="1"/>
  <c r="J35" i="1"/>
  <c r="F21" i="1"/>
  <c r="J20" i="1"/>
  <c r="F941" i="1"/>
  <c r="F465" i="1"/>
  <c r="F410" i="1"/>
  <c r="F331" i="1"/>
  <c r="F314" i="1"/>
  <c r="F177" i="1"/>
  <c r="J164" i="1"/>
  <c r="J161" i="1"/>
  <c r="J157" i="1"/>
  <c r="J132" i="1"/>
  <c r="J129" i="1"/>
  <c r="J125" i="1"/>
  <c r="J121" i="1"/>
  <c r="J117" i="1"/>
  <c r="J75" i="1"/>
  <c r="F72" i="1"/>
  <c r="J54" i="1"/>
  <c r="J52" i="1"/>
  <c r="J50" i="1"/>
  <c r="J48" i="1"/>
  <c r="J46" i="1"/>
  <c r="J44" i="1"/>
  <c r="J42" i="1"/>
  <c r="J40" i="1"/>
  <c r="J38" i="1"/>
  <c r="J36" i="1"/>
  <c r="F20" i="1"/>
  <c r="J643" i="1"/>
  <c r="J580" i="1"/>
  <c r="J405" i="1"/>
  <c r="F402" i="1"/>
  <c r="J298" i="1"/>
  <c r="F295" i="1"/>
  <c r="J273" i="1"/>
  <c r="F270" i="1"/>
  <c r="J265" i="1"/>
  <c r="F262" i="1"/>
  <c r="F243" i="1"/>
  <c r="J238" i="1"/>
  <c r="J210" i="1"/>
  <c r="F207" i="1"/>
  <c r="J202" i="1"/>
  <c r="J183" i="1"/>
  <c r="J182" i="1"/>
  <c r="J181" i="1"/>
  <c r="J180" i="1"/>
  <c r="J179" i="1"/>
  <c r="J178" i="1"/>
  <c r="J177" i="1"/>
  <c r="J176" i="1"/>
  <c r="F71" i="1"/>
  <c r="J70" i="1"/>
  <c r="F69" i="1"/>
  <c r="J68" i="1"/>
  <c r="F67" i="1"/>
  <c r="J66" i="1"/>
  <c r="F65" i="1"/>
  <c r="J64" i="1"/>
  <c r="F63" i="1"/>
  <c r="J62" i="1"/>
  <c r="F61" i="1"/>
  <c r="J60" i="1"/>
  <c r="F59" i="1"/>
  <c r="J58" i="1"/>
  <c r="F57" i="1"/>
  <c r="J56" i="1"/>
  <c r="F34" i="1"/>
  <c r="J33" i="1"/>
  <c r="F32" i="1"/>
  <c r="J31" i="1"/>
  <c r="F30" i="1"/>
  <c r="J29" i="1"/>
  <c r="F28" i="1"/>
  <c r="J27" i="1"/>
  <c r="F26" i="1"/>
  <c r="J25" i="1"/>
  <c r="F24" i="1"/>
  <c r="J23" i="1"/>
  <c r="F22" i="1"/>
  <c r="J334" i="1"/>
  <c r="J317" i="1"/>
  <c r="F268" i="1"/>
  <c r="J263" i="1"/>
  <c r="F241" i="1"/>
  <c r="L241" i="1" s="1"/>
  <c r="J208" i="1"/>
  <c r="F205" i="1"/>
  <c r="J200" i="1"/>
  <c r="F182" i="1"/>
  <c r="L182" i="1" s="1"/>
  <c r="F180" i="1"/>
  <c r="F178" i="1"/>
  <c r="J166" i="1"/>
  <c r="J163" i="1"/>
  <c r="J160" i="1"/>
  <c r="J158" i="1"/>
  <c r="J155" i="1"/>
  <c r="J131" i="1"/>
  <c r="J127" i="1"/>
  <c r="J124" i="1"/>
  <c r="J122" i="1"/>
  <c r="J119" i="1"/>
  <c r="J77" i="1"/>
  <c r="F76" i="1"/>
  <c r="F74" i="1"/>
  <c r="L74" i="1" s="1"/>
  <c r="F47" i="1"/>
  <c r="F43" i="1"/>
  <c r="F41" i="1"/>
  <c r="F39" i="1"/>
  <c r="F37" i="1"/>
  <c r="F1004" i="1"/>
  <c r="F1006" i="1"/>
  <c r="F1010" i="1"/>
  <c r="F1014" i="1"/>
  <c r="F1018" i="1"/>
  <c r="F1022" i="1"/>
  <c r="J1008" i="1"/>
  <c r="J1012" i="1"/>
  <c r="J1016" i="1"/>
  <c r="J1020" i="1"/>
  <c r="F1007" i="1"/>
  <c r="F1011" i="1"/>
  <c r="F1015" i="1"/>
  <c r="F1019" i="1"/>
  <c r="F1023" i="1"/>
  <c r="J1005" i="1"/>
  <c r="J1009" i="1"/>
  <c r="J1013" i="1"/>
  <c r="J1017" i="1"/>
  <c r="J1021" i="1"/>
  <c r="J1004" i="1"/>
  <c r="F1008" i="1"/>
  <c r="F1012" i="1"/>
  <c r="F1016" i="1"/>
  <c r="F1020" i="1"/>
  <c r="J1006" i="1"/>
  <c r="J1010" i="1"/>
  <c r="J1014" i="1"/>
  <c r="J1018" i="1"/>
  <c r="J1022" i="1"/>
  <c r="F1005" i="1"/>
  <c r="F1009" i="1"/>
  <c r="F1013" i="1"/>
  <c r="F1017" i="1"/>
  <c r="F1021" i="1"/>
  <c r="J1007" i="1"/>
  <c r="J1011" i="1"/>
  <c r="J1015" i="1"/>
  <c r="J1019" i="1"/>
  <c r="J1023" i="1"/>
  <c r="F1049" i="1"/>
  <c r="F1048" i="1"/>
  <c r="H1046" i="1"/>
  <c r="H1049" i="1" s="1"/>
  <c r="R1041" i="1"/>
  <c r="Q1041" i="1"/>
  <c r="M1044" i="1"/>
  <c r="J1044" i="1"/>
  <c r="I1044" i="1"/>
  <c r="H1044" i="1"/>
  <c r="R1040" i="1"/>
  <c r="Q1040" i="1"/>
  <c r="M1043" i="1"/>
  <c r="J1043" i="1"/>
  <c r="I1043" i="1"/>
  <c r="H1043" i="1"/>
  <c r="Q1036" i="1"/>
  <c r="M1039" i="1"/>
  <c r="J1039" i="1"/>
  <c r="I1039" i="1"/>
  <c r="H1039" i="1"/>
  <c r="Q1035" i="1"/>
  <c r="M1038" i="1"/>
  <c r="J1038" i="1"/>
  <c r="I1038" i="1"/>
  <c r="H1038" i="1"/>
  <c r="Q1031" i="1"/>
  <c r="M1034" i="1"/>
  <c r="J1034" i="1"/>
  <c r="I1034" i="1"/>
  <c r="H1034" i="1"/>
  <c r="R1031" i="1" s="1"/>
  <c r="Q1030" i="1"/>
  <c r="M1033" i="1"/>
  <c r="J1033" i="1"/>
  <c r="I1033" i="1"/>
  <c r="H1033" i="1"/>
  <c r="R1030" i="1" s="1"/>
  <c r="D1032" i="1"/>
  <c r="R1026" i="1"/>
  <c r="Q1026" i="1"/>
  <c r="M1029" i="1"/>
  <c r="J1029" i="1"/>
  <c r="I1029" i="1"/>
  <c r="H1029" i="1"/>
  <c r="R1025" i="1"/>
  <c r="R1039" i="1" s="1"/>
  <c r="F1028" i="1"/>
  <c r="F1032" i="1" s="1"/>
  <c r="F1037" i="1" s="1"/>
  <c r="F1042" i="1" s="1"/>
  <c r="L47" i="1" l="1"/>
  <c r="L272" i="1"/>
  <c r="L278" i="1"/>
  <c r="L425" i="1"/>
  <c r="L532" i="1"/>
  <c r="L623" i="1"/>
  <c r="L872" i="1"/>
  <c r="L37" i="1"/>
  <c r="L251" i="1"/>
  <c r="L518" i="1"/>
  <c r="L663" i="1"/>
  <c r="L21" i="1"/>
  <c r="L85" i="1"/>
  <c r="L234" i="1"/>
  <c r="L310" i="1"/>
  <c r="L318" i="1"/>
  <c r="L259" i="1"/>
  <c r="L72" i="1"/>
  <c r="L331" i="1"/>
  <c r="L35" i="1"/>
  <c r="L126" i="1"/>
  <c r="L239" i="1"/>
  <c r="L266" i="1"/>
  <c r="L103" i="1"/>
  <c r="L105" i="1"/>
  <c r="L107" i="1"/>
  <c r="L109" i="1"/>
  <c r="L111" i="1"/>
  <c r="L113" i="1"/>
  <c r="L115" i="1"/>
  <c r="L169" i="1"/>
  <c r="L173" i="1"/>
  <c r="L215" i="1"/>
  <c r="L217" i="1"/>
  <c r="L219" i="1"/>
  <c r="L257" i="1"/>
  <c r="L333" i="1"/>
  <c r="L377" i="1"/>
  <c r="L475" i="1"/>
  <c r="L299" i="1"/>
  <c r="L438" i="1"/>
  <c r="L469" i="1"/>
  <c r="L477" i="1"/>
  <c r="L345" i="1"/>
  <c r="L373" i="1"/>
  <c r="L471" i="1"/>
  <c r="L596" i="1"/>
  <c r="L682" i="1"/>
  <c r="L305" i="1"/>
  <c r="L309" i="1"/>
  <c r="L349" i="1"/>
  <c r="L379" i="1"/>
  <c r="L383" i="1"/>
  <c r="L387" i="1"/>
  <c r="L391" i="1"/>
  <c r="L414" i="1"/>
  <c r="L418" i="1"/>
  <c r="L422" i="1"/>
  <c r="L433" i="1"/>
  <c r="L437" i="1"/>
  <c r="L481" i="1"/>
  <c r="L485" i="1"/>
  <c r="L530" i="1"/>
  <c r="L538" i="1"/>
  <c r="L579" i="1"/>
  <c r="L649" i="1"/>
  <c r="L676" i="1"/>
  <c r="L553" i="1"/>
  <c r="L542" i="1"/>
  <c r="L614" i="1"/>
  <c r="L768" i="1"/>
  <c r="L638" i="1"/>
  <c r="L684" i="1"/>
  <c r="L680" i="1"/>
  <c r="L819" i="1"/>
  <c r="L616" i="1"/>
  <c r="L634" i="1"/>
  <c r="L642" i="1"/>
  <c r="L651" i="1"/>
  <c r="L776" i="1"/>
  <c r="L692" i="1"/>
  <c r="L770" i="1"/>
  <c r="L738" i="1"/>
  <c r="L772" i="1"/>
  <c r="L780" i="1"/>
  <c r="L740" i="1"/>
  <c r="L766" i="1"/>
  <c r="L782" i="1"/>
  <c r="L850" i="1"/>
  <c r="L720" i="1"/>
  <c r="L724" i="1"/>
  <c r="L891" i="1"/>
  <c r="L883" i="1"/>
  <c r="L874" i="1"/>
  <c r="L926" i="1"/>
  <c r="L930" i="1"/>
  <c r="L934" i="1"/>
  <c r="L939" i="1"/>
  <c r="L958" i="1"/>
  <c r="L962" i="1"/>
  <c r="L966" i="1"/>
  <c r="L970" i="1"/>
  <c r="L974" i="1"/>
  <c r="L978" i="1"/>
  <c r="L982" i="1"/>
  <c r="L986" i="1"/>
  <c r="L995" i="1"/>
  <c r="L999" i="1"/>
  <c r="L1003" i="1"/>
  <c r="L975" i="1"/>
  <c r="L268" i="1"/>
  <c r="L465" i="1"/>
  <c r="L171" i="1"/>
  <c r="L247" i="1"/>
  <c r="L255" i="1"/>
  <c r="L341" i="1"/>
  <c r="L467" i="1"/>
  <c r="L360" i="1"/>
  <c r="L220" i="1"/>
  <c r="L337" i="1"/>
  <c r="L307" i="1"/>
  <c r="L347" i="1"/>
  <c r="L381" i="1"/>
  <c r="L385" i="1"/>
  <c r="L389" i="1"/>
  <c r="L416" i="1"/>
  <c r="L435" i="1"/>
  <c r="L534" i="1"/>
  <c r="L594" i="1"/>
  <c r="L686" i="1"/>
  <c r="L694" i="1"/>
  <c r="L778" i="1"/>
  <c r="L718" i="1"/>
  <c r="L774" i="1"/>
  <c r="L722" i="1"/>
  <c r="L854" i="1"/>
  <c r="L875" i="1"/>
  <c r="L980" i="1"/>
  <c r="L988" i="1"/>
  <c r="L1001" i="1"/>
  <c r="L205" i="1"/>
  <c r="L375" i="1"/>
  <c r="L393" i="1"/>
  <c r="L420" i="1"/>
  <c r="L483" i="1"/>
  <c r="L561" i="1"/>
  <c r="L625" i="1"/>
  <c r="L690" i="1"/>
  <c r="L270" i="1"/>
  <c r="L89" i="1"/>
  <c r="L442" i="1"/>
  <c r="L225" i="1"/>
  <c r="L230" i="1"/>
  <c r="L335" i="1"/>
  <c r="L101" i="1"/>
  <c r="L175" i="1"/>
  <c r="L479" i="1"/>
  <c r="L303" i="1"/>
  <c r="L351" i="1"/>
  <c r="L431" i="1"/>
  <c r="L522" i="1"/>
  <c r="L581" i="1"/>
  <c r="L608" i="1"/>
  <c r="L688" i="1"/>
  <c r="L736" i="1"/>
  <c r="L920" i="1"/>
  <c r="L976" i="1"/>
  <c r="L973" i="1"/>
  <c r="L977" i="1"/>
  <c r="L985" i="1"/>
  <c r="L994" i="1"/>
  <c r="L998" i="1"/>
  <c r="L1002" i="1"/>
  <c r="L1021" i="1"/>
  <c r="L1005" i="1"/>
  <c r="L1012" i="1"/>
  <c r="L39" i="1"/>
  <c r="L22" i="1"/>
  <c r="L26" i="1"/>
  <c r="L30" i="1"/>
  <c r="L34" i="1"/>
  <c r="L59" i="1"/>
  <c r="L63" i="1"/>
  <c r="L67" i="1"/>
  <c r="L71" i="1"/>
  <c r="L402" i="1"/>
  <c r="L20" i="1"/>
  <c r="L410" i="1"/>
  <c r="L201" i="1"/>
  <c r="L55" i="1"/>
  <c r="L156" i="1"/>
  <c r="L284" i="1"/>
  <c r="L290" i="1"/>
  <c r="L520" i="1"/>
  <c r="L699" i="1"/>
  <c r="L524" i="1"/>
  <c r="L667" i="1"/>
  <c r="L675" i="1"/>
  <c r="L922" i="1"/>
  <c r="L866" i="1"/>
  <c r="L870" i="1"/>
  <c r="L928" i="1"/>
  <c r="L936" i="1"/>
  <c r="L243" i="1"/>
  <c r="L276" i="1"/>
  <c r="L280" i="1"/>
  <c r="L540" i="1"/>
  <c r="L671" i="1"/>
  <c r="L709" i="1"/>
  <c r="L862" i="1"/>
  <c r="L924" i="1"/>
  <c r="L932" i="1"/>
  <c r="L203" i="1"/>
  <c r="L423" i="1"/>
  <c r="L490" i="1"/>
  <c r="L80" i="1"/>
  <c r="L84" i="1"/>
  <c r="L136" i="1"/>
  <c r="L140" i="1"/>
  <c r="L144" i="1"/>
  <c r="L148" i="1"/>
  <c r="L152" i="1"/>
  <c r="L186" i="1"/>
  <c r="L190" i="1"/>
  <c r="L194" i="1"/>
  <c r="L198" i="1"/>
  <c r="L288" i="1"/>
  <c r="L358" i="1"/>
  <c r="L396" i="1"/>
  <c r="L412" i="1"/>
  <c r="L536" i="1"/>
  <c r="L398" i="1"/>
  <c r="L427" i="1"/>
  <c r="L494" i="1"/>
  <c r="L557" i="1"/>
  <c r="L285" i="1"/>
  <c r="L354" i="1"/>
  <c r="L408" i="1"/>
  <c r="L496" i="1"/>
  <c r="L326" i="1"/>
  <c r="L330" i="1"/>
  <c r="L364" i="1"/>
  <c r="L368" i="1"/>
  <c r="L446" i="1"/>
  <c r="L450" i="1"/>
  <c r="L454" i="1"/>
  <c r="L458" i="1"/>
  <c r="L462" i="1"/>
  <c r="L500" i="1"/>
  <c r="L504" i="1"/>
  <c r="L508" i="1"/>
  <c r="L512" i="1"/>
  <c r="L516" i="1"/>
  <c r="L551" i="1"/>
  <c r="L574" i="1"/>
  <c r="L659" i="1"/>
  <c r="L576" i="1"/>
  <c r="L640" i="1"/>
  <c r="L547" i="1"/>
  <c r="L563" i="1"/>
  <c r="L583" i="1"/>
  <c r="L631" i="1"/>
  <c r="L567" i="1"/>
  <c r="L578" i="1"/>
  <c r="L587" i="1"/>
  <c r="L591" i="1"/>
  <c r="L602" i="1"/>
  <c r="L606" i="1"/>
  <c r="L621" i="1"/>
  <c r="L657" i="1"/>
  <c r="L673" i="1"/>
  <c r="L701" i="1"/>
  <c r="L619" i="1"/>
  <c r="L636" i="1"/>
  <c r="L653" i="1"/>
  <c r="L703" i="1"/>
  <c r="L669" i="1"/>
  <c r="L705" i="1"/>
  <c r="L731" i="1"/>
  <c r="L858" i="1"/>
  <c r="L817" i="1"/>
  <c r="L711" i="1"/>
  <c r="L715" i="1"/>
  <c r="L747" i="1"/>
  <c r="L751" i="1"/>
  <c r="L755" i="1"/>
  <c r="L759" i="1"/>
  <c r="L763" i="1"/>
  <c r="L784" i="1"/>
  <c r="L788" i="1"/>
  <c r="L792" i="1"/>
  <c r="L796" i="1"/>
  <c r="L800" i="1"/>
  <c r="L804" i="1"/>
  <c r="L808" i="1"/>
  <c r="L812" i="1"/>
  <c r="L852" i="1"/>
  <c r="L960" i="1"/>
  <c r="L964" i="1"/>
  <c r="L968" i="1"/>
  <c r="L972" i="1"/>
  <c r="L984" i="1"/>
  <c r="L997" i="1"/>
  <c r="L981" i="1"/>
  <c r="L1013" i="1"/>
  <c r="L1020" i="1"/>
  <c r="L1015" i="1"/>
  <c r="L43" i="1"/>
  <c r="L180" i="1"/>
  <c r="L24" i="1"/>
  <c r="L28" i="1"/>
  <c r="L32" i="1"/>
  <c r="L57" i="1"/>
  <c r="L61" i="1"/>
  <c r="L65" i="1"/>
  <c r="L69" i="1"/>
  <c r="L207" i="1"/>
  <c r="L262" i="1"/>
  <c r="L295" i="1"/>
  <c r="L314" i="1"/>
  <c r="L941" i="1"/>
  <c r="L36" i="1"/>
  <c r="L44" i="1"/>
  <c r="L52" i="1"/>
  <c r="L87" i="1"/>
  <c r="L91" i="1"/>
  <c r="L95" i="1"/>
  <c r="L99" i="1"/>
  <c r="L209" i="1"/>
  <c r="L264" i="1"/>
  <c r="L51" i="1"/>
  <c r="L213" i="1"/>
  <c r="L292" i="1"/>
  <c r="L211" i="1"/>
  <c r="L322" i="1"/>
  <c r="L356" i="1"/>
  <c r="L473" i="1"/>
  <c r="L78" i="1"/>
  <c r="L82" i="1"/>
  <c r="L134" i="1"/>
  <c r="L138" i="1"/>
  <c r="L142" i="1"/>
  <c r="L146" i="1"/>
  <c r="L150" i="1"/>
  <c r="L184" i="1"/>
  <c r="L188" i="1"/>
  <c r="L192" i="1"/>
  <c r="L196" i="1"/>
  <c r="L223" i="1"/>
  <c r="L227" i="1"/>
  <c r="L232" i="1"/>
  <c r="L236" i="1"/>
  <c r="L261" i="1"/>
  <c r="L821" i="1"/>
  <c r="L829" i="1"/>
  <c r="L837" i="1"/>
  <c r="L845" i="1"/>
  <c r="L885" i="1"/>
  <c r="L887" i="1"/>
  <c r="L940" i="1"/>
  <c r="L897" i="1"/>
  <c r="L903" i="1"/>
  <c r="L911" i="1"/>
  <c r="L991" i="1"/>
  <c r="L943" i="1"/>
  <c r="L947" i="1"/>
  <c r="L286" i="1"/>
  <c r="L324" i="1"/>
  <c r="L404" i="1"/>
  <c r="L492" i="1"/>
  <c r="L565" i="1"/>
  <c r="L343" i="1"/>
  <c r="L371" i="1"/>
  <c r="L406" i="1"/>
  <c r="L528" i="1"/>
  <c r="L572" i="1"/>
  <c r="L320" i="1"/>
  <c r="L362" i="1"/>
  <c r="L400" i="1"/>
  <c r="L488" i="1"/>
  <c r="L328" i="1"/>
  <c r="L366" i="1"/>
  <c r="L370" i="1"/>
  <c r="L448" i="1"/>
  <c r="L452" i="1"/>
  <c r="L456" i="1"/>
  <c r="L460" i="1"/>
  <c r="L464" i="1"/>
  <c r="L498" i="1"/>
  <c r="L502" i="1"/>
  <c r="L506" i="1"/>
  <c r="L510" i="1"/>
  <c r="L514" i="1"/>
  <c r="L559" i="1"/>
  <c r="L632" i="1"/>
  <c r="L729" i="1"/>
  <c r="L555" i="1"/>
  <c r="L570" i="1"/>
  <c r="L648" i="1"/>
  <c r="L544" i="1"/>
  <c r="L569" i="1"/>
  <c r="L585" i="1"/>
  <c r="L589" i="1"/>
  <c r="L600" i="1"/>
  <c r="L604" i="1"/>
  <c r="L612" i="1"/>
  <c r="L629" i="1"/>
  <c r="L646" i="1"/>
  <c r="L665" i="1"/>
  <c r="L610" i="1"/>
  <c r="L644" i="1"/>
  <c r="L742" i="1"/>
  <c r="L661" i="1"/>
  <c r="L745" i="1"/>
  <c r="L707" i="1"/>
  <c r="L815" i="1"/>
  <c r="L727" i="1"/>
  <c r="L713" i="1"/>
  <c r="L717" i="1"/>
  <c r="L733" i="1"/>
  <c r="L749" i="1"/>
  <c r="L753" i="1"/>
  <c r="L757" i="1"/>
  <c r="L761" i="1"/>
  <c r="L765" i="1"/>
  <c r="L786" i="1"/>
  <c r="L790" i="1"/>
  <c r="L794" i="1"/>
  <c r="L798" i="1"/>
  <c r="L802" i="1"/>
  <c r="L806" i="1"/>
  <c r="L810" i="1"/>
  <c r="L814" i="1"/>
  <c r="L860" i="1"/>
  <c r="L823" i="1"/>
  <c r="L827" i="1"/>
  <c r="L831" i="1"/>
  <c r="L835" i="1"/>
  <c r="L839" i="1"/>
  <c r="L843" i="1"/>
  <c r="L847" i="1"/>
  <c r="L877" i="1"/>
  <c r="L893" i="1"/>
  <c r="L937" i="1"/>
  <c r="L901" i="1"/>
  <c r="L905" i="1"/>
  <c r="L909" i="1"/>
  <c r="L913" i="1"/>
  <c r="L917" i="1"/>
  <c r="L989" i="1"/>
  <c r="L993" i="1"/>
  <c r="L1004" i="1"/>
  <c r="L1007" i="1"/>
  <c r="L38" i="1"/>
  <c r="L46" i="1"/>
  <c r="L50" i="1"/>
  <c r="L54" i="1"/>
  <c r="L45" i="1"/>
  <c r="L181" i="1"/>
  <c r="L25" i="1"/>
  <c r="L29" i="1"/>
  <c r="L33" i="1"/>
  <c r="L58" i="1"/>
  <c r="L62" i="1"/>
  <c r="L66" i="1"/>
  <c r="L70" i="1"/>
  <c r="L119" i="1"/>
  <c r="L123" i="1"/>
  <c r="L127" i="1"/>
  <c r="L131" i="1"/>
  <c r="L160" i="1"/>
  <c r="L164" i="1"/>
  <c r="L1023" i="1"/>
  <c r="L1010" i="1"/>
  <c r="L42" i="1"/>
  <c r="L1017" i="1"/>
  <c r="L1008" i="1"/>
  <c r="L1019" i="1"/>
  <c r="L1022" i="1"/>
  <c r="L1006" i="1"/>
  <c r="L41" i="1"/>
  <c r="L76" i="1"/>
  <c r="L178" i="1"/>
  <c r="L177" i="1"/>
  <c r="L75" i="1"/>
  <c r="L86" i="1"/>
  <c r="L90" i="1"/>
  <c r="L94" i="1"/>
  <c r="L98" i="1"/>
  <c r="L49" i="1"/>
  <c r="L183" i="1"/>
  <c r="L120" i="1"/>
  <c r="L124" i="1"/>
  <c r="L128" i="1"/>
  <c r="L1018" i="1"/>
  <c r="L40" i="1"/>
  <c r="L48" i="1"/>
  <c r="L176" i="1"/>
  <c r="L23" i="1"/>
  <c r="L27" i="1"/>
  <c r="L31" i="1"/>
  <c r="L56" i="1"/>
  <c r="L60" i="1"/>
  <c r="L64" i="1"/>
  <c r="L68" i="1"/>
  <c r="L117" i="1"/>
  <c r="L121" i="1"/>
  <c r="L125" i="1"/>
  <c r="L129" i="1"/>
  <c r="L1009" i="1"/>
  <c r="L1016" i="1"/>
  <c r="L1011" i="1"/>
  <c r="L1014" i="1"/>
  <c r="L77" i="1"/>
  <c r="L53" i="1"/>
  <c r="L179" i="1"/>
  <c r="L118" i="1"/>
  <c r="L122" i="1"/>
  <c r="L200" i="1"/>
  <c r="L204" i="1"/>
  <c r="L208" i="1"/>
  <c r="L212" i="1"/>
  <c r="L244" i="1"/>
  <c r="L273" i="1"/>
  <c r="L277" i="1"/>
  <c r="L79" i="1"/>
  <c r="L83" i="1"/>
  <c r="L135" i="1"/>
  <c r="L139" i="1"/>
  <c r="L143" i="1"/>
  <c r="L147" i="1"/>
  <c r="L151" i="1"/>
  <c r="L185" i="1"/>
  <c r="L189" i="1"/>
  <c r="L193" i="1"/>
  <c r="L197" i="1"/>
  <c r="L250" i="1"/>
  <c r="L260" i="1"/>
  <c r="L281" i="1"/>
  <c r="L289" i="1"/>
  <c r="L291" i="1"/>
  <c r="L296" i="1"/>
  <c r="L300" i="1"/>
  <c r="L355" i="1"/>
  <c r="L359" i="1"/>
  <c r="L395" i="1"/>
  <c r="L399" i="1"/>
  <c r="L403" i="1"/>
  <c r="L407" i="1"/>
  <c r="L411" i="1"/>
  <c r="L424" i="1"/>
  <c r="L428" i="1"/>
  <c r="L489" i="1"/>
  <c r="L493" i="1"/>
  <c r="L327" i="1"/>
  <c r="L365" i="1"/>
  <c r="L369" i="1"/>
  <c r="L447" i="1"/>
  <c r="L451" i="1"/>
  <c r="L455" i="1"/>
  <c r="L459" i="1"/>
  <c r="L463" i="1"/>
  <c r="L497" i="1"/>
  <c r="L501" i="1"/>
  <c r="L505" i="1"/>
  <c r="L509" i="1"/>
  <c r="L513" i="1"/>
  <c r="L517" i="1"/>
  <c r="L521" i="1"/>
  <c r="L525" i="1"/>
  <c r="L529" i="1"/>
  <c r="L533" i="1"/>
  <c r="L537" i="1"/>
  <c r="L541" i="1"/>
  <c r="L548" i="1"/>
  <c r="L552" i="1"/>
  <c r="L556" i="1"/>
  <c r="L560" i="1"/>
  <c r="L564" i="1"/>
  <c r="L571" i="1"/>
  <c r="L575" i="1"/>
  <c r="L543" i="1"/>
  <c r="L568" i="1"/>
  <c r="L584" i="1"/>
  <c r="L588" i="1"/>
  <c r="L592" i="1"/>
  <c r="L603" i="1"/>
  <c r="L607" i="1"/>
  <c r="L618" i="1"/>
  <c r="L622" i="1"/>
  <c r="L633" i="1"/>
  <c r="L637" i="1"/>
  <c r="L650" i="1"/>
  <c r="L654" i="1"/>
  <c r="L696" i="1"/>
  <c r="L700" i="1"/>
  <c r="L641" i="1"/>
  <c r="L645" i="1"/>
  <c r="L656" i="1"/>
  <c r="L660" i="1"/>
  <c r="L664" i="1"/>
  <c r="L668" i="1"/>
  <c r="L672" i="1"/>
  <c r="L706" i="1"/>
  <c r="L728" i="1"/>
  <c r="L818" i="1"/>
  <c r="L712" i="1"/>
  <c r="L716" i="1"/>
  <c r="L732" i="1"/>
  <c r="L748" i="1"/>
  <c r="L752" i="1"/>
  <c r="L756" i="1"/>
  <c r="L760" i="1"/>
  <c r="L764" i="1"/>
  <c r="L785" i="1"/>
  <c r="L789" i="1"/>
  <c r="L793" i="1"/>
  <c r="L797" i="1"/>
  <c r="L801" i="1"/>
  <c r="L805" i="1"/>
  <c r="L809" i="1"/>
  <c r="L813" i="1"/>
  <c r="L853" i="1"/>
  <c r="L857" i="1"/>
  <c r="L861" i="1"/>
  <c r="L863" i="1"/>
  <c r="L867" i="1"/>
  <c r="L871" i="1"/>
  <c r="L881" i="1"/>
  <c r="L878" i="1"/>
  <c r="L882" i="1"/>
  <c r="L886" i="1"/>
  <c r="L890" i="1"/>
  <c r="L894" i="1"/>
  <c r="L919" i="1"/>
  <c r="L925" i="1"/>
  <c r="L929" i="1"/>
  <c r="L933" i="1"/>
  <c r="L938" i="1"/>
  <c r="L951" i="1"/>
  <c r="L955" i="1"/>
  <c r="L957" i="1"/>
  <c r="L961" i="1"/>
  <c r="L965" i="1"/>
  <c r="L969" i="1"/>
  <c r="L944" i="1"/>
  <c r="L948" i="1"/>
  <c r="L952" i="1"/>
  <c r="L956" i="1"/>
  <c r="L132" i="1"/>
  <c r="L157" i="1"/>
  <c r="L161" i="1"/>
  <c r="L165" i="1"/>
  <c r="L240" i="1"/>
  <c r="L265" i="1"/>
  <c r="L269" i="1"/>
  <c r="L104" i="1"/>
  <c r="L108" i="1"/>
  <c r="L112" i="1"/>
  <c r="L116" i="1"/>
  <c r="L170" i="1"/>
  <c r="L174" i="1"/>
  <c r="L216" i="1"/>
  <c r="L224" i="1"/>
  <c r="L228" i="1"/>
  <c r="L233" i="1"/>
  <c r="L237" i="1"/>
  <c r="L256" i="1"/>
  <c r="L313" i="1"/>
  <c r="L317" i="1"/>
  <c r="L321" i="1"/>
  <c r="L325" i="1"/>
  <c r="L334" i="1"/>
  <c r="L338" i="1"/>
  <c r="L342" i="1"/>
  <c r="L346" i="1"/>
  <c r="L372" i="1"/>
  <c r="L376" i="1"/>
  <c r="L441" i="1"/>
  <c r="L445" i="1"/>
  <c r="L468" i="1"/>
  <c r="L472" i="1"/>
  <c r="L476" i="1"/>
  <c r="L480" i="1"/>
  <c r="L304" i="1"/>
  <c r="L308" i="1"/>
  <c r="L348" i="1"/>
  <c r="L352" i="1"/>
  <c r="L382" i="1"/>
  <c r="L386" i="1"/>
  <c r="L390" i="1"/>
  <c r="L394" i="1"/>
  <c r="L417" i="1"/>
  <c r="L421" i="1"/>
  <c r="L432" i="1"/>
  <c r="L436" i="1"/>
  <c r="L484" i="1"/>
  <c r="L582" i="1"/>
  <c r="L595" i="1"/>
  <c r="L599" i="1"/>
  <c r="L679" i="1"/>
  <c r="L683" i="1"/>
  <c r="L687" i="1"/>
  <c r="L611" i="1"/>
  <c r="L615" i="1"/>
  <c r="L626" i="1"/>
  <c r="L630" i="1"/>
  <c r="L691" i="1"/>
  <c r="L695" i="1"/>
  <c r="L719" i="1"/>
  <c r="L735" i="1"/>
  <c r="L739" i="1"/>
  <c r="L743" i="1"/>
  <c r="L767" i="1"/>
  <c r="L771" i="1"/>
  <c r="L775" i="1"/>
  <c r="L779" i="1"/>
  <c r="L723" i="1"/>
  <c r="L820" i="1"/>
  <c r="L824" i="1"/>
  <c r="L828" i="1"/>
  <c r="L832" i="1"/>
  <c r="L836" i="1"/>
  <c r="L840" i="1"/>
  <c r="L844" i="1"/>
  <c r="L848" i="1"/>
  <c r="L898" i="1"/>
  <c r="L902" i="1"/>
  <c r="L906" i="1"/>
  <c r="L910" i="1"/>
  <c r="L914" i="1"/>
  <c r="L918" i="1"/>
  <c r="L990" i="1"/>
  <c r="L245" i="1"/>
  <c r="L154" i="1"/>
  <c r="L158" i="1"/>
  <c r="L162" i="1"/>
  <c r="L166" i="1"/>
  <c r="L202" i="1"/>
  <c r="L206" i="1"/>
  <c r="L210" i="1"/>
  <c r="L229" i="1"/>
  <c r="L242" i="1"/>
  <c r="L275" i="1"/>
  <c r="L81" i="1"/>
  <c r="L133" i="1"/>
  <c r="L137" i="1"/>
  <c r="L141" i="1"/>
  <c r="L145" i="1"/>
  <c r="L149" i="1"/>
  <c r="L153" i="1"/>
  <c r="L187" i="1"/>
  <c r="L191" i="1"/>
  <c r="L195" i="1"/>
  <c r="L199" i="1"/>
  <c r="L246" i="1"/>
  <c r="L252" i="1"/>
  <c r="L279" i="1"/>
  <c r="L283" i="1"/>
  <c r="L287" i="1"/>
  <c r="L294" i="1"/>
  <c r="L298" i="1"/>
  <c r="L353" i="1"/>
  <c r="L357" i="1"/>
  <c r="L361" i="1"/>
  <c r="L397" i="1"/>
  <c r="L401" i="1"/>
  <c r="L405" i="1"/>
  <c r="L409" i="1"/>
  <c r="L413" i="1"/>
  <c r="L426" i="1"/>
  <c r="L487" i="1"/>
  <c r="L491" i="1"/>
  <c r="L495" i="1"/>
  <c r="L293" i="1"/>
  <c r="L329" i="1"/>
  <c r="L363" i="1"/>
  <c r="L367" i="1"/>
  <c r="L449" i="1"/>
  <c r="L453" i="1"/>
  <c r="L457" i="1"/>
  <c r="L461" i="1"/>
  <c r="L499" i="1"/>
  <c r="L503" i="1"/>
  <c r="L507" i="1"/>
  <c r="L511" i="1"/>
  <c r="L515" i="1"/>
  <c r="L519" i="1"/>
  <c r="L523" i="1"/>
  <c r="L527" i="1"/>
  <c r="L531" i="1"/>
  <c r="L535" i="1"/>
  <c r="L539" i="1"/>
  <c r="L546" i="1"/>
  <c r="L550" i="1"/>
  <c r="L554" i="1"/>
  <c r="L558" i="1"/>
  <c r="L562" i="1"/>
  <c r="L566" i="1"/>
  <c r="L573" i="1"/>
  <c r="L545" i="1"/>
  <c r="L577" i="1"/>
  <c r="L586" i="1"/>
  <c r="L590" i="1"/>
  <c r="L601" i="1"/>
  <c r="L605" i="1"/>
  <c r="L678" i="1"/>
  <c r="L697" i="1"/>
  <c r="L620" i="1"/>
  <c r="L624" i="1"/>
  <c r="L635" i="1"/>
  <c r="L639" i="1"/>
  <c r="L652" i="1"/>
  <c r="L698" i="1"/>
  <c r="L702" i="1"/>
  <c r="L643" i="1"/>
  <c r="L647" i="1"/>
  <c r="L658" i="1"/>
  <c r="L662" i="1"/>
  <c r="L666" i="1"/>
  <c r="L670" i="1"/>
  <c r="L674" i="1"/>
  <c r="L704" i="1"/>
  <c r="L708" i="1"/>
  <c r="L726" i="1"/>
  <c r="L730" i="1"/>
  <c r="L744" i="1"/>
  <c r="L816" i="1"/>
  <c r="L710" i="1"/>
  <c r="L714" i="1"/>
  <c r="L746" i="1"/>
  <c r="L750" i="1"/>
  <c r="L754" i="1"/>
  <c r="L758" i="1"/>
  <c r="L762" i="1"/>
  <c r="L783" i="1"/>
  <c r="L787" i="1"/>
  <c r="L791" i="1"/>
  <c r="L795" i="1"/>
  <c r="L799" i="1"/>
  <c r="L803" i="1"/>
  <c r="L807" i="1"/>
  <c r="L811" i="1"/>
  <c r="L851" i="1"/>
  <c r="L855" i="1"/>
  <c r="L859" i="1"/>
  <c r="L879" i="1"/>
  <c r="L895" i="1"/>
  <c r="L865" i="1"/>
  <c r="L869" i="1"/>
  <c r="L873" i="1"/>
  <c r="L889" i="1"/>
  <c r="L876" i="1"/>
  <c r="L880" i="1"/>
  <c r="L884" i="1"/>
  <c r="L888" i="1"/>
  <c r="L892" i="1"/>
  <c r="L896" i="1"/>
  <c r="L921" i="1"/>
  <c r="L923" i="1"/>
  <c r="L927" i="1"/>
  <c r="L931" i="1"/>
  <c r="L935" i="1"/>
  <c r="L945" i="1"/>
  <c r="L949" i="1"/>
  <c r="L953" i="1"/>
  <c r="L959" i="1"/>
  <c r="L963" i="1"/>
  <c r="L967" i="1"/>
  <c r="L971" i="1"/>
  <c r="L942" i="1"/>
  <c r="L946" i="1"/>
  <c r="L950" i="1"/>
  <c r="L954" i="1"/>
  <c r="L271" i="1"/>
  <c r="L130" i="1"/>
  <c r="L155" i="1"/>
  <c r="L159" i="1"/>
  <c r="L163" i="1"/>
  <c r="L167" i="1"/>
  <c r="L238" i="1"/>
  <c r="L263" i="1"/>
  <c r="L102" i="1"/>
  <c r="L106" i="1"/>
  <c r="L110" i="1"/>
  <c r="L114" i="1"/>
  <c r="L168" i="1"/>
  <c r="L172" i="1"/>
  <c r="L214" i="1"/>
  <c r="L218" i="1"/>
  <c r="L222" i="1"/>
  <c r="L226" i="1"/>
  <c r="L231" i="1"/>
  <c r="L235" i="1"/>
  <c r="L254" i="1"/>
  <c r="L258" i="1"/>
  <c r="L311" i="1"/>
  <c r="L315" i="1"/>
  <c r="L319" i="1"/>
  <c r="L323" i="1"/>
  <c r="L332" i="1"/>
  <c r="L336" i="1"/>
  <c r="L340" i="1"/>
  <c r="L344" i="1"/>
  <c r="L374" i="1"/>
  <c r="L378" i="1"/>
  <c r="L439" i="1"/>
  <c r="L443" i="1"/>
  <c r="L466" i="1"/>
  <c r="L470" i="1"/>
  <c r="L474" i="1"/>
  <c r="L478" i="1"/>
  <c r="L302" i="1"/>
  <c r="L306" i="1"/>
  <c r="L350" i="1"/>
  <c r="L380" i="1"/>
  <c r="L384" i="1"/>
  <c r="L388" i="1"/>
  <c r="L392" i="1"/>
  <c r="L415" i="1"/>
  <c r="L419" i="1"/>
  <c r="L430" i="1"/>
  <c r="L434" i="1"/>
  <c r="L482" i="1"/>
  <c r="L486" i="1"/>
  <c r="L580" i="1"/>
  <c r="L593" i="1"/>
  <c r="L597" i="1"/>
  <c r="L677" i="1"/>
  <c r="L681" i="1"/>
  <c r="L685" i="1"/>
  <c r="L689" i="1"/>
  <c r="L609" i="1"/>
  <c r="L613" i="1"/>
  <c r="L617" i="1"/>
  <c r="L628" i="1"/>
  <c r="L693" i="1"/>
  <c r="L737" i="1"/>
  <c r="L741" i="1"/>
  <c r="L769" i="1"/>
  <c r="L773" i="1"/>
  <c r="L777" i="1"/>
  <c r="L781" i="1"/>
  <c r="L721" i="1"/>
  <c r="L725" i="1"/>
  <c r="L822" i="1"/>
  <c r="L826" i="1"/>
  <c r="L830" i="1"/>
  <c r="L834" i="1"/>
  <c r="L838" i="1"/>
  <c r="L842" i="1"/>
  <c r="L846" i="1"/>
  <c r="L900" i="1"/>
  <c r="L904" i="1"/>
  <c r="L908" i="1"/>
  <c r="L912" i="1"/>
  <c r="L916" i="1"/>
  <c r="L992" i="1"/>
  <c r="L979" i="1"/>
  <c r="L983" i="1"/>
  <c r="L987" i="1"/>
  <c r="L996" i="1"/>
  <c r="L1000" i="1"/>
  <c r="L248" i="1"/>
  <c r="F1050" i="1"/>
  <c r="R1035" i="1"/>
  <c r="H10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D7E5647C-E93D-4C52-BD0F-A76F4BC87A4D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436A84AA-75CE-4B00-B5B8-5D38DC501269}">
      <text>
        <r>
          <rPr>
            <b/>
            <sz val="9"/>
            <color indexed="81"/>
            <rFont val="Tahoma"/>
            <family val="2"/>
          </rPr>
          <t>Registre el código de la balanza utilizada para las determinaciones gravimétricas</t>
        </r>
      </text>
    </comment>
    <comment ref="G5" authorId="0" shapeId="0" xr:uid="{3627A053-8F4D-481A-9282-EE19592DB657}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balanza analítica</t>
        </r>
      </text>
    </comment>
    <comment ref="I5" authorId="0" shapeId="0" xr:uid="{842499FC-AA9D-4D2B-8933-3BF31F9C6C16}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balanza analítica</t>
        </r>
      </text>
    </comment>
    <comment ref="L5" authorId="0" shapeId="0" xr:uid="{E92DE9F9-2425-4E6E-AE38-EEE3D7A6772A}">
      <text>
        <r>
          <rPr>
            <b/>
            <sz val="9"/>
            <color indexed="81"/>
            <rFont val="Tahoma"/>
            <family val="2"/>
          </rPr>
          <t>Registre el código de la estufa utilizada en el ensayo</t>
        </r>
      </text>
    </comment>
    <comment ref="O5" authorId="0" shapeId="0" xr:uid="{5451BF74-B33F-4606-B35B-2CE8EAC55213}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estufa</t>
        </r>
      </text>
    </comment>
    <comment ref="B6" authorId="0" shapeId="0" xr:uid="{233F1538-B4C2-438F-8694-048D28D8B405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Digite las unidades en las cuales se reporta el resultado del ensayo</t>
        </r>
      </text>
    </comment>
    <comment ref="H6" authorId="0" shapeId="0" xr:uid="{629FD3CB-6084-470E-8B83-1EB4901255D1}">
      <text>
        <r>
          <rPr>
            <b/>
            <sz val="9"/>
            <color indexed="81"/>
            <rFont val="Tahoma"/>
            <family val="2"/>
          </rPr>
          <t>Registre el límite de reporte para el ensayo en las unidades establecidas en la celda B6</t>
        </r>
      </text>
    </comment>
    <comment ref="J6" authorId="0" shapeId="0" xr:uid="{0065C746-A948-43E7-AEA7-8BF3EDBAF44F}">
      <text>
        <r>
          <rPr>
            <b/>
            <sz val="9"/>
            <color indexed="81"/>
            <rFont val="Tahoma"/>
            <family val="2"/>
          </rPr>
          <t>Registre la cantidad mínima de residuo a recuperar en el ensayo</t>
        </r>
      </text>
    </comment>
    <comment ref="L6" authorId="0" shapeId="0" xr:uid="{7163C7BC-A276-4657-8BE8-DBB937844640}">
      <text>
        <r>
          <rPr>
            <b/>
            <sz val="9"/>
            <color indexed="81"/>
            <rFont val="Tahoma"/>
            <family val="2"/>
          </rPr>
          <t>Registre el código del  etractor sohxlet utilizado en el ensayo</t>
        </r>
      </text>
    </comment>
    <comment ref="O6" authorId="0" shapeId="0" xr:uid="{7259E5B7-00EE-46DA-845D-80E4B2900BE4}">
      <text>
        <r>
          <rPr>
            <b/>
            <sz val="9"/>
            <color indexed="81"/>
            <rFont val="Tahoma"/>
            <family val="2"/>
          </rPr>
          <t>Registre la fecha del ultimo mantenimiento realizado al extractor sohxlet</t>
        </r>
      </text>
    </comment>
    <comment ref="A19" authorId="0" shapeId="0" xr:uid="{25AB10C5-26A6-4EAD-9175-E4D909C9FFCE}">
      <text>
        <r>
          <rPr>
            <b/>
            <sz val="9"/>
            <color indexed="81"/>
            <rFont val="Tahoma"/>
            <family val="2"/>
          </rPr>
          <t>Digite la fecha an la cual se realiza el ensayo de la muestra</t>
        </r>
      </text>
    </comment>
    <comment ref="B19" authorId="0" shapeId="0" xr:uid="{8B9D4480-D8FD-4A02-8BFE-0D35336F9EC8}">
      <text>
        <r>
          <rPr>
            <b/>
            <sz val="9"/>
            <color indexed="81"/>
            <rFont val="Tahoma"/>
            <family val="2"/>
          </rPr>
          <t>Registre el código de Seleccione el tipo de muestra de la lista desplegable</t>
        </r>
      </text>
    </comment>
    <comment ref="C19" authorId="0" shapeId="0" xr:uid="{26BD19D5-C30D-44CE-A212-C37582076477}">
      <text>
        <r>
          <rPr>
            <b/>
            <sz val="9"/>
            <color indexed="81"/>
            <rFont val="Tahoma"/>
            <family val="2"/>
          </rPr>
          <t>Registre el código de la muestra. Ejm. 2546-19</t>
        </r>
      </text>
    </comment>
    <comment ref="D19" authorId="0" shapeId="0" xr:uid="{785C516A-6472-46B9-A657-A9794D69EF2B}">
      <text>
        <r>
          <rPr>
            <b/>
            <sz val="9"/>
            <color indexed="81"/>
            <rFont val="Tahoma"/>
            <family val="2"/>
          </rPr>
          <t>Registre el código de Seleccione el tipo de matriz de la lista desplegable</t>
        </r>
      </text>
    </comment>
    <comment ref="E19" authorId="0" shapeId="0" xr:uid="{95E137AE-B0FC-4481-8D79-458398E83790}">
      <text>
        <r>
          <rPr>
            <b/>
            <sz val="9"/>
            <color indexed="81"/>
            <rFont val="Tahoma"/>
            <family val="2"/>
          </rPr>
          <t>Registre el peso de la cápsula tarada</t>
        </r>
      </text>
    </comment>
    <comment ref="G19" authorId="0" shapeId="0" xr:uid="{00D777C3-29B2-4439-AD54-CA6A44FD39A1}">
      <text>
        <r>
          <rPr>
            <b/>
            <sz val="9"/>
            <color indexed="81"/>
            <rFont val="Tahoma"/>
            <family val="2"/>
          </rPr>
          <t>Registre el peso de la cápsula y el residuo después de realizar el secado</t>
        </r>
      </text>
    </comment>
    <comment ref="I19" authorId="0" shapeId="0" xr:uid="{76A9BE73-1C1B-432A-AEC7-C91141137B66}">
      <text>
        <r>
          <rPr>
            <b/>
            <sz val="9"/>
            <color indexed="81"/>
            <rFont val="Tahoma"/>
            <family val="2"/>
          </rPr>
          <t>digite el peso de la porción analítica utilizada para el ensayo</t>
        </r>
      </text>
    </comment>
    <comment ref="K19" authorId="0" shapeId="0" xr:uid="{B429815E-534F-47FF-9B58-90309CC51FAA}">
      <text>
        <r>
          <rPr>
            <b/>
            <sz val="9"/>
            <color indexed="81"/>
            <rFont val="Tahoma"/>
            <family val="2"/>
          </rPr>
          <t>Registre la humedad de la muestra, si debe realizarse corrección por humedad al resultado</t>
        </r>
      </text>
    </comment>
    <comment ref="M19" authorId="0" shapeId="0" xr:uid="{F5475052-FA07-4258-97F9-8DD7DD38C799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N19" authorId="0" shapeId="0" xr:uid="{640DFB4D-4252-42D3-8E28-A42E60D192DD}">
      <text>
        <r>
          <rPr>
            <b/>
            <sz val="9"/>
            <color indexed="81"/>
            <rFont val="Tahoma"/>
            <family val="2"/>
          </rPr>
          <t>Seleccione "ACEPTADO" si el resultado se considera válido para su reporte y/o el control de calidad del método. De lo contrario seleccione "RECHAZADO"</t>
        </r>
      </text>
    </comment>
    <comment ref="O19" authorId="0" shapeId="0" xr:uid="{37724432-7941-4F52-BA1B-24B01A05546B}">
      <text>
        <r>
          <rPr>
            <b/>
            <sz val="9"/>
            <color indexed="81"/>
            <rFont val="Tahoma"/>
            <family val="2"/>
          </rPr>
          <t>Registre las iniciales de la persona que revisó los resultados del ensayo</t>
        </r>
      </text>
    </comment>
    <comment ref="P19" authorId="0" shapeId="0" xr:uid="{98645D10-01B6-4F5B-A000-E6D10FC83B55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Q19" authorId="0" shapeId="0" xr:uid="{1C4879B2-9820-4CE1-A447-3D6CBB6D86B2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4" authorId="0" shapeId="0" xr:uid="{51ED687C-995D-4D19-9ABF-A8917EE912D6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4" authorId="0" shapeId="0" xr:uid="{82C95306-2AC6-4C9C-8166-DF1864228CD1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4" authorId="0" shapeId="0" xr:uid="{8AB7BFE0-E17B-4821-9968-84EBBF0A83C6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4" authorId="0" shapeId="0" xr:uid="{D1A867A4-A43C-45B1-9D41-ABAC8B5CA9A7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  <comment ref="A35" authorId="0" shapeId="0" xr:uid="{98B1CEC5-E3F6-48F3-BBBA-6AA6E03F89A6}">
      <text>
        <r>
          <rPr>
            <b/>
            <sz val="9"/>
            <color indexed="81"/>
            <rFont val="Tahoma"/>
            <family val="2"/>
          </rPr>
          <t>Digite el tipo de muestra</t>
        </r>
      </text>
    </comment>
    <comment ref="B35" authorId="0" shapeId="0" xr:uid="{AB8E29D6-1A64-4DDD-9CFA-5E2C4E2F5C36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35" authorId="0" shapeId="0" xr:uid="{C5D165F0-EBCD-481F-9360-F144540FEA4B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35" authorId="0" shapeId="0" xr:uid="{CA18D919-71AA-4785-99E7-388A4FDB42BF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5E1731CC-890A-441B-9A34-8708749059CF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21CEA77C-C54C-47EF-A382-6820B1B2ECBF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BE4FB92B-EE2A-44DD-8A45-8122F44590F1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D54C3EBF-0B9F-422B-B18D-EDDD297FAF2F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5A8E60D9-C35B-4C6F-A9D8-582EE9203C37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D60DD955-9DF4-4921-8A8B-C6306CBA9EE9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096D49E0-DD7D-4DD6-8E3E-B433E7B1B4E5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AD3FA575-79D0-479D-9545-E82D5606B707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ATOS GRAFICO" description="Conexión a la consulta 'DATOS GRAFICO' en el libro." type="5" refreshedVersion="6" background="1" refreshOnLoad="1" saveData="1">
    <dbPr connection="Provider=Microsoft.Mashup.OleDb.1;Data Source=$Workbook$;Location=DATOS GRAFICO;Extended Properties=&quot;&quot;" command="SELECT * FROM [DATOS GRAFICO]"/>
  </connection>
  <connection id="2" xr16:uid="{00000000-0015-0000-FFFF-FFFF01000000}" keepAlive="1" name="Consulta - DATOS_EXACTITUD" description="Conexión a la consulta 'DATOS_EXACTITUD' en el libro." type="5" refreshedVersion="6" background="1" refreshOnLoad="1" saveData="1">
    <dbPr connection="Provider=Microsoft.Mashup.OleDb.1;Data Source=$Workbook$;Location=DATOS_EXACTITUD;Extended Properties=&quot;&quot;" command="SELECT * FROM [DATOS_EXACTITUD]"/>
  </connection>
  <connection id="3" xr16:uid="{00000000-0015-0000-FFFF-FFFF02000000}" keepAlive="1" name="Consulta - DUPLICADDOS_LIMITES" description="Conexión a la consulta 'DUPLICADDOS_LIMITES' en el libro." type="5" refreshedVersion="6" background="1" refreshOnLoad="1" saveData="1">
    <dbPr connection="Provider=Microsoft.Mashup.OleDb.1;Data Source=$Workbook$;Location=DUPLICADDOS_LIMITES;Extended Properties=&quot;&quot;" command="SELECT * FROM [DUPLICADDOS_LIMITES]"/>
  </connection>
  <connection id="4" xr16:uid="{00000000-0015-0000-FFFF-FFFF03000000}" keepAlive="1" name="Consulta - DUPLICADOS" description="Conexión a la consulta 'DUPLICADOS' en el libro." type="5" refreshedVersion="6" background="1" refreshOnLoad="1" saveData="1">
    <dbPr connection="Provider=Microsoft.Mashup.OleDb.1;Data Source=$Workbook$;Location=DUPLICADOS;Extended Properties=&quot;&quot;" command="SELECT * FROM [DUPLICADOS]"/>
  </connection>
  <connection id="5" xr16:uid="{00000000-0015-0000-FFFF-FFFF04000000}" keepAlive="1" name="Consulta - GRAFICO EXACITTUD" description="Conexión a la consulta 'GRAFICO EXACITTUD' en el libro." type="5" refreshedVersion="6" background="1" refreshOnLoad="1">
    <dbPr connection="Provider=Microsoft.Mashup.OleDb.1;Data Source=$Workbook$;Location=GRAFICO EXACITTUD;Extended Properties=&quot;&quot;" command="SELECT * FROM [GRAFICO EXACITTUD]"/>
  </connection>
  <connection id="6" xr16:uid="{00000000-0015-0000-FFFF-FFFF05000000}" keepAlive="1" name="Consulta - LIMITES" description="Conexión a la consulta 'LIMITES' en el libro." type="5" refreshedVersion="6" background="1" refreshOnLoad="1" saveData="1">
    <dbPr connection="Provider=Microsoft.Mashup.OleDb.1;Data Source=$Workbook$;Location=LIMITES;Extended Properties=&quot;&quot;" command="SELECT * FROM [LIMITES]"/>
  </connection>
  <connection id="7" xr16:uid="{00000000-0015-0000-FFFF-FFFF06000000}" keepAlive="1" name="Consulta - LIMITES EXACTITUD" description="Conexión a la consulta 'LIMITES EXACTITUD' en el libro." type="5" refreshedVersion="6" background="1" refreshOnLoad="1">
    <dbPr connection="Provider=Microsoft.Mashup.OleDb.1;Data Source=$Workbook$;Location=LIMITES EXACTITUD;Extended Properties=&quot;&quot;" command="SELECT * FROM [LIMITES EXACTITUD]"/>
  </connection>
  <connection id="8" xr16:uid="{00000000-0015-0000-FFFF-FFFF07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</connections>
</file>

<file path=xl/sharedStrings.xml><?xml version="1.0" encoding="utf-8"?>
<sst xmlns="http://schemas.openxmlformats.org/spreadsheetml/2006/main" count="1082" uniqueCount="412">
  <si>
    <t>METODO</t>
  </si>
  <si>
    <t>ANALISTA</t>
  </si>
  <si>
    <t>UNIDADES</t>
  </si>
  <si>
    <t>FECHA DE ANALISIS</t>
  </si>
  <si>
    <t>ANALISIS DE MUESTRAS</t>
  </si>
  <si>
    <t>ENSAYO 1</t>
  </si>
  <si>
    <t>RPD%</t>
  </si>
  <si>
    <t>CONTROL DE CALIDAD ANALITICO</t>
  </si>
  <si>
    <t>BLANCOS</t>
  </si>
  <si>
    <t>LECTURA</t>
  </si>
  <si>
    <t>DS</t>
  </si>
  <si>
    <t>CV</t>
  </si>
  <si>
    <t>IC</t>
  </si>
  <si>
    <t>BLANCO DE METODO</t>
  </si>
  <si>
    <t>CONTROL DE LA CURVA DE CALIBRACION</t>
  </si>
  <si>
    <t>EXACTITUD</t>
  </si>
  <si>
    <t>STD CONTROL</t>
  </si>
  <si>
    <t>LIMITE DE REPORTE</t>
  </si>
  <si>
    <t>ANALISIS DE DUPLICADOS - PRECISION</t>
  </si>
  <si>
    <t>COD. MUESTRA</t>
  </si>
  <si>
    <t>DILUCION</t>
  </si>
  <si>
    <t>PRECISION</t>
  </si>
  <si>
    <t>ANALISIS DE LA RECUPERACION - EXACTITUD</t>
  </si>
  <si>
    <t>MUESTRA SIN ADICION</t>
  </si>
  <si>
    <t>MUESTRA CON  ADICION</t>
  </si>
  <si>
    <t>CONCENTRACION DE LA ADICION</t>
  </si>
  <si>
    <t>ml</t>
  </si>
  <si>
    <t>VOLUMEN DE LA ADICION</t>
  </si>
  <si>
    <t>VOLUMEN FINAL</t>
  </si>
  <si>
    <t>ADICION TEORICA</t>
  </si>
  <si>
    <t>ANALITO PRESENTE EN LA MUESTRA</t>
  </si>
  <si>
    <t>% RECUPERACION</t>
  </si>
  <si>
    <t>BALANZA</t>
  </si>
  <si>
    <t>ESTUFA</t>
  </si>
  <si>
    <t>%</t>
  </si>
  <si>
    <t>Peso cápsula (g)</t>
  </si>
  <si>
    <t>Peso cápsula + Residuo (g)</t>
  </si>
  <si>
    <t>Resultado (%)</t>
  </si>
  <si>
    <t>ID MUESTRA</t>
  </si>
  <si>
    <t>FECHA ACTUALIZACION</t>
  </si>
  <si>
    <t>LECTURA (g)</t>
  </si>
  <si>
    <t>CORRECCION (g)</t>
  </si>
  <si>
    <t>Pendiente</t>
  </si>
  <si>
    <t>Intercepto</t>
  </si>
  <si>
    <t>Peso cápsula Corregido (g)</t>
  </si>
  <si>
    <t>Peso cápsula + Residuo corregido (g)</t>
  </si>
  <si>
    <t>Masa Muestra (g)</t>
  </si>
  <si>
    <t>FECHA</t>
  </si>
  <si>
    <t>MATRIZ</t>
  </si>
  <si>
    <t>LIMITE DE ALERTA</t>
  </si>
  <si>
    <t>OBSERVACIONES</t>
  </si>
  <si>
    <t>0812-18</t>
  </si>
  <si>
    <t>LIMITE DE CONTROL</t>
  </si>
  <si>
    <t>FACTORES DE CORRECCIONEQUIPOS UTILIZADOS EN EL ENSAYO</t>
  </si>
  <si>
    <t>006</t>
  </si>
  <si>
    <t>Masa Muestra Corregida (g)</t>
  </si>
  <si>
    <t>AOXLAB S. A. S.</t>
  </si>
  <si>
    <t>ESTIMACION DE LA INCERTIDUMBRE POR FUENTES GLOBALES</t>
  </si>
  <si>
    <t>ENSAYO</t>
  </si>
  <si>
    <t>HUMEDAD</t>
  </si>
  <si>
    <t>METODO DE REFERENCIA</t>
  </si>
  <si>
    <t>AOAC 935.29, 935.30 y 945.15</t>
  </si>
  <si>
    <t>DATOS DE LA MUESTRA DE CONTROL DE CALIDAD</t>
  </si>
  <si>
    <t>DATOS DEL MATERIAL DE REFERENCIA</t>
  </si>
  <si>
    <t>GRÁFICO DE APORTES</t>
  </si>
  <si>
    <t>No.</t>
  </si>
  <si>
    <t>RESULTADO %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</si>
  <si>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</si>
  <si>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</si>
  <si>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</si>
  <si>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</si>
  <si>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</si>
  <si>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</si>
  <si>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</si>
  <si>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</si>
  <si>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</si>
  <si>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</si>
  <si>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</si>
  <si>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</si>
  <si>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</si>
  <si>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</si>
  <si>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</si>
  <si>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</si>
  <si>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</si>
  <si>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</si>
  <si>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</si>
  <si>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</si>
  <si>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</si>
  <si>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</si>
  <si>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</si>
  <si>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</si>
  <si>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</si>
  <si>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</si>
  <si>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</si>
  <si>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</si>
  <si>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</si>
  <si>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</si>
  <si>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</si>
  <si>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</si>
  <si>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</si>
  <si>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</si>
  <si>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</si>
  <si>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</si>
  <si>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</si>
  <si>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</si>
  <si>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</si>
  <si>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</si>
  <si>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</si>
  <si>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</si>
  <si>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</si>
  <si>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</si>
  <si>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</si>
  <si>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</si>
  <si>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</si>
  <si>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</si>
  <si>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</si>
  <si>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</si>
  <si>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</si>
  <si>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</si>
  <si>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</si>
  <si>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</si>
  <si>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</si>
  <si>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</si>
  <si>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</si>
  <si>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</si>
  <si>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</si>
  <si>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</si>
  <si>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</si>
  <si>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</si>
  <si>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</si>
  <si>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NOTA: FAVOR NO MOVER NI INSERTAR NOMBRE DE COLUMNA A ESTA LISTA.</t>
  </si>
  <si>
    <t>SI SE DESEA AÑADIR OTRA OPCION, INSERTELA AL FINAL</t>
  </si>
  <si>
    <t>AOAC XXXX</t>
  </si>
  <si>
    <t>CERTIFICADO DE CALIBRACION</t>
  </si>
  <si>
    <t>DATOS DE LA MUESTRA</t>
  </si>
  <si>
    <t>1080-18</t>
  </si>
  <si>
    <t>1716-18</t>
  </si>
  <si>
    <t>DETERMINACION DE LOS LÍMITES DE LA CARTA CONTROL</t>
  </si>
  <si>
    <t>RPD %</t>
  </si>
  <si>
    <t>L. A</t>
  </si>
  <si>
    <t>L. C.</t>
  </si>
  <si>
    <t>C. V. %</t>
  </si>
  <si>
    <t>1371-18</t>
  </si>
  <si>
    <t>1372-18</t>
  </si>
  <si>
    <t>1373-18</t>
  </si>
  <si>
    <t>1908-18</t>
  </si>
  <si>
    <t>1909-18</t>
  </si>
  <si>
    <t>1910-18</t>
  </si>
  <si>
    <t>1948-18</t>
  </si>
  <si>
    <t>1949-18</t>
  </si>
  <si>
    <t>1950-18</t>
  </si>
  <si>
    <t>1951-18</t>
  </si>
  <si>
    <t>1952-18</t>
  </si>
  <si>
    <t>1953-18</t>
  </si>
  <si>
    <t>0764-18</t>
  </si>
  <si>
    <t>0987-18</t>
  </si>
  <si>
    <t>1021-18</t>
  </si>
  <si>
    <t>0878-18</t>
  </si>
  <si>
    <t>1029-18</t>
  </si>
  <si>
    <t>1044-18</t>
  </si>
  <si>
    <t>1131-18</t>
  </si>
  <si>
    <t>1365-18</t>
  </si>
  <si>
    <t>1445-18</t>
  </si>
  <si>
    <t>1640-18</t>
  </si>
  <si>
    <t>1627-18</t>
  </si>
  <si>
    <t>1861-18</t>
  </si>
  <si>
    <t>2366-18</t>
  </si>
  <si>
    <t>0696-18</t>
  </si>
  <si>
    <t>0894-18</t>
  </si>
  <si>
    <t>0895-18</t>
  </si>
  <si>
    <t>0896-18</t>
  </si>
  <si>
    <t>0920-18</t>
  </si>
  <si>
    <t>1008-18</t>
  </si>
  <si>
    <t>1004-18</t>
  </si>
  <si>
    <t>1928-18</t>
  </si>
  <si>
    <t>1929-18</t>
  </si>
  <si>
    <t>2287-18</t>
  </si>
  <si>
    <t>1726-18</t>
  </si>
  <si>
    <t>1788-18</t>
  </si>
  <si>
    <t>1789-18</t>
  </si>
  <si>
    <t>1790-18</t>
  </si>
  <si>
    <t>1791-18</t>
  </si>
  <si>
    <t>1792-18</t>
  </si>
  <si>
    <t>1834-18</t>
  </si>
  <si>
    <t>1835-18</t>
  </si>
  <si>
    <t>1801-18</t>
  </si>
  <si>
    <t>1802-18</t>
  </si>
  <si>
    <t>1903-18</t>
  </si>
  <si>
    <t>1904-18</t>
  </si>
  <si>
    <t>2086-18</t>
  </si>
  <si>
    <t>2111-18</t>
  </si>
  <si>
    <t>2112-18</t>
  </si>
  <si>
    <t>2113-18</t>
  </si>
  <si>
    <t>2128-18</t>
  </si>
  <si>
    <t>2129-18</t>
  </si>
  <si>
    <t>2130-18</t>
  </si>
  <si>
    <t>2131-18</t>
  </si>
  <si>
    <t>2222-18</t>
  </si>
  <si>
    <t>2223-18</t>
  </si>
  <si>
    <t>2313-18</t>
  </si>
  <si>
    <t>2314-18</t>
  </si>
  <si>
    <t>2330-18</t>
  </si>
  <si>
    <t>1017-18</t>
  </si>
  <si>
    <t>1012-18</t>
  </si>
  <si>
    <t>1024-18</t>
  </si>
  <si>
    <t>1010-18</t>
  </si>
  <si>
    <t>1118-18</t>
  </si>
  <si>
    <t>1358-18</t>
  </si>
  <si>
    <t>1359-18</t>
  </si>
  <si>
    <t>1360-18</t>
  </si>
  <si>
    <t>1361-18</t>
  </si>
  <si>
    <t>1362-18</t>
  </si>
  <si>
    <t>1363-18</t>
  </si>
  <si>
    <t>1481-18</t>
  </si>
  <si>
    <t>1537-18</t>
  </si>
  <si>
    <t>1538-18</t>
  </si>
  <si>
    <t>1539-18</t>
  </si>
  <si>
    <t>1540-18</t>
  </si>
  <si>
    <t>1743-18</t>
  </si>
  <si>
    <t>1785-18</t>
  </si>
  <si>
    <t>2125-18</t>
  </si>
  <si>
    <t>2126-18</t>
  </si>
  <si>
    <t>2127-18</t>
  </si>
  <si>
    <t>2164-18</t>
  </si>
  <si>
    <t>2218-18</t>
  </si>
  <si>
    <t>2219-18</t>
  </si>
  <si>
    <t>2220-18</t>
  </si>
  <si>
    <t>0972-18</t>
  </si>
  <si>
    <t>CEREALES Y PRODUCTOS DERIVADOS</t>
  </si>
  <si>
    <t>0975-18</t>
  </si>
  <si>
    <t>1182-18</t>
  </si>
  <si>
    <t>1484-18</t>
  </si>
  <si>
    <t>1524-18</t>
  </si>
  <si>
    <t>1609-18</t>
  </si>
  <si>
    <t>1617-18</t>
  </si>
  <si>
    <t>1731-18</t>
  </si>
  <si>
    <t>1732-18</t>
  </si>
  <si>
    <t>1803-18</t>
  </si>
  <si>
    <t>1854-18</t>
  </si>
  <si>
    <t>1902-18</t>
  </si>
  <si>
    <t>2035-18</t>
  </si>
  <si>
    <t>2100-18</t>
  </si>
  <si>
    <t>2117-18</t>
  </si>
  <si>
    <t>2221-18</t>
  </si>
  <si>
    <t>2315-18</t>
  </si>
  <si>
    <t>1605-18</t>
  </si>
  <si>
    <t>1606-18</t>
  </si>
  <si>
    <t>1607-18</t>
  </si>
  <si>
    <t>1727-18</t>
  </si>
  <si>
    <t>1728-18</t>
  </si>
  <si>
    <t>1729-19</t>
  </si>
  <si>
    <t>1730-18</t>
  </si>
  <si>
    <t>1797-18</t>
  </si>
  <si>
    <t>1798-18</t>
  </si>
  <si>
    <t>1799-18</t>
  </si>
  <si>
    <t>1889-18</t>
  </si>
  <si>
    <t>1890-18</t>
  </si>
  <si>
    <t>1891-18</t>
  </si>
  <si>
    <t>1919-18</t>
  </si>
  <si>
    <t>1920-18</t>
  </si>
  <si>
    <t>1921-18</t>
  </si>
  <si>
    <t>1922-18</t>
  </si>
  <si>
    <t>1923-18</t>
  </si>
  <si>
    <t>2010-18</t>
  </si>
  <si>
    <t>2032-18</t>
  </si>
  <si>
    <t>2033-18</t>
  </si>
  <si>
    <t>2034-18</t>
  </si>
  <si>
    <t>2115-18</t>
  </si>
  <si>
    <t>2116-18</t>
  </si>
  <si>
    <t>2217-18</t>
  </si>
  <si>
    <t>2215-18</t>
  </si>
  <si>
    <t>2216-18</t>
  </si>
  <si>
    <t>2310-18</t>
  </si>
  <si>
    <t>2311-18</t>
  </si>
  <si>
    <t>2312-18</t>
  </si>
  <si>
    <t>0979-18</t>
  </si>
  <si>
    <t>0977-18</t>
  </si>
  <si>
    <t>0980-18</t>
  </si>
  <si>
    <t>1020-18</t>
  </si>
  <si>
    <t>1016-18</t>
  </si>
  <si>
    <t>1025-18</t>
  </si>
  <si>
    <t>1009-18</t>
  </si>
  <si>
    <t>1005-18</t>
  </si>
  <si>
    <t>1805-18</t>
  </si>
  <si>
    <t>1806-18</t>
  </si>
  <si>
    <t>1925-18</t>
  </si>
  <si>
    <t>2132-18</t>
  </si>
  <si>
    <t>2133-18</t>
  </si>
  <si>
    <t>0770-18</t>
  </si>
  <si>
    <t>1015-18</t>
  </si>
  <si>
    <t>1014-18</t>
  </si>
  <si>
    <t>1346-18</t>
  </si>
  <si>
    <t>1347-18</t>
  </si>
  <si>
    <t>1348-18</t>
  </si>
  <si>
    <t>1298-18</t>
  </si>
  <si>
    <t>1300-18</t>
  </si>
  <si>
    <t>1615-18</t>
  </si>
  <si>
    <t>1616-18</t>
  </si>
  <si>
    <t>2076-18</t>
  </si>
  <si>
    <t>0978-18</t>
  </si>
  <si>
    <t>1019-18</t>
  </si>
  <si>
    <t>1006-18</t>
  </si>
  <si>
    <t>1022-18</t>
  </si>
  <si>
    <t>0981-18</t>
  </si>
  <si>
    <t>0986-18</t>
  </si>
  <si>
    <t>0652-18</t>
  </si>
  <si>
    <t>0988-18</t>
  </si>
  <si>
    <t>1013-18</t>
  </si>
  <si>
    <t>1023-18</t>
  </si>
  <si>
    <t>1011-18</t>
  </si>
  <si>
    <t>0952-18</t>
  </si>
  <si>
    <t>1076-18</t>
  </si>
  <si>
    <t>Muestra Interna</t>
  </si>
  <si>
    <t>1183-18</t>
  </si>
  <si>
    <t>1184-18</t>
  </si>
  <si>
    <t>1185-18</t>
  </si>
  <si>
    <t>1186-18</t>
  </si>
  <si>
    <t>1187-18</t>
  </si>
  <si>
    <t>1188-18</t>
  </si>
  <si>
    <t>1243-18</t>
  </si>
  <si>
    <t>1244-18</t>
  </si>
  <si>
    <t>1245-18</t>
  </si>
  <si>
    <t>1497-18</t>
  </si>
  <si>
    <t>1594-18</t>
  </si>
  <si>
    <t>1610-18</t>
  </si>
  <si>
    <t>1744-18</t>
  </si>
  <si>
    <t>2141-18</t>
  </si>
  <si>
    <t>2137-18</t>
  </si>
  <si>
    <t>2138-18</t>
  </si>
  <si>
    <t>0684-18</t>
  </si>
  <si>
    <t>0685-18</t>
  </si>
  <si>
    <t>0973-18</t>
  </si>
  <si>
    <t>0679-17</t>
  </si>
  <si>
    <t>1618-18</t>
  </si>
  <si>
    <t>0680-18</t>
  </si>
  <si>
    <t>2101-18</t>
  </si>
  <si>
    <t>0984-18</t>
  </si>
  <si>
    <t>1072-18</t>
  </si>
  <si>
    <t>1073-18</t>
  </si>
  <si>
    <t>1075-18</t>
  </si>
  <si>
    <t>1563-18</t>
  </si>
  <si>
    <t>1340-18</t>
  </si>
  <si>
    <t>SUPLEMENTOS DIETARIOS</t>
  </si>
  <si>
    <t>1494-18</t>
  </si>
  <si>
    <t>2288-18</t>
  </si>
  <si>
    <t>TIPO DE MUESTRA</t>
  </si>
  <si>
    <t>TIPOS DE MUESTRA</t>
  </si>
  <si>
    <t>MUESTRA DE RUTINA</t>
  </si>
  <si>
    <t>DUPLICADO</t>
  </si>
  <si>
    <t>ESTANDAR BAJO</t>
  </si>
  <si>
    <t>ESTANDAR MEDIO</t>
  </si>
  <si>
    <t>ESTANDAR ALTO</t>
  </si>
  <si>
    <t>BLANCO</t>
  </si>
  <si>
    <t>DETERMINACION DE GRASA EN ALIMENTOS</t>
  </si>
  <si>
    <t>EXTRACTOR SOHXLET</t>
  </si>
  <si>
    <t>FECHA MANTENIMIENTO</t>
  </si>
  <si>
    <t>ESTADO DEL RESULTADO</t>
  </si>
  <si>
    <t>RPD</t>
  </si>
  <si>
    <t>Resultado2 (%)</t>
  </si>
  <si>
    <t>ESTADO</t>
  </si>
  <si>
    <t>Resultado1 (%)</t>
  </si>
  <si>
    <t>VR. ASIGNADO</t>
  </si>
  <si>
    <t>UNIDADES REPORTE</t>
  </si>
  <si>
    <t>UNIDADES MASA</t>
  </si>
  <si>
    <t>g</t>
  </si>
  <si>
    <t>UNIDADES VOLUMEN</t>
  </si>
  <si>
    <t>LIMITE ALERTA</t>
  </si>
  <si>
    <t>LIMITE CONTROL</t>
  </si>
  <si>
    <t>Humedad%</t>
  </si>
  <si>
    <t>JMFR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</si>
  <si>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</si>
  <si>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</si>
  <si>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</si>
  <si>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</si>
  <si>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</si>
  <si>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</si>
  <si>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</si>
  <si>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</si>
  <si>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</si>
  <si>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</si>
  <si>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</si>
  <si>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</si>
  <si>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</si>
  <si>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</si>
  <si>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</si>
  <si>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</si>
  <si>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</si>
  <si>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</si>
  <si>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</si>
  <si>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</si>
  <si>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</si>
  <si>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</si>
  <si>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</si>
  <si>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</si>
  <si>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</si>
  <si>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</si>
  <si>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</si>
  <si>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</si>
  <si>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</si>
  <si>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</si>
  <si>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</si>
  <si>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</si>
  <si>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</si>
  <si>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</si>
  <si>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SOFT-TC-023</t>
  </si>
  <si>
    <t>Cuadro de mando para el ensayo de grasa en alimentos</t>
  </si>
  <si>
    <t>LIMITE DE REPORTE (%)</t>
  </si>
  <si>
    <t>LIMITE DE MASA (g)</t>
  </si>
  <si>
    <t>REVISÓ</t>
  </si>
  <si>
    <t>TRAZABILIDAD</t>
  </si>
  <si>
    <t>FOR-TC-040-032/2018</t>
  </si>
  <si>
    <t>FOR-TC-040-033/2019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</si>
</sst>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yyyy\-mm\-dd;@"/>
    <numFmt numFmtId="167" formatCode="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3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4"/>
      <color theme="3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2" tint="-0.499984740745262"/>
      <name val="Arial"/>
      <family val="2"/>
    </font>
    <font>
      <b/>
      <sz val="18"/>
      <color theme="2" tint="-0.499984740745262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/>
    <xf numFmtId="0" fontId="5" fillId="0" borderId="6" xfId="0" applyFont="1" applyBorder="1"/>
    <xf numFmtId="0" fontId="0" fillId="0" borderId="6" xfId="0" applyBorder="1"/>
    <xf numFmtId="0" fontId="4" fillId="0" borderId="6" xfId="0" applyFont="1" applyBorder="1"/>
    <xf numFmtId="0" fontId="4" fillId="0" borderId="17" xfId="0" applyFont="1" applyBorder="1" applyAlignment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18" xfId="0" applyBorder="1"/>
    <xf numFmtId="164" fontId="0" fillId="0" borderId="21" xfId="1" applyNumberFormat="1" applyFont="1" applyBorder="1"/>
    <xf numFmtId="0" fontId="0" fillId="0" borderId="8" xfId="0" applyBorder="1"/>
    <xf numFmtId="0" fontId="0" fillId="0" borderId="5" xfId="0" applyBorder="1"/>
    <xf numFmtId="0" fontId="4" fillId="0" borderId="0" xfId="0" applyFont="1" applyBorder="1" applyAlignment="1"/>
    <xf numFmtId="0" fontId="4" fillId="0" borderId="0" xfId="0" applyFont="1" applyFill="1" applyBorder="1" applyAlignment="1"/>
    <xf numFmtId="165" fontId="0" fillId="0" borderId="19" xfId="0" applyNumberFormat="1" applyBorder="1"/>
    <xf numFmtId="164" fontId="0" fillId="0" borderId="19" xfId="3" applyNumberFormat="1" applyFont="1" applyBorder="1"/>
    <xf numFmtId="2" fontId="0" fillId="0" borderId="21" xfId="0" applyNumberFormat="1" applyBorder="1"/>
    <xf numFmtId="0" fontId="0" fillId="0" borderId="0" xfId="0" applyBorder="1" applyAlignment="1">
      <alignment horizontal="center"/>
    </xf>
    <xf numFmtId="0" fontId="4" fillId="0" borderId="20" xfId="0" applyFont="1" applyBorder="1" applyAlignment="1"/>
    <xf numFmtId="0" fontId="0" fillId="0" borderId="20" xfId="0" applyBorder="1" applyAlignment="1"/>
    <xf numFmtId="9" fontId="0" fillId="0" borderId="19" xfId="3" applyFont="1" applyBorder="1"/>
    <xf numFmtId="164" fontId="0" fillId="0" borderId="21" xfId="3" applyNumberFormat="1" applyFont="1" applyBorder="1"/>
    <xf numFmtId="0" fontId="0" fillId="0" borderId="17" xfId="0" applyBorder="1" applyAlignment="1"/>
    <xf numFmtId="0" fontId="0" fillId="0" borderId="0" xfId="0" applyBorder="1" applyAlignment="1"/>
    <xf numFmtId="0" fontId="4" fillId="0" borderId="19" xfId="0" applyFont="1" applyBorder="1"/>
    <xf numFmtId="0" fontId="4" fillId="0" borderId="21" xfId="0" applyFont="1" applyBorder="1"/>
    <xf numFmtId="0" fontId="4" fillId="0" borderId="17" xfId="0" applyFont="1" applyFill="1" applyBorder="1" applyAlignment="1"/>
    <xf numFmtId="0" fontId="0" fillId="0" borderId="24" xfId="0" applyBorder="1"/>
    <xf numFmtId="0" fontId="4" fillId="0" borderId="26" xfId="0" applyFont="1" applyBorder="1"/>
    <xf numFmtId="0" fontId="0" fillId="0" borderId="22" xfId="0" applyBorder="1"/>
    <xf numFmtId="0" fontId="5" fillId="0" borderId="19" xfId="0" applyFont="1" applyBorder="1"/>
    <xf numFmtId="0" fontId="0" fillId="0" borderId="7" xfId="0" applyBorder="1" applyAlignment="1"/>
    <xf numFmtId="0" fontId="0" fillId="0" borderId="28" xfId="0" applyBorder="1" applyAlignment="1"/>
    <xf numFmtId="0" fontId="2" fillId="0" borderId="6" xfId="0" applyFont="1" applyBorder="1"/>
    <xf numFmtId="0" fontId="0" fillId="0" borderId="19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5" xfId="0" applyFont="1" applyBorder="1"/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22" xfId="0" applyFont="1" applyBorder="1"/>
    <xf numFmtId="0" fontId="4" fillId="0" borderId="24" xfId="0" applyFont="1" applyBorder="1"/>
    <xf numFmtId="0" fontId="0" fillId="0" borderId="0" xfId="0" applyBorder="1"/>
    <xf numFmtId="0" fontId="4" fillId="0" borderId="24" xfId="0" applyFont="1" applyBorder="1" applyAlignment="1"/>
    <xf numFmtId="0" fontId="4" fillId="0" borderId="28" xfId="0" applyFont="1" applyBorder="1" applyAlignment="1"/>
    <xf numFmtId="0" fontId="5" fillId="0" borderId="24" xfId="0" applyFont="1" applyBorder="1"/>
    <xf numFmtId="0" fontId="0" fillId="0" borderId="24" xfId="0" applyBorder="1" applyAlignment="1"/>
    <xf numFmtId="0" fontId="4" fillId="0" borderId="20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2" xfId="0" applyFont="1" applyBorder="1"/>
    <xf numFmtId="14" fontId="0" fillId="0" borderId="21" xfId="0" applyNumberFormat="1" applyBorder="1"/>
    <xf numFmtId="14" fontId="0" fillId="0" borderId="8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19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2" fillId="3" borderId="39" xfId="0" applyFont="1" applyFill="1" applyBorder="1"/>
    <xf numFmtId="0" fontId="2" fillId="0" borderId="40" xfId="0" applyFont="1" applyBorder="1"/>
    <xf numFmtId="0" fontId="0" fillId="2" borderId="18" xfId="0" applyFill="1" applyBorder="1"/>
    <xf numFmtId="0" fontId="0" fillId="3" borderId="41" xfId="0" applyFill="1" applyBorder="1"/>
    <xf numFmtId="167" fontId="0" fillId="0" borderId="35" xfId="0" applyNumberFormat="1" applyBorder="1"/>
    <xf numFmtId="0" fontId="2" fillId="2" borderId="21" xfId="0" applyFont="1" applyFill="1" applyBorder="1"/>
    <xf numFmtId="0" fontId="0" fillId="3" borderId="18" xfId="0" applyFill="1" applyBorder="1"/>
    <xf numFmtId="167" fontId="0" fillId="0" borderId="21" xfId="0" applyNumberFormat="1" applyBorder="1"/>
    <xf numFmtId="0" fontId="0" fillId="0" borderId="21" xfId="0" applyBorder="1" applyProtection="1">
      <protection locked="0"/>
    </xf>
    <xf numFmtId="0" fontId="0" fillId="3" borderId="5" xfId="0" applyFill="1" applyBorder="1"/>
    <xf numFmtId="167" fontId="0" fillId="0" borderId="8" xfId="0" applyNumberFormat="1" applyBorder="1"/>
    <xf numFmtId="0" fontId="2" fillId="2" borderId="5" xfId="0" applyFont="1" applyFill="1" applyBorder="1"/>
    <xf numFmtId="0" fontId="0" fillId="0" borderId="8" xfId="0" applyBorder="1" applyProtection="1">
      <protection locked="0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4" borderId="6" xfId="0" applyFill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0" borderId="20" xfId="0" applyNumberFormat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65" fontId="0" fillId="0" borderId="6" xfId="0" applyNumberFormat="1" applyBorder="1"/>
    <xf numFmtId="165" fontId="0" fillId="0" borderId="8" xfId="0" applyNumberFormat="1" applyBorder="1"/>
    <xf numFmtId="166" fontId="0" fillId="4" borderId="19" xfId="0" applyNumberFormat="1" applyFill="1" applyBorder="1" applyProtection="1">
      <protection locked="0"/>
    </xf>
    <xf numFmtId="0" fontId="0" fillId="2" borderId="4" xfId="0" applyFont="1" applyFill="1" applyBorder="1"/>
    <xf numFmtId="0" fontId="0" fillId="2" borderId="8" xfId="0" applyFont="1" applyFill="1" applyBorder="1"/>
    <xf numFmtId="0" fontId="0" fillId="0" borderId="21" xfId="0" quotePrefix="1" applyBorder="1"/>
    <xf numFmtId="167" fontId="0" fillId="0" borderId="0" xfId="0" applyNumberFormat="1"/>
    <xf numFmtId="0" fontId="4" fillId="0" borderId="22" xfId="0" applyFont="1" applyBorder="1" applyProtection="1">
      <protection locked="0"/>
    </xf>
    <xf numFmtId="167" fontId="0" fillId="0" borderId="19" xfId="0" applyNumberFormat="1" applyBorder="1" applyProtection="1"/>
    <xf numFmtId="167" fontId="0" fillId="0" borderId="20" xfId="0" applyNumberFormat="1" applyBorder="1" applyProtection="1"/>
    <xf numFmtId="0" fontId="5" fillId="0" borderId="22" xfId="0" applyFont="1" applyBorder="1" applyProtection="1">
      <protection locked="0"/>
    </xf>
    <xf numFmtId="167" fontId="5" fillId="0" borderId="22" xfId="0" applyNumberFormat="1" applyFont="1" applyBorder="1" applyProtection="1">
      <protection locked="0"/>
    </xf>
    <xf numFmtId="10" fontId="0" fillId="0" borderId="21" xfId="1" applyNumberFormat="1" applyFont="1" applyBorder="1"/>
    <xf numFmtId="166" fontId="0" fillId="0" borderId="43" xfId="0" applyNumberFormat="1" applyBorder="1" applyProtection="1">
      <protection locked="0"/>
    </xf>
    <xf numFmtId="166" fontId="0" fillId="0" borderId="22" xfId="0" applyNumberFormat="1" applyBorder="1" applyProtection="1">
      <protection locked="0"/>
    </xf>
    <xf numFmtId="0" fontId="2" fillId="0" borderId="20" xfId="0" applyFont="1" applyBorder="1" applyAlignment="1">
      <alignment horizontal="center"/>
    </xf>
    <xf numFmtId="164" fontId="0" fillId="0" borderId="20" xfId="1" applyNumberFormat="1" applyFont="1" applyBorder="1" applyProtection="1">
      <protection locked="0"/>
    </xf>
    <xf numFmtId="0" fontId="4" fillId="0" borderId="0" xfId="0" applyFont="1" applyBorder="1" applyAlignment="1">
      <alignment horizontal="center"/>
    </xf>
    <xf numFmtId="164" fontId="0" fillId="0" borderId="44" xfId="1" applyNumberFormat="1" applyFont="1" applyBorder="1" applyProtection="1">
      <protection locked="0"/>
    </xf>
    <xf numFmtId="0" fontId="2" fillId="0" borderId="45" xfId="0" applyFont="1" applyBorder="1" applyAlignment="1">
      <alignment horizontal="center" wrapText="1"/>
    </xf>
    <xf numFmtId="166" fontId="0" fillId="0" borderId="46" xfId="0" applyNumberFormat="1" applyBorder="1" applyProtection="1">
      <protection locked="0"/>
    </xf>
    <xf numFmtId="0" fontId="4" fillId="0" borderId="46" xfId="0" applyFont="1" applyBorder="1" applyProtection="1">
      <protection locked="0"/>
    </xf>
    <xf numFmtId="0" fontId="5" fillId="0" borderId="46" xfId="0" applyFont="1" applyBorder="1" applyProtection="1">
      <protection locked="0"/>
    </xf>
    <xf numFmtId="167" fontId="5" fillId="0" borderId="46" xfId="0" applyNumberFormat="1" applyFont="1" applyBorder="1" applyProtection="1">
      <protection locked="0"/>
    </xf>
    <xf numFmtId="167" fontId="0" fillId="0" borderId="47" xfId="0" applyNumberFormat="1" applyBorder="1" applyProtection="1"/>
    <xf numFmtId="167" fontId="0" fillId="0" borderId="47" xfId="0" applyNumberFormat="1" applyBorder="1" applyProtection="1">
      <protection locked="0"/>
    </xf>
    <xf numFmtId="167" fontId="0" fillId="0" borderId="48" xfId="0" applyNumberFormat="1" applyBorder="1" applyProtection="1">
      <protection locked="0"/>
    </xf>
    <xf numFmtId="167" fontId="0" fillId="0" borderId="48" xfId="0" applyNumberFormat="1" applyBorder="1" applyProtection="1"/>
    <xf numFmtId="164" fontId="0" fillId="0" borderId="48" xfId="1" applyNumberFormat="1" applyFont="1" applyBorder="1" applyProtection="1">
      <protection locked="0"/>
    </xf>
    <xf numFmtId="0" fontId="0" fillId="0" borderId="0" xfId="0" applyNumberFormat="1"/>
    <xf numFmtId="22" fontId="0" fillId="0" borderId="0" xfId="0" applyNumberFormat="1"/>
    <xf numFmtId="0" fontId="4" fillId="0" borderId="15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9" fontId="4" fillId="0" borderId="19" xfId="0" applyNumberFormat="1" applyFont="1" applyBorder="1"/>
    <xf numFmtId="0" fontId="4" fillId="0" borderId="19" xfId="0" applyFont="1" applyBorder="1" applyProtection="1">
      <protection locked="0"/>
    </xf>
    <xf numFmtId="0" fontId="2" fillId="0" borderId="21" xfId="0" applyFont="1" applyBorder="1"/>
    <xf numFmtId="49" fontId="4" fillId="0" borderId="6" xfId="0" applyNumberFormat="1" applyFont="1" applyBorder="1"/>
    <xf numFmtId="49" fontId="5" fillId="0" borderId="6" xfId="0" applyNumberFormat="1" applyFont="1" applyBorder="1"/>
    <xf numFmtId="166" fontId="2" fillId="0" borderId="8" xfId="0" applyNumberFormat="1" applyFont="1" applyBorder="1"/>
    <xf numFmtId="0" fontId="4" fillId="0" borderId="15" xfId="0" applyFont="1" applyBorder="1" applyAlignment="1">
      <alignment horizontal="center"/>
    </xf>
    <xf numFmtId="164" fontId="0" fillId="0" borderId="34" xfId="1" applyNumberFormat="1" applyFont="1" applyBorder="1"/>
    <xf numFmtId="0" fontId="13" fillId="0" borderId="20" xfId="0" applyFont="1" applyBorder="1" applyAlignment="1">
      <alignment vertical="center" wrapText="1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wrapText="1"/>
    </xf>
    <xf numFmtId="166" fontId="14" fillId="0" borderId="22" xfId="0" applyNumberFormat="1" applyFont="1" applyBorder="1" applyAlignment="1" applyProtection="1">
      <alignment horizontal="left" wrapText="1"/>
      <protection locked="0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/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66" fontId="23" fillId="0" borderId="19" xfId="0" applyNumberFormat="1" applyFont="1" applyBorder="1" applyAlignment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14" fontId="5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vertical="center" wrapText="1"/>
      <protection locked="0"/>
    </xf>
    <xf numFmtId="0" fontId="24" fillId="0" borderId="42" xfId="0" applyFont="1" applyBorder="1" applyAlignment="1" applyProtection="1">
      <alignment horizontal="center" vertical="center" wrapText="1"/>
      <protection locked="0"/>
    </xf>
    <xf numFmtId="0" fontId="24" fillId="0" borderId="42" xfId="0" applyFont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 applyProtection="1">
      <alignment vertical="center"/>
    </xf>
    <xf numFmtId="0" fontId="31" fillId="0" borderId="20" xfId="0" applyFont="1" applyBorder="1" applyAlignment="1">
      <alignment vertical="center" wrapText="1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>
      <alignment wrapText="1"/>
    </xf>
    <xf numFmtId="166" fontId="36" fillId="0" borderId="22" xfId="0" applyNumberFormat="1" applyFont="1" applyBorder="1" applyAlignment="1" applyProtection="1">
      <alignment horizontal="left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166" fontId="35" fillId="0" borderId="0" xfId="0" applyNumberFormat="1" applyFont="1" applyBorder="1" applyAlignment="1" applyProtection="1">
      <alignment horizontal="left" wrapText="1"/>
      <protection locked="0"/>
    </xf>
    <xf numFmtId="0" fontId="4" fillId="0" borderId="19" xfId="0" applyFont="1" applyBorder="1"/>
    <xf numFmtId="0" fontId="4" fillId="0" borderId="6" xfId="0" applyFont="1" applyBorder="1"/>
    <xf numFmtId="10" fontId="0" fillId="0" borderId="6" xfId="1" applyNumberFormat="1" applyFont="1" applyBorder="1" applyProtection="1">
      <protection locked="0"/>
    </xf>
    <xf numFmtId="0" fontId="2" fillId="0" borderId="51" xfId="0" applyFont="1" applyBorder="1" applyAlignment="1">
      <alignment horizontal="center" wrapText="1"/>
    </xf>
    <xf numFmtId="164" fontId="0" fillId="0" borderId="13" xfId="1" applyNumberFormat="1" applyFont="1" applyBorder="1" applyProtection="1">
      <protection locked="0"/>
    </xf>
    <xf numFmtId="164" fontId="0" fillId="0" borderId="24" xfId="1" applyNumberFormat="1" applyFont="1" applyBorder="1" applyProtection="1">
      <protection locked="0"/>
    </xf>
    <xf numFmtId="164" fontId="0" fillId="0" borderId="30" xfId="1" applyNumberFormat="1" applyFont="1" applyBorder="1" applyProtection="1">
      <protection locked="0"/>
    </xf>
    <xf numFmtId="10" fontId="0" fillId="0" borderId="20" xfId="1" applyNumberFormat="1" applyFont="1" applyBorder="1" applyProtection="1">
      <protection locked="0"/>
    </xf>
    <xf numFmtId="10" fontId="0" fillId="0" borderId="48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29" fillId="0" borderId="20" xfId="0" applyFont="1" applyBorder="1" applyAlignment="1" applyProtection="1">
      <alignment vertical="center" wrapText="1"/>
    </xf>
    <xf numFmtId="0" fontId="34" fillId="0" borderId="19" xfId="0" applyFont="1" applyBorder="1" applyAlignment="1" applyProtection="1">
      <alignment horizontal="left" vertical="center" wrapText="1"/>
    </xf>
    <xf numFmtId="0" fontId="0" fillId="0" borderId="0" xfId="0" applyProtection="1"/>
    <xf numFmtId="0" fontId="11" fillId="0" borderId="19" xfId="0" applyFont="1" applyBorder="1" applyAlignment="1" applyProtection="1">
      <alignment vertical="center" wrapText="1"/>
    </xf>
    <xf numFmtId="0" fontId="29" fillId="0" borderId="20" xfId="0" applyFont="1" applyBorder="1" applyAlignment="1" applyProtection="1">
      <alignment wrapText="1"/>
    </xf>
    <xf numFmtId="166" fontId="34" fillId="0" borderId="19" xfId="0" applyNumberFormat="1" applyFont="1" applyBorder="1" applyAlignment="1" applyProtection="1">
      <alignment horizontal="left" wrapText="1"/>
    </xf>
    <xf numFmtId="0" fontId="2" fillId="0" borderId="43" xfId="0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2" xfId="0" applyFont="1" applyBorder="1" applyProtection="1"/>
    <xf numFmtId="10" fontId="0" fillId="0" borderId="4" xfId="0" applyNumberFormat="1" applyBorder="1" applyProtection="1"/>
    <xf numFmtId="0" fontId="2" fillId="0" borderId="18" xfId="0" applyFont="1" applyBorder="1" applyProtection="1"/>
    <xf numFmtId="0" fontId="0" fillId="0" borderId="21" xfId="0" applyBorder="1" applyProtection="1"/>
    <xf numFmtId="164" fontId="0" fillId="0" borderId="21" xfId="1" applyNumberFormat="1" applyFont="1" applyBorder="1" applyProtection="1"/>
    <xf numFmtId="10" fontId="0" fillId="0" borderId="21" xfId="0" applyNumberFormat="1" applyBorder="1" applyProtection="1"/>
    <xf numFmtId="0" fontId="2" fillId="0" borderId="5" xfId="0" applyFont="1" applyBorder="1" applyProtection="1"/>
    <xf numFmtId="10" fontId="0" fillId="0" borderId="8" xfId="0" applyNumberFormat="1" applyBorder="1" applyProtection="1"/>
    <xf numFmtId="0" fontId="0" fillId="0" borderId="22" xfId="0" applyBorder="1" applyProtection="1">
      <protection locked="0"/>
    </xf>
    <xf numFmtId="2" fontId="0" fillId="0" borderId="19" xfId="0" applyNumberFormat="1" applyBorder="1" applyProtection="1">
      <protection locked="0"/>
    </xf>
    <xf numFmtId="0" fontId="0" fillId="0" borderId="43" xfId="0" applyBorder="1" applyProtection="1">
      <protection locked="0"/>
    </xf>
    <xf numFmtId="2" fontId="0" fillId="0" borderId="42" xfId="0" applyNumberFormat="1" applyBorder="1" applyProtection="1">
      <protection locked="0"/>
    </xf>
    <xf numFmtId="0" fontId="0" fillId="0" borderId="46" xfId="0" applyBorder="1" applyProtection="1">
      <protection locked="0"/>
    </xf>
    <xf numFmtId="2" fontId="0" fillId="0" borderId="47" xfId="0" applyNumberForma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18" xfId="0" applyBorder="1" applyProtection="1">
      <protection locked="0"/>
    </xf>
    <xf numFmtId="166" fontId="0" fillId="0" borderId="19" xfId="0" applyNumberFormat="1" applyBorder="1" applyProtection="1">
      <protection locked="0"/>
    </xf>
    <xf numFmtId="10" fontId="0" fillId="0" borderId="21" xfId="1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5" xfId="0" applyBorder="1" applyProtection="1">
      <protection locked="0"/>
    </xf>
    <xf numFmtId="166" fontId="0" fillId="0" borderId="6" xfId="0" applyNumberFormat="1" applyBorder="1" applyProtection="1">
      <protection locked="0"/>
    </xf>
    <xf numFmtId="10" fontId="0" fillId="0" borderId="8" xfId="1" applyNumberFormat="1" applyFont="1" applyBorder="1" applyProtection="1">
      <protection locked="0"/>
    </xf>
    <xf numFmtId="0" fontId="35" fillId="0" borderId="22" xfId="0" applyFont="1" applyBorder="1" applyAlignment="1" applyProtection="1">
      <alignment horizontal="left" vertical="center" wrapText="1"/>
    </xf>
    <xf numFmtId="0" fontId="32" fillId="0" borderId="0" xfId="0" applyFont="1" applyBorder="1" applyAlignment="1" applyProtection="1">
      <alignment vertical="center" wrapText="1"/>
    </xf>
    <xf numFmtId="166" fontId="35" fillId="0" borderId="22" xfId="0" applyNumberFormat="1" applyFont="1" applyBorder="1" applyAlignment="1" applyProtection="1">
      <alignment horizontal="left" wrapText="1"/>
    </xf>
    <xf numFmtId="0" fontId="33" fillId="0" borderId="13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horizontal="left" vertical="center" wrapText="1"/>
    </xf>
    <xf numFmtId="166" fontId="35" fillId="0" borderId="0" xfId="0" applyNumberFormat="1" applyFont="1" applyBorder="1" applyAlignment="1" applyProtection="1">
      <alignment horizontal="left" wrapText="1"/>
    </xf>
    <xf numFmtId="0" fontId="19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1" fillId="0" borderId="20" xfId="4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4" xfId="0" applyFont="1" applyBorder="1" applyAlignment="1"/>
    <xf numFmtId="0" fontId="4" fillId="0" borderId="22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3" xfId="0" applyFont="1" applyBorder="1" applyAlignment="1"/>
    <xf numFmtId="0" fontId="32" fillId="0" borderId="49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3" fillId="0" borderId="4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164" fontId="0" fillId="0" borderId="34" xfId="3" applyNumberFormat="1" applyFont="1" applyBorder="1" applyAlignment="1">
      <alignment horizontal="center"/>
    </xf>
    <xf numFmtId="164" fontId="0" fillId="0" borderId="35" xfId="3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/>
    <xf numFmtId="0" fontId="4" fillId="0" borderId="1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17" fillId="0" borderId="49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50" xfId="0" applyFont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43" xfId="0" applyFont="1" applyBorder="1" applyAlignment="1" applyProtection="1">
      <alignment horizontal="center" vertical="center" wrapText="1"/>
    </xf>
    <xf numFmtId="0" fontId="30" fillId="0" borderId="20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0" fontId="11" fillId="0" borderId="47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26" xfId="0" applyFill="1" applyBorder="1"/>
    <xf numFmtId="0" fontId="0" fillId="2" borderId="22" xfId="0" applyFill="1" applyBorder="1"/>
    <xf numFmtId="0" fontId="0" fillId="2" borderId="27" xfId="0" applyFill="1" applyBorder="1"/>
    <xf numFmtId="0" fontId="0" fillId="2" borderId="23" xfId="0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wrapText="1"/>
    </xf>
    <xf numFmtId="0" fontId="17" fillId="0" borderId="22" xfId="0" applyFont="1" applyBorder="1" applyAlignment="1" applyProtection="1">
      <alignment wrapText="1"/>
    </xf>
    <xf numFmtId="0" fontId="30" fillId="0" borderId="44" xfId="0" applyFont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vertical="center" wrapText="1"/>
    </xf>
    <xf numFmtId="0" fontId="35" fillId="0" borderId="19" xfId="0" applyFont="1" applyBorder="1" applyAlignment="1" applyProtection="1">
      <alignment horizontal="left" vertical="center" wrapText="1"/>
    </xf>
    <xf numFmtId="166" fontId="35" fillId="0" borderId="19" xfId="0" applyNumberFormat="1" applyFont="1" applyBorder="1" applyAlignment="1" applyProtection="1">
      <alignment horizontal="left" wrapText="1"/>
    </xf>
    <xf numFmtId="0" fontId="17" fillId="0" borderId="19" xfId="0" applyFont="1" applyBorder="1" applyAlignment="1" applyProtection="1">
      <alignment vertical="center" wrapText="1"/>
    </xf>
    <xf numFmtId="0" fontId="17" fillId="0" borderId="19" xfId="0" applyFont="1" applyBorder="1" applyAlignment="1" applyProtection="1">
      <alignment wrapText="1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1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m/yyyy\ h:mm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protection locked="0" hidden="0"/>
    </dxf>
    <dxf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medium">
          <color auto="1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0.0%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7" formatCode="0.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7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0.00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6" formatCode="yyyy\-mm\-dd;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6" formatCode="yyyy\-mm\-dd;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GRAFICO DE CONTROL DE PRECISIÓN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Gráfico Precisión'!$D$4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'Datos Gráfico Precisión'!$A$5:$C$5</c:f>
              <c:numCache>
                <c:formatCode>m/d/yyyy\ h:mm</c:formatCode>
                <c:ptCount val="3"/>
              </c:numCache>
            </c:numRef>
          </c:cat>
          <c:val>
            <c:numRef>
              <c:f>'Datos Gráfico Precisión'!$D$5:$D$5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B-4A89-B68C-BFD24E87F43D}"/>
            </c:ext>
          </c:extLst>
        </c:ser>
        <c:ser>
          <c:idx val="1"/>
          <c:order val="1"/>
          <c:tx>
            <c:strRef>
              <c:f>'Datos Gráfico Precisión'!$E$4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'Datos Gráfico Precisión'!$A$5:$C$5</c:f>
              <c:numCache>
                <c:formatCode>m/d/yyyy\ h:mm</c:formatCode>
                <c:ptCount val="3"/>
              </c:numCache>
            </c:numRef>
          </c:cat>
          <c:val>
            <c:numRef>
              <c:f>'Datos Gráfico Precisión'!$E$5:$E$5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B-4A89-B68C-BFD24E87F43D}"/>
            </c:ext>
          </c:extLst>
        </c:ser>
        <c:ser>
          <c:idx val="2"/>
          <c:order val="2"/>
          <c:tx>
            <c:strRef>
              <c:f>'Datos Gráfico Precisión'!$F$4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'Datos Gráfico Precisión'!$A$5:$C$5</c:f>
              <c:numCache>
                <c:formatCode>m/d/yyyy\ h:mm</c:formatCode>
                <c:ptCount val="3"/>
              </c:numCache>
            </c:numRef>
          </c:cat>
          <c:val>
            <c:numRef>
              <c:f>'Datos Gráfico Precisión'!$F$5:$F$5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AB-4A89-B68C-BFD24E87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082671"/>
        <c:axId val="768103055"/>
      </c:lineChart>
      <c:catAx>
        <c:axId val="768082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MUESTRA/FECHA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8103055"/>
        <c:crosses val="autoZero"/>
        <c:auto val="1"/>
        <c:lblAlgn val="ctr"/>
        <c:lblOffset val="100"/>
        <c:noMultiLvlLbl val="0"/>
      </c:catAx>
      <c:valAx>
        <c:axId val="76810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808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gráfico exactitud'!$D$5</c:f>
              <c:strCache>
                <c:ptCount val="1"/>
                <c:pt idx="0">
                  <c:v>Humedad%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exactitud'!$D$6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89F-ABC5-61C536A8D750}"/>
            </c:ext>
          </c:extLst>
        </c:ser>
        <c:ser>
          <c:idx val="1"/>
          <c:order val="1"/>
          <c:tx>
            <c:strRef>
              <c:f>'Datos gráfico exactitud'!$E$5</c:f>
              <c:strCache>
                <c:ptCount val="1"/>
                <c:pt idx="0">
                  <c:v>Resultado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exactitud'!$E$6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89F-ABC5-61C536A8D750}"/>
            </c:ext>
          </c:extLst>
        </c:ser>
        <c:ser>
          <c:idx val="2"/>
          <c:order val="2"/>
          <c:tx>
            <c:strRef>
              <c:f>'Datos gráfico exactitud'!$F$5</c:f>
              <c:strCache>
                <c:ptCount val="1"/>
                <c:pt idx="0">
                  <c:v>REVISÓ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exactitud'!$F$6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89F-ABC5-61C536A8D750}"/>
            </c:ext>
          </c:extLst>
        </c:ser>
        <c:ser>
          <c:idx val="3"/>
          <c:order val="3"/>
          <c:tx>
            <c:strRef>
              <c:f>'Datos gráfico exactitud'!$G$5</c:f>
              <c:strCache>
                <c:ptCount val="1"/>
                <c:pt idx="0">
                  <c:v>OBSERVACIONES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exactitud'!$G$6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89F-ABC5-61C536A8D750}"/>
            </c:ext>
          </c:extLst>
        </c:ser>
        <c:ser>
          <c:idx val="4"/>
          <c:order val="4"/>
          <c:tx>
            <c:strRef>
              <c:f>'Datos gráfico exactitud'!$H$5</c:f>
              <c:strCache>
                <c:ptCount val="1"/>
                <c:pt idx="0">
                  <c:v>TRAZABILIDAD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exactitud'!$H$6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89F-ABC5-61C536A8D750}"/>
            </c:ext>
          </c:extLst>
        </c:ser>
        <c:ser>
          <c:idx val="5"/>
          <c:order val="5"/>
          <c:tx>
            <c:strRef>
              <c:f>'Datos gráfico exactitud'!$I$5</c:f>
              <c:strCache>
                <c:ptCount val="1"/>
                <c:pt idx="0">
                  <c:v>ASIGNADO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exactitud'!$I$6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89F-ABC5-61C536A8D750}"/>
            </c:ext>
          </c:extLst>
        </c:ser>
        <c:ser>
          <c:idx val="8"/>
          <c:order val="8"/>
          <c:tx>
            <c:strRef>
              <c:f>'Datos gráfico exactitud'!$L$5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exactitud'!$L$6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3-46CB-A980-A550B3ECCF50}"/>
            </c:ext>
          </c:extLst>
        </c:ser>
        <c:ser>
          <c:idx val="9"/>
          <c:order val="9"/>
          <c:tx>
            <c:strRef>
              <c:f>'Datos gráfico exactitud'!$M$5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exactitud'!$M$6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0-438C-A4D9-4184C574081C}"/>
            </c:ext>
          </c:extLst>
        </c:ser>
        <c:ser>
          <c:idx val="10"/>
          <c:order val="10"/>
          <c:tx>
            <c:strRef>
              <c:f>'Datos gráfico exactitud'!$N$5</c:f>
              <c:strCache>
                <c:ptCount val="1"/>
                <c:pt idx="0">
                  <c:v>LIMITE ALERTA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exactitud'!$N$6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0-438C-A4D9-4184C574081C}"/>
            </c:ext>
          </c:extLst>
        </c:ser>
        <c:ser>
          <c:idx val="11"/>
          <c:order val="11"/>
          <c:tx>
            <c:strRef>
              <c:f>'Datos gráfico exactitud'!$O$5</c:f>
              <c:strCache>
                <c:ptCount val="1"/>
                <c:pt idx="0">
                  <c:v>LIMITE CONTROL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'Datos gráfico exactitud'!$A$6:$C$6</c:f>
              <c:numCache>
                <c:formatCode>m/d/yyyy\ h:mm</c:formatCode>
                <c:ptCount val="3"/>
              </c:numCache>
            </c:numRef>
          </c:cat>
          <c:val>
            <c:numRef>
              <c:f>'Datos gráfico exactitud'!$O$6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8-4280-935F-4BBE0D8ED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0991"/>
        <c:axId val="166412239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'Datos gráfico exactitud'!$J$5</c15:sqref>
                        </c15:formulaRef>
                      </c:ext>
                    </c:extLst>
                    <c:strCache>
                      <c:ptCount val="1"/>
                      <c:pt idx="0">
                        <c:v>LAS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'Datos gráfico exactitud'!$A$6:$C$6</c15:sqref>
                        </c15:formulaRef>
                      </c:ext>
                    </c:extLst>
                    <c:numCache>
                      <c:formatCode>m/d/yyyy\ h:mm</c:formatCode>
                      <c:ptCount val="3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'Datos gráfico exactitud'!$J$6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1C0-489F-ABC5-61C536A8D75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gráfico exactitud'!$K$5</c15:sqref>
                        </c15:formulaRef>
                      </c:ext>
                    </c:extLst>
                    <c:strCache>
                      <c:ptCount val="1"/>
                      <c:pt idx="0">
                        <c:v>LAI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gráfico exactitud'!$A$6:$C$6</c15:sqref>
                        </c15:formulaRef>
                      </c:ext>
                    </c:extLst>
                    <c:numCache>
                      <c:formatCode>m/d/yyyy\ h:mm</c:formatCode>
                      <c:ptCount val="3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'Datos gráfico exactitud'!$K$6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C0-489F-ABC5-61C536A8D750}"/>
                  </c:ext>
                </c:extLst>
              </c15:ser>
            </c15:filteredLineSeries>
          </c:ext>
        </c:extLst>
      </c:lineChart>
      <c:catAx>
        <c:axId val="16641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412239"/>
        <c:crosses val="autoZero"/>
        <c:auto val="1"/>
        <c:lblAlgn val="ctr"/>
        <c:lblOffset val="100"/>
        <c:noMultiLvlLbl val="0"/>
      </c:catAx>
      <c:valAx>
        <c:axId val="16641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41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638175</xdr:colOff>
      <xdr:row>14</xdr:row>
      <xdr:rowOff>47625</xdr:rowOff>
    </xdr:from>
    <xdr:ext cx="721995" cy="304800"/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895600"/>
          <a:ext cx="72199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7</xdr:row>
      <xdr:rowOff>40298</xdr:rowOff>
    </xdr:from>
    <xdr:to>
      <xdr:col>7</xdr:col>
      <xdr:colOff>756139</xdr:colOff>
      <xdr:row>13</xdr:row>
      <xdr:rowOff>187934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66676</xdr:rowOff>
    </xdr:from>
    <xdr:ext cx="2263490" cy="724632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263490" cy="7246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2263490" cy="724632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263490" cy="72463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4" xr16:uid="{00000000-0016-0000-0400-000000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FECHA DE ANALISIS" tableColumnId="1"/>
      <queryTableField id="2" name="TIPO DE MUESTRA" tableColumnId="2"/>
      <queryTableField id="3" name="ID MUESTRA" tableColumnId="3"/>
      <queryTableField id="4" name="MATRIZ" tableColumnId="4"/>
      <queryTableField id="5" name="Humedad%" tableColumnId="5"/>
      <queryTableField id="6" name="Resultado (%)" tableColumnId="6"/>
      <queryTableField id="7" name="ANALISTA" tableColumnId="7"/>
      <queryTableField id="8" name="ESTADO DEL RESULTADO" tableColumnId="8"/>
      <queryTableField id="9" name="REVISÓ" tableColumnId="9"/>
      <queryTableField id="10" name="OBSERVACIONES" tableColumnId="10"/>
      <queryTableField id="11" name="TRAZABILIDAD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6" xr16:uid="{00000000-0016-0000-0500-000001000000}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MATRIZ" tableColumnId="1"/>
      <queryTableField id="2" name="LIMITE DE ALERTA" tableColumnId="2"/>
      <queryTableField id="3" name="LIMITE DE CONTROL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3" xr16:uid="{00000000-0016-0000-0600-000002000000}" autoFormatId="0" applyNumberFormats="0" applyBorderFormats="0" applyFontFormats="1" applyPatternFormats="1" applyAlignmentFormats="0" applyWidthHeightFormats="0">
  <queryTableRefresh preserveSortFilterLayout="0" nextId="10">
    <queryTableFields count="9">
      <queryTableField id="1" name="MATRIZ" tableColumnId="1"/>
      <queryTableField id="2" name="LIMITE DE ALERTA" tableColumnId="2"/>
      <queryTableField id="3" name="LIMITE DE CONTROL" tableColumnId="3"/>
      <queryTableField id="4" name="FECHA DE ANALISIS" tableColumnId="4"/>
      <queryTableField id="5" name="TIPO DE MUESTRA" tableColumnId="5"/>
      <queryTableField id="6" name="ID MUESTRA" tableColumnId="6"/>
      <queryTableField id="7" name="Resultado2 (%)" tableColumnId="7"/>
      <queryTableField id="8" name="ANALISTA" tableColumnId="8"/>
      <queryTableField id="9" name="ESTADO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8" xr16:uid="{00000000-0016-0000-0700-000003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FECHA DE ANALISIS" tableColumnId="1"/>
      <queryTableField id="2" name="TIPO DE MUESTRA" tableColumnId="2"/>
      <queryTableField id="3" name="ID MUESTRA" tableColumnId="3"/>
      <queryTableField id="4" name="Humedad%" tableColumnId="4"/>
      <queryTableField id="5" name="Resultado (%)" tableColumnId="5"/>
      <queryTableField id="6" name="ANALISTA" tableColumnId="6"/>
      <queryTableField id="7" name="ESTADO DEL RESULTADO" tableColumnId="7"/>
      <queryTableField id="8" name="REVISÓ" tableColumnId="8"/>
      <queryTableField id="9" name="OBSERVACIONES" tableColumnId="9"/>
      <queryTableField id="10" name="TRAZABILIDAD" tableColumnId="10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00000000-0016-0000-0900-00000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MATRIZ" tableColumnId="1"/>
      <queryTableField id="2" name="FECHA DE ANALISIS" tableColumnId="2"/>
      <queryTableField id="3" name="ID MUESTRA" tableColumnId="3"/>
      <queryTableField id="4" name="LIMITE DE ALERTA" tableColumnId="4"/>
      <queryTableField id="5" name="LIMITE DE CONTROL" tableColumnId="5"/>
      <queryTableField id="6" name="RPD" tableColumnId="6"/>
      <queryTableField id="7" name="Resultado1 (%)" tableColumnId="7"/>
      <queryTableField id="8" name="Resultado2 (%)" tableColumnId="8"/>
      <queryTableField id="9" name="ANALISTA" tableColumnId="9"/>
      <queryTableField id="10" name="ESTADO" tableColumnId="10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2" xr16:uid="{00000000-0016-0000-0A00-00000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FECHA DE ANALISIS" tableColumnId="1"/>
      <queryTableField id="2" name="TIPO DE MUESTRA" tableColumnId="2"/>
      <queryTableField id="3" name="ID MUESTRA" tableColumnId="3"/>
      <queryTableField id="4" name="Humedad%" tableColumnId="4"/>
      <queryTableField id="5" name="Resultado (%)" tableColumnId="5"/>
      <queryTableField id="6" name="ANALISTA" tableColumnId="6"/>
      <queryTableField id="7" name="ESTADO DEL RESULTADO" tableColumnId="7"/>
      <queryTableField id="8" name="REVISÓ" tableColumnId="8"/>
      <queryTableField id="9" name="OBSERVACIONES" tableColumnId="9"/>
      <queryTableField id="10" name="TRAZABILIDAD" tableColumnId="10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removeDataOnSave="1" connectionId="7" xr16:uid="{00000000-0016-0000-0B00-000006000000}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TIPOS DE MUESTRA" tableColumnId="1"/>
      <queryTableField id="2" name="VR. ASIGNADO" tableColumnId="2"/>
      <queryTableField id="3" name="LIMITE ALERTA" tableColumnId="3"/>
      <queryTableField id="4" name="LIMITE CONTROL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removeDataOnSave="1" connectionId="5" xr16:uid="{00000000-0016-0000-0D00-000007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TIPO DE MUESTRA" tableColumnId="1"/>
      <queryTableField id="2" name="FECHA DE ANALISIS" tableColumnId="2"/>
      <queryTableField id="3" name="ID MUESTRA" tableColumnId="3"/>
      <queryTableField id="4" name="Humedad%" tableColumnId="4"/>
      <queryTableField id="5" name="Resultado (%)" tableColumnId="5"/>
      <queryTableField id="6" name="REVISÓ" tableColumnId="6"/>
      <queryTableField id="7" name="OBSERVACIONES" tableColumnId="7"/>
      <queryTableField id="8" name="TRAZABILIDAD" tableColumnId="8"/>
      <queryTableField id="9" name="ASIGNADO" tableColumnId="9"/>
      <queryTableField id="10" name="LAS" tableColumnId="10"/>
      <queryTableField id="11" name="LAI" tableColumnId="11"/>
      <queryTableField id="12" name="LCS" tableColumnId="12"/>
      <queryTableField id="13" name="LCI" tableColumnId="13"/>
      <queryTableField id="14" name="LIMITE ALERTA" tableColumnId="14"/>
      <queryTableField id="15" name="LIMITE CONTROL" tableColumnId="15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Q1023" totalsRowShown="0" headerRowDxfId="107" tableBorderDxfId="106">
  <autoFilter ref="A19:Q1023" xr:uid="{00000000-0009-0000-0100-000001000000}"/>
  <tableColumns count="17">
    <tableColumn id="1" xr3:uid="{00000000-0010-0000-0000-000001000000}" name="FECHA DE ANALISIS" dataDxfId="105"/>
    <tableColumn id="2" xr3:uid="{00000000-0010-0000-0000-000002000000}" name="TIPO DE MUESTRA" dataDxfId="104"/>
    <tableColumn id="3" xr3:uid="{00000000-0010-0000-0000-000003000000}" name="ID MUESTRA" dataDxfId="103"/>
    <tableColumn id="4" xr3:uid="{00000000-0010-0000-0000-000004000000}" name="MATRIZ" dataDxfId="102"/>
    <tableColumn id="5" xr3:uid="{00000000-0010-0000-0000-000005000000}" name="Peso cápsula (g)" dataDxfId="101"/>
    <tableColumn id="6" xr3:uid="{00000000-0010-0000-0000-000006000000}" name="Peso cápsula Corregido (g)" dataDxfId="100">
      <calculatedColumnFormula>IF(OR(ISBLANK(E20),ISERROR($B$14),ISERROR($B$15))=FALSE,E20+(E20*$B$14+$B$15),"")</calculatedColumnFormula>
    </tableColumn>
    <tableColumn id="7" xr3:uid="{00000000-0010-0000-0000-000007000000}" name="Peso cápsula + Residuo (g)" dataDxfId="99"/>
    <tableColumn id="8" xr3:uid="{00000000-0010-0000-0000-000008000000}" name="Peso cápsula + Residuo corregido (g)" dataDxfId="98">
      <calculatedColumnFormula>IF(OR(ISBLANK(G20),ISERROR($B$14),ISERROR($B$15))=FALSE,G20+(G20*$B$14+$B$15),"")</calculatedColumnFormula>
    </tableColumn>
    <tableColumn id="9" xr3:uid="{00000000-0010-0000-0000-000009000000}" name="Masa Muestra (g)" dataDxfId="97"/>
    <tableColumn id="10" xr3:uid="{00000000-0010-0000-0000-00000A000000}" name="Masa Muestra Corregida (g)" dataDxfId="96">
      <calculatedColumnFormula>IF(OR(ISBLANK(I20),ISERROR($B$14),ISERROR($B$15))=FALSE,I20+(I20*$B$14+$B$15),"")</calculatedColumnFormula>
    </tableColumn>
    <tableColumn id="14" xr3:uid="{00000000-0010-0000-0000-00000E000000}" name="Humedad%" dataDxfId="95" dataCellStyle="Porcentaje"/>
    <tableColumn id="11" xr3:uid="{00000000-0010-0000-0000-00000B000000}" name="Resultado (%)" dataDxfId="94" dataCellStyle="Porcentaje">
      <calculatedColumnFormula>IF(AND(ISNUMBER(F20),ISNUMBER(H20),ISNUMBER(J20))=TRUE,IF((Tabla1[[#This Row],[Peso cápsula + Residuo corregido (g)]]-Tabla1[[#This Row],[Peso cápsula Corregido (g)]])&lt;$J$6,"MASA INSUFICIENTE",IF((1-K20)*(H20-F20)/J20&lt;$H$6,"&gt; "&amp;$H$6,(1-K20)*(H20-F20)/J20)),"")</calculatedColumnFormula>
    </tableColumn>
    <tableColumn id="12" xr3:uid="{00000000-0010-0000-0000-00000C000000}" name="ANALISTA" dataDxfId="93" dataCellStyle="Porcentaje"/>
    <tableColumn id="13" xr3:uid="{00000000-0010-0000-0000-00000D000000}" name="ESTADO DEL RESULTADO" dataDxfId="92" dataCellStyle="Porcentaje"/>
    <tableColumn id="17" xr3:uid="{76E2EB17-CEAB-468D-A722-D754E0B2889A}" name="REVISÓ" dataDxfId="91" dataCellStyle="Porcentaje"/>
    <tableColumn id="15" xr3:uid="{D3AC2A77-1124-431A-AD32-133DDEE76D46}" name="OBSERVACIONES" dataDxfId="90"/>
    <tableColumn id="16" xr3:uid="{EBAF8742-E5BC-4534-A1ED-25B864149481}" name="TRAZABILIDAD" dataDxfId="8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LIMITES_EXACTITUD" displayName="LIMITES_EXACTITUD" ref="A1:D5" tableType="queryTable" totalsRowShown="0">
  <autoFilter ref="A1:D5" xr:uid="{95E1D7AA-C29E-42EE-9595-2AE7064914DB}"/>
  <tableColumns count="4">
    <tableColumn id="1" xr3:uid="{296C8B4D-54BE-4396-B509-59435DE67F44}" uniqueName="1" name="TIPOS DE MUESTRA" queryTableFieldId="1" dataDxfId="37"/>
    <tableColumn id="2" xr3:uid="{2B1DFB11-1C36-4992-94DA-DBA7A6CC685A}" uniqueName="2" name="VR. ASIGNADO" queryTableFieldId="2" dataDxfId="36"/>
    <tableColumn id="3" xr3:uid="{9482F1A2-9374-463C-9B17-CBDAB8C22CCC}" uniqueName="3" name="LIMITE ALERTA" queryTableFieldId="3" dataDxfId="35"/>
    <tableColumn id="4" xr3:uid="{4C5C392D-0F2D-4B61-A010-2E8F72A001F7}" uniqueName="4" name="LIMITE CONTROL" queryTableFieldId="4" dataDxfId="3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GRAFICO_EXACITTUD" displayName="GRAFICO_EXACITTUD" ref="A5:O6" tableType="queryTable" insertRow="1" totalsRowShown="0">
  <autoFilter ref="A5:O6" xr:uid="{7CCF4905-4A23-451B-94B9-C0A3E7CB5ED3}"/>
  <tableColumns count="15">
    <tableColumn id="1" xr3:uid="{21DF711C-4F96-4706-9D65-CD14F1521CB5}" uniqueName="1" name="TIPO DE MUESTRA" queryTableFieldId="1" dataDxfId="33"/>
    <tableColumn id="2" xr3:uid="{2350B4B8-17AC-4DF0-B68D-51AA3417E02C}" uniqueName="2" name="FECHA DE ANALISIS" queryTableFieldId="2" dataDxfId="32"/>
    <tableColumn id="3" xr3:uid="{6A4489CB-0312-4136-A44F-4316866F3F16}" uniqueName="3" name="ID MUESTRA" queryTableFieldId="3" dataDxfId="31"/>
    <tableColumn id="4" xr3:uid="{3484B608-767B-463F-B28F-6485D8FF6BB1}" uniqueName="4" name="Humedad%" queryTableFieldId="4" dataDxfId="30"/>
    <tableColumn id="5" xr3:uid="{03F852F4-9AA6-4A5E-A319-083FA6AEDE58}" uniqueName="5" name="Resultado (%)" queryTableFieldId="5" dataDxfId="29"/>
    <tableColumn id="6" xr3:uid="{530735C6-950D-4934-9644-E96ECFA9BAF5}" uniqueName="6" name="REVISÓ" queryTableFieldId="6" dataDxfId="28"/>
    <tableColumn id="7" xr3:uid="{A58551F8-48C8-4F57-84BB-781D2A94EB3D}" uniqueName="7" name="OBSERVACIONES" queryTableFieldId="7" dataDxfId="27"/>
    <tableColumn id="8" xr3:uid="{98200B7C-D359-49DA-B30C-2567BAB3A6E5}" uniqueName="8" name="TRAZABILIDAD" queryTableFieldId="8" dataDxfId="26"/>
    <tableColumn id="9" xr3:uid="{2E44E8BB-3441-4517-BA25-747272C5F4AF}" uniqueName="9" name="ASIGNADO" queryTableFieldId="9" dataDxfId="25"/>
    <tableColumn id="10" xr3:uid="{034F0BE4-E812-48FD-B928-47FAEA97CCC2}" uniqueName="10" name="LAS" queryTableFieldId="10" dataDxfId="24"/>
    <tableColumn id="11" xr3:uid="{78C10DB5-D6B3-4491-9C0D-97618E45BF4E}" uniqueName="11" name="LAI" queryTableFieldId="11" dataDxfId="23"/>
    <tableColumn id="12" xr3:uid="{6951CC48-55BA-4096-BBBD-88C947FBDB2F}" uniqueName="12" name="LCS" queryTableFieldId="12" dataDxfId="22"/>
    <tableColumn id="13" xr3:uid="{5523A3F7-A333-4DE4-AE5D-5C814852DDDE}" uniqueName="13" name="LCI" queryTableFieldId="13" dataDxfId="21"/>
    <tableColumn id="14" xr3:uid="{93F43310-CFAD-4AD8-BAD8-722DF78B2C3A}" uniqueName="14" name="LIMITE ALERTA" queryTableFieldId="14" dataDxfId="20"/>
    <tableColumn id="15" xr3:uid="{AF9C9E71-5854-4B8D-AE8B-F29263257B32}" uniqueName="15" name="LIMITE CONTROL" queryTableFieldId="15" dataDxfId="1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4:D32" totalsRowShown="0" headerRowDxfId="88" dataDxfId="86" headerRowBorderDxfId="87" tableBorderDxfId="85">
  <autoFilter ref="A4:D32" xr:uid="{00000000-0009-0000-0100-000003000000}"/>
  <tableColumns count="4">
    <tableColumn id="1" xr3:uid="{00000000-0010-0000-0100-000001000000}" name="MATRIZ" dataDxfId="84"/>
    <tableColumn id="2" xr3:uid="{00000000-0010-0000-0100-000002000000}" name="LIMITE DE ALERTA" dataDxfId="83"/>
    <tableColumn id="3" xr3:uid="{00000000-0010-0000-0100-000003000000}" name="LIMITE DE CONTROL" dataDxfId="82"/>
    <tableColumn id="4" xr3:uid="{00000000-0010-0000-0100-000004000000}" name="RPD%" dataDxfId="81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a9" displayName="Tabla9" ref="A35:D41" totalsRowShown="0" headerRowDxfId="80" dataDxfId="78" headerRowBorderDxfId="79" tableBorderDxfId="77" totalsRowBorderDxfId="76">
  <autoFilter ref="A35:D41" xr:uid="{00000000-0009-0000-0100-000009000000}"/>
  <tableColumns count="4">
    <tableColumn id="1" xr3:uid="{00000000-0010-0000-0200-000001000000}" name="TIPOS DE MUESTRA" dataDxfId="75"/>
    <tableColumn id="2" xr3:uid="{00000000-0010-0000-0200-000002000000}" name="VR. ASIGNADO" dataDxfId="74"/>
    <tableColumn id="3" xr3:uid="{00000000-0010-0000-0200-000003000000}" name="LIMITE ALERTA" dataDxfId="73"/>
    <tableColumn id="4" xr3:uid="{00000000-0010-0000-0200-000004000000}" name="LIMITE CONTROL" dataDxfId="7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DUPLICADOS" displayName="DUPLICADOS" ref="A1:K2" tableType="queryTable" insertRow="1" totalsRowShown="0">
  <autoFilter ref="A1:K2" xr:uid="{02F50066-BCB7-4B0D-A24C-B70FC54C5AE0}"/>
  <tableColumns count="11">
    <tableColumn id="1" xr3:uid="{157D8811-DE0E-4551-86B2-6E7A4A8C47F9}" uniqueName="1" name="FECHA DE ANALISIS" queryTableFieldId="1" dataDxfId="71"/>
    <tableColumn id="2" xr3:uid="{817A5545-BEAF-4F35-964C-CD9E85286404}" uniqueName="2" name="TIPO DE MUESTRA" queryTableFieldId="2" dataDxfId="70"/>
    <tableColumn id="3" xr3:uid="{757C02E1-2629-44C2-B272-290E8C1E469A}" uniqueName="3" name="ID MUESTRA" queryTableFieldId="3" dataDxfId="69"/>
    <tableColumn id="4" xr3:uid="{C56BFE24-EE20-42B0-A443-451791BD5B55}" uniqueName="4" name="MATRIZ" queryTableFieldId="4" dataDxfId="68"/>
    <tableColumn id="5" xr3:uid="{97730B29-11BE-443D-853C-F5C7FFA61A06}" uniqueName="5" name="Humedad%" queryTableFieldId="5" dataDxfId="67"/>
    <tableColumn id="6" xr3:uid="{8B945605-CAC8-4800-8734-595CF5C84BE2}" uniqueName="6" name="Resultado (%)" queryTableFieldId="6" dataDxfId="66"/>
    <tableColumn id="7" xr3:uid="{9A42A519-4905-46D5-A532-ECC6B67725C2}" uniqueName="7" name="ANALISTA" queryTableFieldId="7" dataDxfId="65"/>
    <tableColumn id="8" xr3:uid="{A8B4DF67-2624-4C56-A7D6-3698105D3EE4}" uniqueName="8" name="ESTADO DEL RESULTADO" queryTableFieldId="8" dataDxfId="64"/>
    <tableColumn id="9" xr3:uid="{41B49C9D-7824-428F-A488-68110CBD9707}" uniqueName="9" name="REVISÓ" queryTableFieldId="9" dataDxfId="63"/>
    <tableColumn id="10" xr3:uid="{F97035E3-B213-4DBF-8CB1-85A11E092F4E}" uniqueName="10" name="OBSERVACIONES" queryTableFieldId="10" dataDxfId="62"/>
    <tableColumn id="11" xr3:uid="{37F7F3C5-60B4-40DA-AFD7-760CA553F3D0}" uniqueName="11" name="TRAZABILIDAD" queryTableFieldId="11" dataDxfId="6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LIMITES" displayName="LIMITES" ref="A1:C29" tableType="queryTable" totalsRowShown="0">
  <autoFilter ref="A1:C29" xr:uid="{35ADF11C-FC94-4C85-9034-62E4317EAD2B}"/>
  <tableColumns count="3">
    <tableColumn id="1" xr3:uid="{CE1C66E7-544B-4387-A865-992CA8BDB910}" uniqueName="1" name="MATRIZ" queryTableFieldId="1" dataDxfId="60"/>
    <tableColumn id="2" xr3:uid="{12E6EC76-FAA9-46DC-BAA3-D3241857744E}" uniqueName="2" name="LIMITE DE ALERTA" queryTableFieldId="2" dataDxfId="59"/>
    <tableColumn id="3" xr3:uid="{9172E502-885A-4B81-A72C-7E59228075E4}" uniqueName="3" name="LIMITE DE CONTROL" queryTableFieldId="3" dataDxfId="5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DUPLICADDOS_LIMITES" displayName="DUPLICADDOS_LIMITES" ref="A1:I29" tableType="queryTable" totalsRowShown="0">
  <autoFilter ref="A1:I29" xr:uid="{AE4138CF-1EFF-444D-9422-DB4246B022DE}"/>
  <tableColumns count="9">
    <tableColumn id="1" xr3:uid="{A6FF3144-5D27-4A14-847A-D46900A7A56F}" uniqueName="1" name="MATRIZ" queryTableFieldId="1" dataDxfId="18"/>
    <tableColumn id="2" xr3:uid="{AF339D0D-D064-45E5-BE48-3B816F43733A}" uniqueName="2" name="LIMITE DE ALERTA" queryTableFieldId="2" dataDxfId="17"/>
    <tableColumn id="3" xr3:uid="{3BC8BEF4-5DB8-46C8-B7A0-B75E239AE04A}" uniqueName="3" name="LIMITE DE CONTROL" queryTableFieldId="3" dataDxfId="16"/>
    <tableColumn id="4" xr3:uid="{C436FE1A-FF0B-4993-9029-47C78F3DA629}" uniqueName="4" name="FECHA DE ANALISIS" queryTableFieldId="4" dataDxfId="15"/>
    <tableColumn id="5" xr3:uid="{C6AC2E49-865C-4C69-B577-82832DD48E4F}" uniqueName="5" name="TIPO DE MUESTRA" queryTableFieldId="5" dataDxfId="14"/>
    <tableColumn id="6" xr3:uid="{E00A003A-951A-4977-928C-33CC9D4FE949}" uniqueName="6" name="ID MUESTRA" queryTableFieldId="6" dataDxfId="13"/>
    <tableColumn id="7" xr3:uid="{46EAA417-DF44-4D02-AC4E-31B7357FD998}" uniqueName="7" name="Resultado2 (%)" queryTableFieldId="7" dataDxfId="12"/>
    <tableColumn id="8" xr3:uid="{24359579-2F90-43B4-9776-44EFAA29F5E2}" uniqueName="8" name="ANALISTA" queryTableFieldId="8" dataDxfId="11"/>
    <tableColumn id="9" xr3:uid="{6296818A-4452-4CAB-9C05-054965D3CD4D}" uniqueName="9" name="ESTADO" queryTableFieldId="9" dataDxfId="1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UESTRAS_2" displayName="MUESTRAS_2" ref="A1:J2" tableType="queryTable" insertRow="1" totalsRowShown="0">
  <autoFilter ref="A1:J2" xr:uid="{E1D2534D-2B71-471A-A0DF-57F2445377B7}"/>
  <tableColumns count="10">
    <tableColumn id="1" xr3:uid="{DD5AD781-64E7-4911-94E0-C222764E0321}" uniqueName="1" name="FECHA DE ANALISIS" queryTableFieldId="1" dataDxfId="57"/>
    <tableColumn id="2" xr3:uid="{8DAB9CDE-04D7-4AD3-B107-D2322A647C1C}" uniqueName="2" name="TIPO DE MUESTRA" queryTableFieldId="2" dataDxfId="56"/>
    <tableColumn id="3" xr3:uid="{2590EBD6-DECD-4A8D-9640-607B7797A0C4}" uniqueName="3" name="ID MUESTRA" queryTableFieldId="3" dataDxfId="55"/>
    <tableColumn id="4" xr3:uid="{C298C541-B01E-4F50-AE4A-91C93F38B564}" uniqueName="4" name="Humedad%" queryTableFieldId="4" dataDxfId="54"/>
    <tableColumn id="5" xr3:uid="{EAD55A32-D3B5-485F-B063-AD68D49C5601}" uniqueName="5" name="Resultado (%)" queryTableFieldId="5" dataDxfId="53"/>
    <tableColumn id="6" xr3:uid="{7C27FE50-3C84-48D8-8B86-00C2103E1A71}" uniqueName="6" name="ANALISTA" queryTableFieldId="6" dataDxfId="52"/>
    <tableColumn id="7" xr3:uid="{60331B4E-089F-4C3A-B425-0413FD3E31EE}" uniqueName="7" name="ESTADO DEL RESULTADO" queryTableFieldId="7" dataDxfId="51"/>
    <tableColumn id="8" xr3:uid="{7E3F2BDB-49A9-4ED9-B369-8B4C915E47C6}" uniqueName="8" name="REVISÓ" queryTableFieldId="8" dataDxfId="50"/>
    <tableColumn id="9" xr3:uid="{80AEFFEA-B61F-4BF4-81B5-99CC6FAF82C7}" uniqueName="9" name="OBSERVACIONES" queryTableFieldId="9" dataDxfId="49"/>
    <tableColumn id="10" xr3:uid="{1EC3ADAA-022E-4AFA-895C-200ECF4C3EF8}" uniqueName="10" name="TRAZABILIDAD" queryTableFieldId="10" dataDxfId="4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DATOS_GRAFICO" displayName="DATOS_GRAFICO" ref="A4:J5" tableType="queryTable" insertRow="1" totalsRowShown="0">
  <autoFilter ref="A4:J5" xr:uid="{7CB53C78-94A6-48CA-8C0D-9C664EF51786}"/>
  <tableColumns count="10">
    <tableColumn id="1" xr3:uid="{AF18E050-1A18-4897-BC9B-DF8AE0D36AC7}" uniqueName="1" name="MATRIZ" queryTableFieldId="1" dataDxfId="9"/>
    <tableColumn id="2" xr3:uid="{C5D0A8F5-D2E6-4473-B84F-C74599FC2306}" uniqueName="2" name="FECHA DE ANALISIS" queryTableFieldId="2" dataDxfId="8"/>
    <tableColumn id="3" xr3:uid="{F6777DD7-986B-4AC3-BE00-AD79F41C0835}" uniqueName="3" name="ID MUESTRA" queryTableFieldId="3" dataDxfId="7"/>
    <tableColumn id="4" xr3:uid="{CE80B8DA-3C8C-47D2-803B-10F53E5CEFF8}" uniqueName="4" name="LIMITE DE ALERTA" queryTableFieldId="4" dataDxfId="6"/>
    <tableColumn id="5" xr3:uid="{1956E535-DDF7-4424-AAF0-BA14DFDF1795}" uniqueName="5" name="LIMITE DE CONTROL" queryTableFieldId="5" dataDxfId="5"/>
    <tableColumn id="6" xr3:uid="{A328AEFB-C4D9-4D22-AC61-A799D4DF48D1}" uniqueName="6" name="RPD" queryTableFieldId="6" dataDxfId="4"/>
    <tableColumn id="7" xr3:uid="{AEA701A9-EC2D-44F9-8A2B-D6AE6C2CB986}" uniqueName="7" name="Resultado1 (%)" queryTableFieldId="7" dataDxfId="3"/>
    <tableColumn id="8" xr3:uid="{05E87AEA-BEB1-46FA-B15C-3B0B6BC2942E}" uniqueName="8" name="Resultado2 (%)" queryTableFieldId="8" dataDxfId="2"/>
    <tableColumn id="9" xr3:uid="{6D5053E8-A23F-4F9A-B938-D4A1C2C28018}" uniqueName="9" name="ANALISTA" queryTableFieldId="9" dataDxfId="1"/>
    <tableColumn id="10" xr3:uid="{61D82091-ABCA-460C-B1F2-100295EEFD44}" uniqueName="10" name="ESTADO" queryTableFieldId="10" dataDxfId="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DETOS_EXACTITUD" displayName="DETOS_EXACTITUD" ref="A1:J2" tableType="queryTable" insertRow="1" totalsRowShown="0">
  <autoFilter ref="A1:J2" xr:uid="{B5C23E92-8B43-4CBC-A250-FCA9615F1E39}"/>
  <tableColumns count="10">
    <tableColumn id="1" xr3:uid="{D4FAAC4B-D659-47EF-BF8D-5ED6CFF4D87E}" uniqueName="1" name="FECHA DE ANALISIS" queryTableFieldId="1" dataDxfId="47"/>
    <tableColumn id="2" xr3:uid="{DC3BF2C5-A964-4ECB-ACE7-4AE8AB64DDBC}" uniqueName="2" name="TIPO DE MUESTRA" queryTableFieldId="2" dataDxfId="46"/>
    <tableColumn id="3" xr3:uid="{52E13C2C-2993-4786-8C11-46CD67D48594}" uniqueName="3" name="ID MUESTRA" queryTableFieldId="3" dataDxfId="45"/>
    <tableColumn id="4" xr3:uid="{FA792C05-6D48-43C7-B050-4CAB9F860461}" uniqueName="4" name="Humedad%" queryTableFieldId="4" dataDxfId="44"/>
    <tableColumn id="5" xr3:uid="{4DBFAA67-46C6-4A5A-B340-2A41D5DC0879}" uniqueName="5" name="Resultado (%)" queryTableFieldId="5" dataDxfId="43"/>
    <tableColumn id="6" xr3:uid="{465F244C-2065-42E2-9D2B-CB871823145E}" uniqueName="6" name="ANALISTA" queryTableFieldId="6" dataDxfId="42"/>
    <tableColumn id="7" xr3:uid="{1F71D049-090D-40E0-B896-A314ACF71381}" uniqueName="7" name="ESTADO DEL RESULTADO" queryTableFieldId="7" dataDxfId="41"/>
    <tableColumn id="8" xr3:uid="{EDEB9113-F2B7-4C17-A91A-033C1191E033}" uniqueName="8" name="REVISÓ" queryTableFieldId="8" dataDxfId="40"/>
    <tableColumn id="9" xr3:uid="{480FD2F5-C299-42D9-B83C-CCBBDA2CD5D2}" uniqueName="9" name="OBSERVACIONES" queryTableFieldId="9" dataDxfId="39"/>
    <tableColumn id="10" xr3:uid="{318CD7B1-575A-4E64-BFA7-7DA0B9C552A1}" uniqueName="10" name="TRAZABILIDAD" queryTableFieldId="10" dataDxfId="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workbookViewId="0">
      <selection activeCell="C1" sqref="C1:F2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239"/>
      <c r="B1" s="240"/>
      <c r="C1" s="241" t="s">
        <v>405</v>
      </c>
      <c r="D1" s="242"/>
      <c r="E1" s="242"/>
      <c r="F1" s="243"/>
      <c r="G1" s="151" t="s">
        <v>370</v>
      </c>
      <c r="H1" s="152" t="s">
        <v>404</v>
      </c>
    </row>
    <row r="2" spans="1:11" ht="20.25" customHeight="1" x14ac:dyDescent="0.25">
      <c r="A2" s="239"/>
      <c r="B2" s="240"/>
      <c r="C2" s="244"/>
      <c r="D2" s="245"/>
      <c r="E2" s="245"/>
      <c r="F2" s="246"/>
      <c r="G2" s="151" t="s">
        <v>371</v>
      </c>
      <c r="H2" s="152">
        <v>1</v>
      </c>
    </row>
    <row r="3" spans="1:11" ht="23.25" customHeight="1" x14ac:dyDescent="0.25">
      <c r="A3" s="239"/>
      <c r="B3" s="240"/>
      <c r="C3" s="247" t="s">
        <v>372</v>
      </c>
      <c r="D3" s="248"/>
      <c r="E3" s="248"/>
      <c r="F3" s="249"/>
      <c r="G3" s="153" t="s">
        <v>373</v>
      </c>
      <c r="H3" s="154">
        <v>43357</v>
      </c>
    </row>
    <row r="4" spans="1:11" x14ac:dyDescent="0.25">
      <c r="A4" s="155"/>
      <c r="B4" s="155"/>
      <c r="C4" s="155"/>
      <c r="D4" s="155"/>
      <c r="E4" s="155"/>
      <c r="F4" s="155"/>
      <c r="G4" s="155"/>
      <c r="H4" s="155"/>
    </row>
    <row r="5" spans="1:11" x14ac:dyDescent="0.25">
      <c r="A5" s="155"/>
      <c r="B5" s="155"/>
      <c r="C5" s="155"/>
      <c r="D5" s="155"/>
      <c r="E5" s="155"/>
      <c r="F5" s="155"/>
      <c r="G5" s="155"/>
      <c r="H5" s="155"/>
    </row>
    <row r="6" spans="1:11" x14ac:dyDescent="0.25">
      <c r="A6" s="155"/>
      <c r="B6" s="155"/>
      <c r="C6" s="155"/>
      <c r="D6" s="155"/>
      <c r="E6" s="155"/>
      <c r="F6" s="155"/>
      <c r="G6" s="155"/>
      <c r="H6" s="155"/>
    </row>
    <row r="7" spans="1:11" x14ac:dyDescent="0.25">
      <c r="A7" s="155"/>
      <c r="B7" s="155"/>
      <c r="C7" s="155"/>
      <c r="D7" s="155"/>
      <c r="E7" s="155"/>
      <c r="F7" s="155"/>
      <c r="G7" s="155"/>
      <c r="H7" s="155"/>
    </row>
    <row r="8" spans="1:11" ht="20.25" x14ac:dyDescent="0.25">
      <c r="A8" s="250" t="s">
        <v>374</v>
      </c>
      <c r="B8" s="250"/>
      <c r="C8" s="250"/>
      <c r="D8" s="250"/>
      <c r="E8" s="250"/>
      <c r="F8" s="250"/>
      <c r="G8" s="250"/>
      <c r="H8" s="155"/>
    </row>
    <row r="9" spans="1:11" ht="18" hidden="1" x14ac:dyDescent="0.25">
      <c r="A9" s="156" t="str">
        <f>H1</f>
        <v>SOFT-TC-023</v>
      </c>
      <c r="B9" s="156" t="str">
        <f>C1</f>
        <v>Cuadro de mando para el ensayo de grasa en alimentos</v>
      </c>
      <c r="C9" s="156"/>
      <c r="D9" s="156"/>
      <c r="E9" s="156"/>
      <c r="F9" s="156"/>
      <c r="G9" s="156"/>
      <c r="H9" s="155"/>
    </row>
    <row r="10" spans="1:11" ht="15" customHeight="1" x14ac:dyDescent="0.25">
      <c r="A10" s="251" t="str">
        <f>A9 &amp;" " &amp;B9</f>
        <v>SOFT-TC-023 Cuadro de mando para el ensayo de grasa en alimentos</v>
      </c>
      <c r="B10" s="251"/>
      <c r="C10" s="251"/>
      <c r="D10" s="251"/>
      <c r="E10" s="251"/>
      <c r="F10" s="251"/>
      <c r="G10" s="251"/>
      <c r="H10" s="251"/>
    </row>
    <row r="11" spans="1:11" ht="15" customHeight="1" x14ac:dyDescent="0.25">
      <c r="A11" s="157"/>
      <c r="B11" s="157"/>
      <c r="C11" s="157"/>
      <c r="D11" s="157"/>
      <c r="E11" s="157"/>
      <c r="F11" s="157"/>
      <c r="G11" s="157"/>
      <c r="H11" s="157"/>
    </row>
    <row r="12" spans="1:11" ht="15.75" x14ac:dyDescent="0.25">
      <c r="A12" s="238" t="s">
        <v>375</v>
      </c>
      <c r="B12" s="238"/>
      <c r="C12" s="238"/>
      <c r="D12" s="238"/>
      <c r="E12" s="238"/>
      <c r="F12" s="238"/>
      <c r="G12" s="238"/>
      <c r="H12" s="155"/>
      <c r="K12" s="158"/>
    </row>
    <row r="13" spans="1:11" x14ac:dyDescent="0.25">
      <c r="A13" s="155"/>
      <c r="B13" s="155"/>
      <c r="C13" s="155"/>
      <c r="D13" s="155"/>
      <c r="E13" s="155"/>
      <c r="F13" s="155"/>
      <c r="G13" s="155"/>
      <c r="H13" s="155"/>
    </row>
    <row r="14" spans="1:11" x14ac:dyDescent="0.25">
      <c r="A14" s="155"/>
      <c r="B14" s="159"/>
      <c r="C14" s="252" t="s">
        <v>376</v>
      </c>
      <c r="D14" s="253"/>
      <c r="E14" s="252" t="s">
        <v>377</v>
      </c>
      <c r="F14" s="253"/>
      <c r="G14" s="160" t="s">
        <v>378</v>
      </c>
      <c r="H14" s="160" t="s">
        <v>379</v>
      </c>
    </row>
    <row r="15" spans="1:11" ht="29.25" customHeight="1" x14ac:dyDescent="0.25">
      <c r="B15" s="159" t="s">
        <v>380</v>
      </c>
      <c r="C15" s="254" t="s">
        <v>381</v>
      </c>
      <c r="D15" s="255"/>
      <c r="E15" s="254" t="s">
        <v>382</v>
      </c>
      <c r="F15" s="255"/>
      <c r="G15" s="160"/>
      <c r="H15" s="161">
        <f>H3-7</f>
        <v>43350</v>
      </c>
    </row>
    <row r="16" spans="1:11" ht="28.5" customHeight="1" x14ac:dyDescent="0.25">
      <c r="B16" s="159" t="s">
        <v>383</v>
      </c>
      <c r="C16" s="254" t="s">
        <v>384</v>
      </c>
      <c r="D16" s="255"/>
      <c r="E16" s="254" t="s">
        <v>385</v>
      </c>
      <c r="F16" s="255"/>
      <c r="G16" s="160"/>
      <c r="H16" s="161">
        <f>H3</f>
        <v>43357</v>
      </c>
    </row>
    <row r="17" spans="1:8" ht="32.25" customHeight="1" x14ac:dyDescent="0.25">
      <c r="B17" s="159" t="s">
        <v>386</v>
      </c>
      <c r="C17" s="254" t="s">
        <v>384</v>
      </c>
      <c r="D17" s="255"/>
      <c r="E17" s="254" t="s">
        <v>385</v>
      </c>
      <c r="F17" s="255"/>
      <c r="G17" s="160"/>
      <c r="H17" s="161">
        <f>H3</f>
        <v>43357</v>
      </c>
    </row>
    <row r="18" spans="1:8" x14ac:dyDescent="0.25">
      <c r="B18" s="256" t="s">
        <v>387</v>
      </c>
      <c r="C18" s="257"/>
      <c r="D18" s="258"/>
      <c r="E18" s="259" t="s">
        <v>388</v>
      </c>
      <c r="F18" s="260"/>
      <c r="G18" s="260"/>
      <c r="H18" s="253"/>
    </row>
    <row r="19" spans="1:8" x14ac:dyDescent="0.25">
      <c r="H19" s="155"/>
    </row>
    <row r="20" spans="1:8" x14ac:dyDescent="0.25">
      <c r="A20" s="155"/>
      <c r="B20" s="155"/>
      <c r="C20" s="155"/>
      <c r="D20" s="155"/>
      <c r="E20" s="155"/>
      <c r="F20" s="155"/>
      <c r="G20" s="155"/>
      <c r="H20" s="155"/>
    </row>
    <row r="21" spans="1:8" x14ac:dyDescent="0.25">
      <c r="A21" s="155"/>
      <c r="B21" s="155"/>
      <c r="C21" s="155"/>
      <c r="D21" s="155"/>
      <c r="E21" s="155"/>
      <c r="F21" s="155"/>
      <c r="G21" s="155"/>
      <c r="H21" s="155"/>
    </row>
    <row r="22" spans="1:8" ht="15.75" x14ac:dyDescent="0.25">
      <c r="A22" s="261" t="s">
        <v>389</v>
      </c>
      <c r="B22" s="261"/>
      <c r="C22" s="261"/>
      <c r="D22" s="261"/>
      <c r="E22" s="261"/>
      <c r="F22" s="261"/>
      <c r="G22" s="261"/>
      <c r="H22" s="261"/>
    </row>
    <row r="23" spans="1:8" x14ac:dyDescent="0.25">
      <c r="A23" s="155"/>
      <c r="B23" s="155"/>
      <c r="C23" s="155"/>
      <c r="D23" s="155"/>
      <c r="E23" s="155"/>
      <c r="F23" s="155"/>
      <c r="G23" s="155"/>
      <c r="H23" s="155"/>
    </row>
    <row r="24" spans="1:8" x14ac:dyDescent="0.25">
      <c r="B24" s="262" t="s">
        <v>390</v>
      </c>
      <c r="C24" s="262" t="s">
        <v>391</v>
      </c>
      <c r="D24" s="262" t="s">
        <v>392</v>
      </c>
      <c r="E24" s="262" t="s">
        <v>393</v>
      </c>
      <c r="F24" s="262" t="s">
        <v>394</v>
      </c>
      <c r="G24" s="262" t="s">
        <v>395</v>
      </c>
      <c r="H24" s="262" t="s">
        <v>396</v>
      </c>
    </row>
    <row r="25" spans="1:8" ht="23.25" customHeight="1" x14ac:dyDescent="0.25">
      <c r="B25" s="263"/>
      <c r="C25" s="263"/>
      <c r="D25" s="263"/>
      <c r="E25" s="263"/>
      <c r="F25" s="263"/>
      <c r="G25" s="263"/>
      <c r="H25" s="263"/>
    </row>
    <row r="26" spans="1:8" ht="36" x14ac:dyDescent="0.25">
      <c r="B26" s="162" t="s">
        <v>397</v>
      </c>
      <c r="C26" s="163">
        <f>H17</f>
        <v>43357</v>
      </c>
      <c r="D26" s="162">
        <v>1</v>
      </c>
      <c r="E26" s="162" t="s">
        <v>398</v>
      </c>
      <c r="F26" s="162" t="s">
        <v>399</v>
      </c>
      <c r="G26" s="162" t="s">
        <v>400</v>
      </c>
      <c r="H26" s="162" t="s">
        <v>400</v>
      </c>
    </row>
    <row r="27" spans="1:8" x14ac:dyDescent="0.25">
      <c r="B27" s="164"/>
      <c r="C27" s="165"/>
      <c r="D27" s="164"/>
      <c r="E27" s="166"/>
      <c r="F27" s="164"/>
      <c r="G27" s="167"/>
      <c r="H27" s="168"/>
    </row>
    <row r="28" spans="1:8" x14ac:dyDescent="0.25">
      <c r="B28" s="169"/>
      <c r="C28" s="169"/>
      <c r="D28" s="169"/>
      <c r="E28" s="170"/>
      <c r="F28" s="169"/>
      <c r="G28" s="169"/>
      <c r="H28" s="169"/>
    </row>
    <row r="29" spans="1:8" x14ac:dyDescent="0.25">
      <c r="B29" s="164"/>
      <c r="C29" s="164"/>
      <c r="D29" s="164"/>
      <c r="E29" s="166"/>
      <c r="F29" s="164"/>
      <c r="G29" s="164"/>
      <c r="H29" s="164"/>
    </row>
    <row r="30" spans="1:8" x14ac:dyDescent="0.25">
      <c r="B30" s="164"/>
      <c r="C30" s="164"/>
      <c r="D30" s="164"/>
      <c r="E30" s="166"/>
      <c r="F30" s="164"/>
      <c r="G30" s="164"/>
      <c r="H30" s="164"/>
    </row>
    <row r="31" spans="1:8" x14ac:dyDescent="0.25">
      <c r="B31" s="164"/>
      <c r="C31" s="164"/>
      <c r="D31" s="164"/>
      <c r="E31" s="166"/>
      <c r="F31" s="164"/>
      <c r="G31" s="164"/>
      <c r="H31" s="164"/>
    </row>
    <row r="32" spans="1:8" x14ac:dyDescent="0.25">
      <c r="B32" s="164"/>
      <c r="C32" s="164"/>
      <c r="D32" s="164"/>
      <c r="E32" s="166"/>
      <c r="F32" s="164"/>
      <c r="G32" s="164"/>
      <c r="H32" s="164"/>
    </row>
    <row r="33" spans="1:8" x14ac:dyDescent="0.25">
      <c r="B33" s="164"/>
      <c r="C33" s="164"/>
      <c r="D33" s="164"/>
      <c r="E33" s="166"/>
      <c r="F33" s="164"/>
      <c r="G33" s="164"/>
      <c r="H33" s="164"/>
    </row>
    <row r="34" spans="1:8" x14ac:dyDescent="0.25">
      <c r="B34" s="164"/>
      <c r="C34" s="164"/>
      <c r="D34" s="164"/>
      <c r="E34" s="166"/>
      <c r="F34" s="164"/>
      <c r="G34" s="164"/>
      <c r="H34" s="164"/>
    </row>
    <row r="35" spans="1:8" x14ac:dyDescent="0.25">
      <c r="B35" s="164"/>
      <c r="C35" s="164"/>
      <c r="D35" s="164"/>
      <c r="E35" s="166"/>
      <c r="F35" s="164"/>
      <c r="G35" s="164"/>
      <c r="H35" s="164"/>
    </row>
    <row r="36" spans="1:8" x14ac:dyDescent="0.25">
      <c r="B36" s="164"/>
      <c r="C36" s="164"/>
      <c r="D36" s="164"/>
      <c r="E36" s="166"/>
      <c r="F36" s="164"/>
      <c r="G36" s="164"/>
      <c r="H36" s="164"/>
    </row>
    <row r="37" spans="1:8" x14ac:dyDescent="0.25">
      <c r="B37" s="164"/>
      <c r="C37" s="164"/>
      <c r="D37" s="164"/>
      <c r="E37" s="166"/>
      <c r="F37" s="164"/>
      <c r="G37" s="164"/>
      <c r="H37" s="164"/>
    </row>
    <row r="38" spans="1:8" x14ac:dyDescent="0.25">
      <c r="B38" s="164"/>
      <c r="C38" s="164"/>
      <c r="D38" s="164"/>
      <c r="E38" s="166"/>
      <c r="F38" s="164"/>
      <c r="G38" s="164"/>
      <c r="H38" s="164"/>
    </row>
    <row r="39" spans="1:8" x14ac:dyDescent="0.25">
      <c r="A39" s="155"/>
      <c r="B39" s="155"/>
      <c r="C39" s="155"/>
      <c r="D39" s="155"/>
      <c r="E39" s="155"/>
      <c r="F39" s="155"/>
      <c r="G39" s="155"/>
      <c r="H39" s="155"/>
    </row>
    <row r="40" spans="1:8" x14ac:dyDescent="0.25">
      <c r="A40" s="155"/>
      <c r="B40" s="155"/>
      <c r="C40" s="155"/>
      <c r="D40" s="155"/>
      <c r="E40" s="155"/>
      <c r="F40" s="155"/>
      <c r="G40" s="155"/>
      <c r="H40" s="155"/>
    </row>
    <row r="41" spans="1:8" x14ac:dyDescent="0.25">
      <c r="A41" s="155"/>
      <c r="B41" s="155"/>
      <c r="C41" s="155"/>
      <c r="D41" s="155"/>
      <c r="E41" s="155"/>
      <c r="F41" s="155"/>
      <c r="G41" s="155"/>
      <c r="H41" s="155"/>
    </row>
    <row r="42" spans="1:8" x14ac:dyDescent="0.25">
      <c r="A42" s="155"/>
      <c r="B42" s="155"/>
      <c r="C42" s="155"/>
      <c r="D42" s="155"/>
      <c r="E42" s="155"/>
      <c r="F42" s="155"/>
      <c r="G42" s="155"/>
      <c r="H42" s="155"/>
    </row>
    <row r="43" spans="1:8" x14ac:dyDescent="0.25">
      <c r="A43" s="155"/>
      <c r="B43" s="155"/>
      <c r="C43" s="155"/>
      <c r="D43" s="155"/>
      <c r="E43" s="155"/>
      <c r="F43" s="155"/>
      <c r="G43" s="155"/>
      <c r="H43" s="155"/>
    </row>
    <row r="44" spans="1:8" x14ac:dyDescent="0.25">
      <c r="A44" s="155"/>
      <c r="B44" s="155"/>
      <c r="C44" s="155"/>
      <c r="D44" s="155"/>
      <c r="E44" s="155"/>
      <c r="F44" s="155"/>
      <c r="G44" s="155"/>
      <c r="H44" s="155"/>
    </row>
    <row r="45" spans="1:8" x14ac:dyDescent="0.25">
      <c r="A45" s="264" t="s">
        <v>401</v>
      </c>
      <c r="B45" s="264"/>
      <c r="C45" s="264"/>
      <c r="D45" s="264"/>
      <c r="E45" s="264"/>
      <c r="F45" s="265" t="s">
        <v>402</v>
      </c>
      <c r="G45" s="265"/>
      <c r="H45" s="155"/>
    </row>
    <row r="46" spans="1:8" x14ac:dyDescent="0.25">
      <c r="B46" s="171"/>
      <c r="C46" s="171"/>
      <c r="D46" s="171"/>
      <c r="E46" s="171"/>
      <c r="F46" s="171"/>
      <c r="G46" s="171"/>
      <c r="H46" s="171"/>
    </row>
    <row r="47" spans="1:8" x14ac:dyDescent="0.25">
      <c r="B47" s="171"/>
      <c r="C47" s="171"/>
      <c r="D47" s="171"/>
      <c r="E47" s="171"/>
      <c r="F47" s="171"/>
      <c r="G47" s="171"/>
      <c r="H47" s="171"/>
    </row>
    <row r="48" spans="1:8" x14ac:dyDescent="0.25">
      <c r="B48" s="171"/>
      <c r="C48" s="171"/>
      <c r="D48" s="171"/>
      <c r="E48" s="171"/>
      <c r="F48" s="171"/>
      <c r="G48" s="171"/>
      <c r="H48" s="171"/>
    </row>
    <row r="49" spans="2:8" x14ac:dyDescent="0.25">
      <c r="B49" s="266" t="s">
        <v>403</v>
      </c>
      <c r="C49" s="266"/>
      <c r="D49" s="266"/>
      <c r="E49" s="266"/>
      <c r="F49" s="266"/>
      <c r="G49" s="267" t="s">
        <v>402</v>
      </c>
      <c r="H49" s="267"/>
    </row>
  </sheetData>
  <sheetProtection sheet="1" objects="1" scenarios="1"/>
  <mergeCells count="28"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  <mergeCell ref="C17:D17"/>
    <mergeCell ref="E17:F17"/>
    <mergeCell ref="B18:D18"/>
    <mergeCell ref="E18:H18"/>
    <mergeCell ref="A22:H22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8:G8"/>
    <mergeCell ref="A10:H10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"/>
  <sheetViews>
    <sheetView workbookViewId="0">
      <selection sqref="A1:G38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12" bestFit="1" customWidth="1"/>
    <col min="7" max="7" width="25" customWidth="1"/>
    <col min="8" max="8" width="9.7109375" bestFit="1" customWidth="1"/>
    <col min="9" max="9" width="18.140625" bestFit="1" customWidth="1"/>
    <col min="10" max="10" width="16" bestFit="1" customWidth="1"/>
  </cols>
  <sheetData>
    <row r="1" spans="1:10" x14ac:dyDescent="0.25">
      <c r="A1" s="118" t="s">
        <v>3</v>
      </c>
      <c r="B1" s="118" t="s">
        <v>345</v>
      </c>
      <c r="C1" s="118" t="s">
        <v>38</v>
      </c>
      <c r="D1" s="118" t="s">
        <v>368</v>
      </c>
      <c r="E1" s="118" t="s">
        <v>37</v>
      </c>
      <c r="F1" s="118" t="s">
        <v>1</v>
      </c>
      <c r="G1" s="118" t="s">
        <v>356</v>
      </c>
      <c r="H1" s="118" t="s">
        <v>408</v>
      </c>
      <c r="I1" s="118" t="s">
        <v>50</v>
      </c>
      <c r="J1" s="118" t="s">
        <v>409</v>
      </c>
    </row>
    <row r="2" spans="1:10" x14ac:dyDescent="0.25">
      <c r="A2" s="119"/>
      <c r="B2" s="118"/>
      <c r="C2" s="118"/>
      <c r="D2" s="118"/>
      <c r="E2" s="118"/>
      <c r="F2" s="118"/>
      <c r="G2" s="118"/>
      <c r="H2" s="118"/>
      <c r="I2" s="118"/>
      <c r="J2" s="118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"/>
  <sheetViews>
    <sheetView workbookViewId="0">
      <selection sqref="A1:D5"/>
    </sheetView>
  </sheetViews>
  <sheetFormatPr baseColWidth="10" defaultRowHeight="15" x14ac:dyDescent="0.25"/>
  <cols>
    <col min="1" max="1" width="20.42578125" bestFit="1" customWidth="1"/>
    <col min="2" max="2" width="16.42578125" bestFit="1" customWidth="1"/>
    <col min="3" max="3" width="16.140625" bestFit="1" customWidth="1"/>
    <col min="4" max="4" width="18" bestFit="1" customWidth="1"/>
  </cols>
  <sheetData>
    <row r="1" spans="1:4" x14ac:dyDescent="0.25">
      <c r="A1" s="118"/>
      <c r="B1" s="118"/>
      <c r="C1" s="118"/>
      <c r="D1" s="118"/>
    </row>
    <row r="2" spans="1:4" x14ac:dyDescent="0.25">
      <c r="A2" s="118"/>
      <c r="B2" s="118"/>
      <c r="C2" s="118"/>
      <c r="D2" s="118"/>
    </row>
    <row r="3" spans="1:4" x14ac:dyDescent="0.25">
      <c r="A3" s="118"/>
      <c r="B3" s="118"/>
      <c r="C3" s="118"/>
      <c r="D3" s="118"/>
    </row>
    <row r="4" spans="1:4" x14ac:dyDescent="0.25">
      <c r="A4" s="118"/>
      <c r="B4" s="118"/>
      <c r="C4" s="118"/>
      <c r="D4" s="118"/>
    </row>
    <row r="5" spans="1:4" x14ac:dyDescent="0.25">
      <c r="A5" s="118"/>
      <c r="B5" s="118"/>
      <c r="C5" s="118"/>
      <c r="D5" s="118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"/>
  <sheetViews>
    <sheetView workbookViewId="0">
      <selection activeCell="M1" sqref="A1:XFD3"/>
    </sheetView>
  </sheetViews>
  <sheetFormatPr baseColWidth="10" defaultRowHeight="15" x14ac:dyDescent="0.25"/>
  <cols>
    <col min="1" max="1" width="19.42578125" bestFit="1" customWidth="1"/>
    <col min="2" max="2" width="20.285156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9.7109375" bestFit="1" customWidth="1"/>
    <col min="7" max="7" width="18.140625" bestFit="1" customWidth="1"/>
    <col min="8" max="8" width="16" bestFit="1" customWidth="1"/>
    <col min="9" max="9" width="13" bestFit="1" customWidth="1"/>
    <col min="10" max="10" width="6.42578125" bestFit="1" customWidth="1"/>
    <col min="11" max="11" width="6" bestFit="1" customWidth="1"/>
    <col min="12" max="12" width="6.28515625" bestFit="1" customWidth="1"/>
    <col min="13" max="13" width="5.85546875" bestFit="1" customWidth="1"/>
    <col min="14" max="14" width="16.140625" bestFit="1" customWidth="1"/>
    <col min="15" max="15" width="18" customWidth="1"/>
  </cols>
  <sheetData>
    <row r="1" spans="1:15" s="192" customFormat="1" ht="24.75" customHeight="1" x14ac:dyDescent="0.25">
      <c r="A1" s="318"/>
      <c r="B1" s="319"/>
      <c r="C1" s="292" t="str">
        <f>control!C1</f>
        <v>Cuadro de mando para el ensayo de grasa en alimentos</v>
      </c>
      <c r="D1" s="293"/>
      <c r="E1" s="293"/>
      <c r="F1" s="293"/>
      <c r="G1" s="293"/>
      <c r="H1" s="328" t="s">
        <v>370</v>
      </c>
      <c r="I1" s="328"/>
      <c r="J1" s="328"/>
      <c r="K1" s="326" t="str">
        <f>control!H1</f>
        <v>SOFT-TC-023</v>
      </c>
      <c r="L1" s="326"/>
      <c r="M1" s="236"/>
      <c r="N1" s="236"/>
      <c r="O1" s="236"/>
    </row>
    <row r="2" spans="1:15" s="192" customFormat="1" ht="20.25" customHeight="1" x14ac:dyDescent="0.25">
      <c r="A2" s="318"/>
      <c r="B2" s="319"/>
      <c r="C2" s="292"/>
      <c r="D2" s="293"/>
      <c r="E2" s="293"/>
      <c r="F2" s="293"/>
      <c r="G2" s="293"/>
      <c r="H2" s="328" t="s">
        <v>371</v>
      </c>
      <c r="I2" s="328"/>
      <c r="J2" s="328"/>
      <c r="K2" s="326">
        <f>control!H2</f>
        <v>1</v>
      </c>
      <c r="L2" s="326"/>
      <c r="M2" s="236"/>
      <c r="N2" s="236"/>
      <c r="O2" s="236"/>
    </row>
    <row r="3" spans="1:15" s="192" customFormat="1" ht="23.25" customHeight="1" x14ac:dyDescent="0.3">
      <c r="A3" s="318"/>
      <c r="B3" s="319"/>
      <c r="C3" s="324" t="s">
        <v>372</v>
      </c>
      <c r="D3" s="325"/>
      <c r="E3" s="325"/>
      <c r="F3" s="325"/>
      <c r="G3" s="325"/>
      <c r="H3" s="329" t="s">
        <v>373</v>
      </c>
      <c r="I3" s="329"/>
      <c r="J3" s="329"/>
      <c r="K3" s="327">
        <f>control!H3</f>
        <v>43357</v>
      </c>
      <c r="L3" s="327"/>
      <c r="M3" s="237"/>
      <c r="N3" s="237"/>
      <c r="O3" s="237"/>
    </row>
    <row r="4" spans="1:15" ht="23.25" customHeight="1" x14ac:dyDescent="0.3">
      <c r="A4" s="176"/>
      <c r="B4" s="176"/>
      <c r="C4" s="177"/>
      <c r="D4" s="177"/>
      <c r="E4" s="177"/>
      <c r="F4" s="177"/>
      <c r="G4" s="177"/>
      <c r="H4" s="178"/>
      <c r="I4" s="178"/>
      <c r="J4" s="178"/>
      <c r="K4" s="179"/>
      <c r="L4" s="179"/>
      <c r="M4" s="179"/>
      <c r="N4" s="179"/>
      <c r="O4" s="179"/>
    </row>
    <row r="5" spans="1:15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1:15" x14ac:dyDescent="0.25">
      <c r="A6" s="118"/>
      <c r="B6" s="119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</sheetData>
  <sheetProtection autoFilter="0"/>
  <mergeCells count="9">
    <mergeCell ref="A1:B3"/>
    <mergeCell ref="C1:G2"/>
    <mergeCell ref="C3:G3"/>
    <mergeCell ref="K1:L1"/>
    <mergeCell ref="K2:L2"/>
    <mergeCell ref="K3:L3"/>
    <mergeCell ref="H1:J1"/>
    <mergeCell ref="H2:J2"/>
    <mergeCell ref="H3:J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Q1051"/>
  <sheetViews>
    <sheetView tabSelected="1" topLeftCell="I1" zoomScaleNormal="100" workbookViewId="0">
      <selection activeCell="P19" sqref="P19"/>
    </sheetView>
  </sheetViews>
  <sheetFormatPr baseColWidth="10" defaultRowHeight="15" x14ac:dyDescent="0.25"/>
  <cols>
    <col min="1" max="1" width="20.28515625" customWidth="1"/>
    <col min="2" max="2" width="19" customWidth="1"/>
    <col min="3" max="3" width="21.85546875" bestFit="1" customWidth="1"/>
    <col min="4" max="4" width="30.5703125" customWidth="1"/>
    <col min="5" max="5" width="19.5703125" customWidth="1"/>
    <col min="6" max="7" width="26" customWidth="1"/>
    <col min="8" max="8" width="35" customWidth="1"/>
    <col min="9" max="9" width="23" customWidth="1"/>
    <col min="10" max="11" width="26.42578125" customWidth="1"/>
    <col min="12" max="12" width="17.42578125" customWidth="1"/>
    <col min="13" max="13" width="14.42578125" customWidth="1"/>
    <col min="14" max="14" width="24" customWidth="1"/>
    <col min="15" max="15" width="30.5703125" customWidth="1"/>
    <col min="16" max="16" width="19.42578125" customWidth="1"/>
    <col min="17" max="17" width="20.5703125" customWidth="1"/>
    <col min="18" max="18" width="9.7109375" customWidth="1"/>
    <col min="19" max="19" width="11.140625" customWidth="1"/>
    <col min="20" max="21" width="8.85546875" customWidth="1"/>
    <col min="23" max="23" width="12" bestFit="1" customWidth="1"/>
    <col min="26" max="26" width="10" customWidth="1"/>
  </cols>
  <sheetData>
    <row r="1" spans="1:43" ht="24.75" customHeight="1" x14ac:dyDescent="0.25">
      <c r="A1" s="239"/>
      <c r="B1" s="240"/>
      <c r="C1" s="274" t="str">
        <f>control!C1</f>
        <v>Cuadro de mando para el ensayo de grasa en alimentos</v>
      </c>
      <c r="D1" s="275"/>
      <c r="E1" s="275"/>
      <c r="F1" s="275"/>
      <c r="G1" s="275"/>
      <c r="H1" s="275"/>
      <c r="I1" s="275"/>
      <c r="J1" s="275"/>
      <c r="K1" s="275"/>
      <c r="L1" s="275"/>
      <c r="M1" s="276"/>
      <c r="N1" s="172" t="s">
        <v>370</v>
      </c>
      <c r="O1" s="173" t="str">
        <f>control!H1</f>
        <v>SOFT-TC-023</v>
      </c>
    </row>
    <row r="2" spans="1:43" ht="20.25" customHeight="1" x14ac:dyDescent="0.25">
      <c r="A2" s="239"/>
      <c r="B2" s="240"/>
      <c r="C2" s="274"/>
      <c r="D2" s="275"/>
      <c r="E2" s="275"/>
      <c r="F2" s="275"/>
      <c r="G2" s="275"/>
      <c r="H2" s="275"/>
      <c r="I2" s="275"/>
      <c r="J2" s="275"/>
      <c r="K2" s="275"/>
      <c r="L2" s="275"/>
      <c r="M2" s="276"/>
      <c r="N2" s="172" t="s">
        <v>371</v>
      </c>
      <c r="O2" s="173">
        <f>control!H2</f>
        <v>1</v>
      </c>
    </row>
    <row r="3" spans="1:43" ht="23.25" customHeight="1" x14ac:dyDescent="0.35">
      <c r="A3" s="239"/>
      <c r="B3" s="240"/>
      <c r="C3" s="277" t="s">
        <v>372</v>
      </c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174" t="s">
        <v>373</v>
      </c>
      <c r="O3" s="175">
        <f>control!H3</f>
        <v>43357</v>
      </c>
    </row>
    <row r="4" spans="1:43" ht="20.25" x14ac:dyDescent="0.3">
      <c r="A4" s="282" t="s">
        <v>353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5">
      <c r="A5" s="28" t="s">
        <v>0</v>
      </c>
      <c r="B5" s="34" t="s">
        <v>132</v>
      </c>
      <c r="C5" s="28" t="s">
        <v>32</v>
      </c>
      <c r="D5" s="34" t="s">
        <v>54</v>
      </c>
      <c r="E5" s="285" t="s">
        <v>133</v>
      </c>
      <c r="F5" s="285"/>
      <c r="G5" s="143"/>
      <c r="H5" s="144" t="s">
        <v>73</v>
      </c>
      <c r="I5" s="10"/>
      <c r="J5" s="28"/>
      <c r="K5" s="180" t="s">
        <v>33</v>
      </c>
      <c r="L5" s="34"/>
      <c r="M5" s="285" t="s">
        <v>133</v>
      </c>
      <c r="N5" s="285"/>
      <c r="O5" s="145"/>
    </row>
    <row r="6" spans="1:43" ht="15.75" thickBot="1" x14ac:dyDescent="0.3">
      <c r="A6" s="4" t="s">
        <v>362</v>
      </c>
      <c r="B6" s="146" t="s">
        <v>34</v>
      </c>
      <c r="C6" s="37" t="s">
        <v>363</v>
      </c>
      <c r="D6" s="147" t="s">
        <v>364</v>
      </c>
      <c r="E6" s="37" t="s">
        <v>365</v>
      </c>
      <c r="F6" s="147" t="s">
        <v>26</v>
      </c>
      <c r="G6" s="37" t="s">
        <v>406</v>
      </c>
      <c r="H6" s="182">
        <v>0</v>
      </c>
      <c r="I6" s="37" t="s">
        <v>407</v>
      </c>
      <c r="J6" s="2">
        <v>0</v>
      </c>
      <c r="K6" s="181" t="s">
        <v>354</v>
      </c>
      <c r="L6" s="2"/>
      <c r="M6" s="291" t="s">
        <v>355</v>
      </c>
      <c r="N6" s="291"/>
      <c r="O6" s="148"/>
    </row>
    <row r="7" spans="1:43" hidden="1" x14ac:dyDescent="0.25"/>
    <row r="8" spans="1:43" hidden="1" x14ac:dyDescent="0.25">
      <c r="A8" s="60" t="s">
        <v>53</v>
      </c>
      <c r="B8" s="60"/>
      <c r="C8" s="60"/>
    </row>
    <row r="9" spans="1:43" hidden="1" x14ac:dyDescent="0.25">
      <c r="A9" s="60" t="s">
        <v>32</v>
      </c>
      <c r="B9" s="61">
        <f>G5</f>
        <v>0</v>
      </c>
    </row>
    <row r="10" spans="1:43" hidden="1" x14ac:dyDescent="0.25">
      <c r="A10" s="44" t="s">
        <v>40</v>
      </c>
      <c r="B10" s="55" t="s">
        <v>41</v>
      </c>
      <c r="C10" s="45" t="s">
        <v>39</v>
      </c>
    </row>
    <row r="11" spans="1:43" hidden="1" x14ac:dyDescent="0.25">
      <c r="A11" s="12">
        <v>10</v>
      </c>
      <c r="B11" s="10">
        <v>0</v>
      </c>
      <c r="C11" s="58">
        <v>43313</v>
      </c>
      <c r="H11" s="95"/>
    </row>
    <row r="12" spans="1:43" hidden="1" x14ac:dyDescent="0.25">
      <c r="A12" s="12">
        <v>100</v>
      </c>
      <c r="B12" s="10">
        <v>0</v>
      </c>
      <c r="C12" s="58">
        <v>43313</v>
      </c>
    </row>
    <row r="13" spans="1:43" ht="15.75" hidden="1" thickBot="1" x14ac:dyDescent="0.3">
      <c r="A13" s="15">
        <v>200</v>
      </c>
      <c r="B13" s="3">
        <v>0</v>
      </c>
      <c r="C13" s="59">
        <v>43313</v>
      </c>
    </row>
    <row r="14" spans="1:43" hidden="1" x14ac:dyDescent="0.25">
      <c r="A14" s="57" t="s">
        <v>42</v>
      </c>
      <c r="B14" s="56">
        <f>SLOPE(B11:B13,A11:A13)</f>
        <v>0</v>
      </c>
    </row>
    <row r="15" spans="1:43" ht="15.75" hidden="1" thickBot="1" x14ac:dyDescent="0.3">
      <c r="A15" s="40" t="s">
        <v>43</v>
      </c>
      <c r="B15" s="14">
        <f>INTERCEPT(B11:B13,A11:A13)</f>
        <v>0</v>
      </c>
    </row>
    <row r="16" spans="1:43" ht="15.75" thickBot="1" x14ac:dyDescent="0.3"/>
    <row r="17" spans="1:17" ht="15.75" thickBot="1" x14ac:dyDescent="0.3">
      <c r="A17" s="288" t="s">
        <v>4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90"/>
      <c r="N17" s="106"/>
    </row>
    <row r="18" spans="1:17" ht="15.75" thickBot="1" x14ac:dyDescent="0.3">
      <c r="A18" s="286" t="s">
        <v>134</v>
      </c>
      <c r="B18" s="286"/>
      <c r="C18" s="287"/>
      <c r="D18" s="46"/>
      <c r="E18" s="284" t="s">
        <v>5</v>
      </c>
      <c r="F18" s="284"/>
      <c r="G18" s="284"/>
      <c r="H18" s="284"/>
      <c r="I18" s="284"/>
      <c r="J18" s="284"/>
      <c r="K18" s="106"/>
      <c r="L18" s="5"/>
    </row>
    <row r="19" spans="1:17" ht="15.75" thickBot="1" x14ac:dyDescent="0.3">
      <c r="A19" s="104" t="s">
        <v>3</v>
      </c>
      <c r="B19" s="104" t="s">
        <v>345</v>
      </c>
      <c r="C19" s="104" t="s">
        <v>38</v>
      </c>
      <c r="D19" s="104" t="s">
        <v>48</v>
      </c>
      <c r="E19" s="104" t="s">
        <v>35</v>
      </c>
      <c r="F19" s="104" t="s">
        <v>44</v>
      </c>
      <c r="G19" s="104" t="s">
        <v>36</v>
      </c>
      <c r="H19" s="104" t="s">
        <v>45</v>
      </c>
      <c r="I19" s="104" t="s">
        <v>46</v>
      </c>
      <c r="J19" s="104" t="s">
        <v>55</v>
      </c>
      <c r="K19" s="104" t="s">
        <v>368</v>
      </c>
      <c r="L19" s="104" t="s">
        <v>37</v>
      </c>
      <c r="M19" s="104" t="s">
        <v>1</v>
      </c>
      <c r="N19" s="108" t="s">
        <v>356</v>
      </c>
      <c r="O19" s="183" t="s">
        <v>408</v>
      </c>
      <c r="P19" s="183" t="s">
        <v>50</v>
      </c>
      <c r="Q19" s="183" t="s">
        <v>409</v>
      </c>
    </row>
    <row r="20" spans="1:17" x14ac:dyDescent="0.25">
      <c r="A20" s="103"/>
      <c r="B20" s="102"/>
      <c r="C20" s="96"/>
      <c r="D20" s="99"/>
      <c r="E20" s="100"/>
      <c r="F20" s="97" t="str">
        <f t="shared" ref="F20:F83" si="0">IF(OR(ISBLANK(E20),ISERROR($B$14),ISERROR($B$15))=FALSE,E20+(E20*$B$14+$B$15),"")</f>
        <v/>
      </c>
      <c r="G20" s="85"/>
      <c r="H20" s="97" t="str">
        <f t="shared" ref="H20:H83" si="1">IF(OR(ISBLANK(G20),ISERROR($B$14),ISERROR($B$15))=FALSE,G20+(G20*$B$14+$B$15),"")</f>
        <v/>
      </c>
      <c r="I20" s="86"/>
      <c r="J20" s="98" t="str">
        <f t="shared" ref="J20:J83" si="2">IF(OR(ISBLANK(I20),ISERROR($B$14),ISERROR($B$15))=FALSE,I20+(I20*$B$14+$B$15),"")</f>
        <v/>
      </c>
      <c r="K20" s="187"/>
      <c r="L20" s="13" t="str">
        <f>IF(AND(ISNUMBER(F20),ISNUMBER(H20),ISNUMBER(J20))=TRUE,IF((Tabla1[[#This Row],[Peso cápsula + Residuo corregido (g)]]-Tabla1[[#This Row],[Peso cápsula Corregido (g)]])&lt;$J$6,"MASA INSUFICIENTE",IF((1-K20)*(H20-F20)/J20&lt;$H$6,"&gt; "&amp;$H$6,(1-K20)*(H20-F20)/J20)),"")</f>
        <v/>
      </c>
      <c r="M20" s="105"/>
      <c r="N20" s="107"/>
      <c r="O20" s="184"/>
      <c r="P20" s="184"/>
      <c r="Q20" s="184"/>
    </row>
    <row r="21" spans="1:17" x14ac:dyDescent="0.25">
      <c r="A21" s="103"/>
      <c r="B21" s="103"/>
      <c r="C21" s="96"/>
      <c r="D21" s="99"/>
      <c r="E21" s="100"/>
      <c r="F21" s="97" t="str">
        <f t="shared" si="0"/>
        <v/>
      </c>
      <c r="G21" s="85"/>
      <c r="H21" s="97" t="str">
        <f t="shared" si="1"/>
        <v/>
      </c>
      <c r="I21" s="86"/>
      <c r="J21" s="98" t="str">
        <f t="shared" si="2"/>
        <v/>
      </c>
      <c r="K21" s="187"/>
      <c r="L21" s="13" t="str">
        <f>IF(AND(ISNUMBER(F21),ISNUMBER(H21),ISNUMBER(J21))=TRUE,IF((Tabla1[[#This Row],[Peso cápsula + Residuo corregido (g)]]-Tabla1[[#This Row],[Peso cápsula Corregido (g)]])&lt;$J$6,"MASA INSUFICIENTE",IF((1-K21)*(H21-F21)/J21&lt;$H$6,"&gt; "&amp;$H$6,(1-K21)*(H21-F21)/J21)),"")</f>
        <v/>
      </c>
      <c r="M21" s="105"/>
      <c r="N21" s="105"/>
      <c r="O21" s="185"/>
      <c r="P21" s="185"/>
      <c r="Q21" s="185"/>
    </row>
    <row r="22" spans="1:17" x14ac:dyDescent="0.25">
      <c r="A22" s="103"/>
      <c r="B22" s="103"/>
      <c r="C22" s="96"/>
      <c r="D22" s="99"/>
      <c r="E22" s="100"/>
      <c r="F22" s="97" t="str">
        <f t="shared" si="0"/>
        <v/>
      </c>
      <c r="G22" s="85"/>
      <c r="H22" s="97" t="str">
        <f t="shared" si="1"/>
        <v/>
      </c>
      <c r="I22" s="86"/>
      <c r="J22" s="98" t="str">
        <f t="shared" si="2"/>
        <v/>
      </c>
      <c r="K22" s="187"/>
      <c r="L22" s="13" t="str">
        <f>IF(AND(ISNUMBER(F22),ISNUMBER(H22),ISNUMBER(J22))=TRUE,IF((Tabla1[[#This Row],[Peso cápsula + Residuo corregido (g)]]-Tabla1[[#This Row],[Peso cápsula Corregido (g)]])&lt;$J$6,"MASA INSUFICIENTE",IF((1-K22)*(H22-F22)/J22&lt;$H$6,"&gt; "&amp;$H$6,(1-K22)*(H22-F22)/J22)),"")</f>
        <v/>
      </c>
      <c r="M22" s="105"/>
      <c r="N22" s="105"/>
      <c r="O22" s="185"/>
      <c r="P22" s="185"/>
      <c r="Q22" s="185"/>
    </row>
    <row r="23" spans="1:17" x14ac:dyDescent="0.25">
      <c r="A23" s="103"/>
      <c r="B23" s="103"/>
      <c r="C23" s="96"/>
      <c r="D23" s="99"/>
      <c r="E23" s="100"/>
      <c r="F23" s="97" t="str">
        <f t="shared" si="0"/>
        <v/>
      </c>
      <c r="G23" s="85"/>
      <c r="H23" s="97" t="str">
        <f t="shared" si="1"/>
        <v/>
      </c>
      <c r="I23" s="86"/>
      <c r="J23" s="98" t="str">
        <f t="shared" si="2"/>
        <v/>
      </c>
      <c r="K23" s="187"/>
      <c r="L23" s="13" t="str">
        <f>IF(AND(ISNUMBER(F23),ISNUMBER(H23),ISNUMBER(J23))=TRUE,IF((Tabla1[[#This Row],[Peso cápsula + Residuo corregido (g)]]-Tabla1[[#This Row],[Peso cápsula Corregido (g)]])&lt;$J$6,"MASA INSUFICIENTE",IF((1-K23)*(H23-F23)/J23&lt;$H$6,"&gt; "&amp;$H$6,(1-K23)*(H23-F23)/J23)),"")</f>
        <v/>
      </c>
      <c r="M23" s="105"/>
      <c r="N23" s="105"/>
      <c r="O23" s="185"/>
      <c r="P23" s="185"/>
      <c r="Q23" s="185"/>
    </row>
    <row r="24" spans="1:17" x14ac:dyDescent="0.25">
      <c r="A24" s="103"/>
      <c r="B24" s="103"/>
      <c r="C24" s="96"/>
      <c r="D24" s="99"/>
      <c r="E24" s="100"/>
      <c r="F24" s="97" t="str">
        <f t="shared" si="0"/>
        <v/>
      </c>
      <c r="G24" s="85"/>
      <c r="H24" s="97" t="str">
        <f t="shared" si="1"/>
        <v/>
      </c>
      <c r="I24" s="86"/>
      <c r="J24" s="98" t="str">
        <f t="shared" si="2"/>
        <v/>
      </c>
      <c r="K24" s="187"/>
      <c r="L24" s="13" t="str">
        <f>IF(AND(ISNUMBER(F24),ISNUMBER(H24),ISNUMBER(J24))=TRUE,IF((Tabla1[[#This Row],[Peso cápsula + Residuo corregido (g)]]-Tabla1[[#This Row],[Peso cápsula Corregido (g)]])&lt;$J$6,"MASA INSUFICIENTE",IF((1-K24)*(H24-F24)/J24&lt;$H$6,"&gt; "&amp;$H$6,(1-K24)*(H24-F24)/J24)),"")</f>
        <v/>
      </c>
      <c r="M24" s="105"/>
      <c r="N24" s="105"/>
      <c r="O24" s="185"/>
      <c r="P24" s="185"/>
      <c r="Q24" s="185"/>
    </row>
    <row r="25" spans="1:17" x14ac:dyDescent="0.25">
      <c r="A25" s="103"/>
      <c r="B25" s="103"/>
      <c r="C25" s="96"/>
      <c r="D25" s="99"/>
      <c r="E25" s="100"/>
      <c r="F25" s="97" t="str">
        <f t="shared" si="0"/>
        <v/>
      </c>
      <c r="G25" s="85"/>
      <c r="H25" s="97" t="str">
        <f t="shared" si="1"/>
        <v/>
      </c>
      <c r="I25" s="86"/>
      <c r="J25" s="98" t="str">
        <f t="shared" si="2"/>
        <v/>
      </c>
      <c r="K25" s="187"/>
      <c r="L25" s="13" t="str">
        <f>IF(AND(ISNUMBER(F25),ISNUMBER(H25),ISNUMBER(J25))=TRUE,IF((Tabla1[[#This Row],[Peso cápsula + Residuo corregido (g)]]-Tabla1[[#This Row],[Peso cápsula Corregido (g)]])&lt;$J$6,"MASA INSUFICIENTE",IF((1-K25)*(H25-F25)/J25&lt;$H$6,"&gt; "&amp;$H$6,(1-K25)*(H25-F25)/J25)),"")</f>
        <v/>
      </c>
      <c r="M25" s="105"/>
      <c r="N25" s="105"/>
      <c r="O25" s="185"/>
      <c r="P25" s="185"/>
      <c r="Q25" s="185"/>
    </row>
    <row r="26" spans="1:17" x14ac:dyDescent="0.25">
      <c r="A26" s="103"/>
      <c r="B26" s="103"/>
      <c r="C26" s="96"/>
      <c r="D26" s="99"/>
      <c r="E26" s="100"/>
      <c r="F26" s="97" t="str">
        <f t="shared" si="0"/>
        <v/>
      </c>
      <c r="G26" s="85"/>
      <c r="H26" s="97" t="str">
        <f t="shared" si="1"/>
        <v/>
      </c>
      <c r="I26" s="86"/>
      <c r="J26" s="98" t="str">
        <f t="shared" si="2"/>
        <v/>
      </c>
      <c r="K26" s="187"/>
      <c r="L26" s="13" t="str">
        <f>IF(AND(ISNUMBER(F26),ISNUMBER(H26),ISNUMBER(J26))=TRUE,IF((Tabla1[[#This Row],[Peso cápsula + Residuo corregido (g)]]-Tabla1[[#This Row],[Peso cápsula Corregido (g)]])&lt;$J$6,"MASA INSUFICIENTE",IF((1-K26)*(H26-F26)/J26&lt;$H$6,"&gt; "&amp;$H$6,(1-K26)*(H26-F26)/J26)),"")</f>
        <v/>
      </c>
      <c r="M26" s="105"/>
      <c r="N26" s="105"/>
      <c r="O26" s="185"/>
      <c r="P26" s="185"/>
      <c r="Q26" s="185"/>
    </row>
    <row r="27" spans="1:17" x14ac:dyDescent="0.25">
      <c r="A27" s="103"/>
      <c r="B27" s="103"/>
      <c r="C27" s="96"/>
      <c r="D27" s="99"/>
      <c r="E27" s="100"/>
      <c r="F27" s="97" t="str">
        <f t="shared" si="0"/>
        <v/>
      </c>
      <c r="G27" s="85"/>
      <c r="H27" s="97" t="str">
        <f t="shared" si="1"/>
        <v/>
      </c>
      <c r="I27" s="86"/>
      <c r="J27" s="98" t="str">
        <f t="shared" si="2"/>
        <v/>
      </c>
      <c r="K27" s="187"/>
      <c r="L27" s="13" t="str">
        <f>IF(AND(ISNUMBER(F27),ISNUMBER(H27),ISNUMBER(J27))=TRUE,IF((Tabla1[[#This Row],[Peso cápsula + Residuo corregido (g)]]-Tabla1[[#This Row],[Peso cápsula Corregido (g)]])&lt;$J$6,"MASA INSUFICIENTE",IF((1-K27)*(H27-F27)/J27&lt;$H$6,"&gt; "&amp;$H$6,(1-K27)*(H27-F27)/J27)),"")</f>
        <v/>
      </c>
      <c r="M27" s="105"/>
      <c r="N27" s="105"/>
      <c r="O27" s="185"/>
      <c r="P27" s="185"/>
      <c r="Q27" s="185"/>
    </row>
    <row r="28" spans="1:17" x14ac:dyDescent="0.25">
      <c r="A28" s="103"/>
      <c r="B28" s="103"/>
      <c r="C28" s="96"/>
      <c r="D28" s="99"/>
      <c r="E28" s="100"/>
      <c r="F28" s="97" t="str">
        <f t="shared" si="0"/>
        <v/>
      </c>
      <c r="G28" s="85"/>
      <c r="H28" s="97" t="str">
        <f t="shared" si="1"/>
        <v/>
      </c>
      <c r="I28" s="86"/>
      <c r="J28" s="98" t="str">
        <f t="shared" si="2"/>
        <v/>
      </c>
      <c r="K28" s="187"/>
      <c r="L28" s="13" t="str">
        <f>IF(AND(ISNUMBER(F28),ISNUMBER(H28),ISNUMBER(J28))=TRUE,IF((Tabla1[[#This Row],[Peso cápsula + Residuo corregido (g)]]-Tabla1[[#This Row],[Peso cápsula Corregido (g)]])&lt;$J$6,"MASA INSUFICIENTE",IF((1-K28)*(H28-F28)/J28&lt;$H$6,"&gt; "&amp;$H$6,(1-K28)*(H28-F28)/J28)),"")</f>
        <v/>
      </c>
      <c r="M28" s="105"/>
      <c r="N28" s="105"/>
      <c r="O28" s="185"/>
      <c r="P28" s="185"/>
      <c r="Q28" s="185"/>
    </row>
    <row r="29" spans="1:17" x14ac:dyDescent="0.25">
      <c r="A29" s="103"/>
      <c r="B29" s="103"/>
      <c r="C29" s="96"/>
      <c r="D29" s="99"/>
      <c r="E29" s="100"/>
      <c r="F29" s="97" t="str">
        <f t="shared" si="0"/>
        <v/>
      </c>
      <c r="G29" s="85"/>
      <c r="H29" s="97" t="str">
        <f t="shared" si="1"/>
        <v/>
      </c>
      <c r="I29" s="86"/>
      <c r="J29" s="98" t="str">
        <f t="shared" si="2"/>
        <v/>
      </c>
      <c r="K29" s="187"/>
      <c r="L29" s="13" t="str">
        <f>IF(AND(ISNUMBER(F29),ISNUMBER(H29),ISNUMBER(J29))=TRUE,IF((Tabla1[[#This Row],[Peso cápsula + Residuo corregido (g)]]-Tabla1[[#This Row],[Peso cápsula Corregido (g)]])&lt;$J$6,"MASA INSUFICIENTE",IF((1-K29)*(H29-F29)/J29&lt;$H$6,"&gt; "&amp;$H$6,(1-K29)*(H29-F29)/J29)),"")</f>
        <v/>
      </c>
      <c r="M29" s="105"/>
      <c r="N29" s="105"/>
      <c r="O29" s="185"/>
      <c r="P29" s="185"/>
      <c r="Q29" s="185"/>
    </row>
    <row r="30" spans="1:17" x14ac:dyDescent="0.25">
      <c r="A30" s="103"/>
      <c r="B30" s="103"/>
      <c r="C30" s="96"/>
      <c r="D30" s="99"/>
      <c r="E30" s="100"/>
      <c r="F30" s="97" t="str">
        <f t="shared" si="0"/>
        <v/>
      </c>
      <c r="G30" s="85"/>
      <c r="H30" s="97" t="str">
        <f t="shared" si="1"/>
        <v/>
      </c>
      <c r="I30" s="86"/>
      <c r="J30" s="98" t="str">
        <f t="shared" si="2"/>
        <v/>
      </c>
      <c r="K30" s="187"/>
      <c r="L30" s="13" t="str">
        <f>IF(AND(ISNUMBER(F30),ISNUMBER(H30),ISNUMBER(J30))=TRUE,IF((Tabla1[[#This Row],[Peso cápsula + Residuo corregido (g)]]-Tabla1[[#This Row],[Peso cápsula Corregido (g)]])&lt;$J$6,"MASA INSUFICIENTE",IF((1-K30)*(H30-F30)/J30&lt;$H$6,"&gt; "&amp;$H$6,(1-K30)*(H30-F30)/J30)),"")</f>
        <v/>
      </c>
      <c r="M30" s="105"/>
      <c r="N30" s="105"/>
      <c r="O30" s="185"/>
      <c r="P30" s="185"/>
      <c r="Q30" s="185"/>
    </row>
    <row r="31" spans="1:17" x14ac:dyDescent="0.25">
      <c r="A31" s="103"/>
      <c r="B31" s="103"/>
      <c r="C31" s="96"/>
      <c r="D31" s="99"/>
      <c r="E31" s="100"/>
      <c r="F31" s="97" t="str">
        <f t="shared" si="0"/>
        <v/>
      </c>
      <c r="G31" s="85"/>
      <c r="H31" s="97" t="str">
        <f t="shared" si="1"/>
        <v/>
      </c>
      <c r="I31" s="86"/>
      <c r="J31" s="98" t="str">
        <f t="shared" si="2"/>
        <v/>
      </c>
      <c r="K31" s="187"/>
      <c r="L31" s="13" t="str">
        <f>IF(AND(ISNUMBER(F31),ISNUMBER(H31),ISNUMBER(J31))=TRUE,IF((Tabla1[[#This Row],[Peso cápsula + Residuo corregido (g)]]-Tabla1[[#This Row],[Peso cápsula Corregido (g)]])&lt;$J$6,"MASA INSUFICIENTE",IF((1-K31)*(H31-F31)/J31&lt;$H$6,"&gt; "&amp;$H$6,(1-K31)*(H31-F31)/J31)),"")</f>
        <v/>
      </c>
      <c r="M31" s="105"/>
      <c r="N31" s="105"/>
      <c r="O31" s="185"/>
      <c r="P31" s="185"/>
      <c r="Q31" s="185"/>
    </row>
    <row r="32" spans="1:17" x14ac:dyDescent="0.25">
      <c r="A32" s="103"/>
      <c r="B32" s="103"/>
      <c r="C32" s="96"/>
      <c r="D32" s="99"/>
      <c r="E32" s="100"/>
      <c r="F32" s="97" t="str">
        <f t="shared" si="0"/>
        <v/>
      </c>
      <c r="G32" s="85"/>
      <c r="H32" s="97" t="str">
        <f t="shared" si="1"/>
        <v/>
      </c>
      <c r="I32" s="86"/>
      <c r="J32" s="98" t="str">
        <f t="shared" si="2"/>
        <v/>
      </c>
      <c r="K32" s="187"/>
      <c r="L32" s="13" t="str">
        <f>IF(AND(ISNUMBER(F32),ISNUMBER(H32),ISNUMBER(J32))=TRUE,IF((Tabla1[[#This Row],[Peso cápsula + Residuo corregido (g)]]-Tabla1[[#This Row],[Peso cápsula Corregido (g)]])&lt;$J$6,"MASA INSUFICIENTE",IF((1-K32)*(H32-F32)/J32&lt;$H$6,"&gt; "&amp;$H$6,(1-K32)*(H32-F32)/J32)),"")</f>
        <v/>
      </c>
      <c r="M32" s="105"/>
      <c r="N32" s="105"/>
      <c r="O32" s="185"/>
      <c r="P32" s="185"/>
      <c r="Q32" s="185"/>
    </row>
    <row r="33" spans="1:17" x14ac:dyDescent="0.25">
      <c r="A33" s="103"/>
      <c r="B33" s="103"/>
      <c r="C33" s="96"/>
      <c r="D33" s="99"/>
      <c r="E33" s="100"/>
      <c r="F33" s="97" t="str">
        <f t="shared" si="0"/>
        <v/>
      </c>
      <c r="G33" s="85"/>
      <c r="H33" s="97" t="str">
        <f t="shared" si="1"/>
        <v/>
      </c>
      <c r="I33" s="86"/>
      <c r="J33" s="98" t="str">
        <f t="shared" si="2"/>
        <v/>
      </c>
      <c r="K33" s="187"/>
      <c r="L33" s="13" t="str">
        <f>IF(AND(ISNUMBER(F33),ISNUMBER(H33),ISNUMBER(J33))=TRUE,IF((Tabla1[[#This Row],[Peso cápsula + Residuo corregido (g)]]-Tabla1[[#This Row],[Peso cápsula Corregido (g)]])&lt;$J$6,"MASA INSUFICIENTE",IF((1-K33)*(H33-F33)/J33&lt;$H$6,"&gt; "&amp;$H$6,(1-K33)*(H33-F33)/J33)),"")</f>
        <v/>
      </c>
      <c r="M33" s="105"/>
      <c r="N33" s="105"/>
      <c r="O33" s="185"/>
      <c r="P33" s="185"/>
      <c r="Q33" s="185"/>
    </row>
    <row r="34" spans="1:17" x14ac:dyDescent="0.25">
      <c r="A34" s="103"/>
      <c r="B34" s="103"/>
      <c r="C34" s="96"/>
      <c r="D34" s="99"/>
      <c r="E34" s="100"/>
      <c r="F34" s="97" t="str">
        <f t="shared" si="0"/>
        <v/>
      </c>
      <c r="G34" s="85"/>
      <c r="H34" s="97" t="str">
        <f t="shared" si="1"/>
        <v/>
      </c>
      <c r="I34" s="86"/>
      <c r="J34" s="98" t="str">
        <f t="shared" si="2"/>
        <v/>
      </c>
      <c r="K34" s="187"/>
      <c r="L34" s="13" t="str">
        <f>IF(AND(ISNUMBER(F34),ISNUMBER(H34),ISNUMBER(J34))=TRUE,IF((Tabla1[[#This Row],[Peso cápsula + Residuo corregido (g)]]-Tabla1[[#This Row],[Peso cápsula Corregido (g)]])&lt;$J$6,"MASA INSUFICIENTE",IF((1-K34)*(H34-F34)/J34&lt;$H$6,"&gt; "&amp;$H$6,(1-K34)*(H34-F34)/J34)),"")</f>
        <v/>
      </c>
      <c r="M34" s="105"/>
      <c r="N34" s="105"/>
      <c r="O34" s="185"/>
      <c r="P34" s="185"/>
      <c r="Q34" s="185"/>
    </row>
    <row r="35" spans="1:17" x14ac:dyDescent="0.25">
      <c r="A35" s="103"/>
      <c r="B35" s="103"/>
      <c r="C35" s="96"/>
      <c r="D35" s="99"/>
      <c r="E35" s="100"/>
      <c r="F35" s="97" t="str">
        <f t="shared" si="0"/>
        <v/>
      </c>
      <c r="G35" s="85"/>
      <c r="H35" s="97" t="str">
        <f t="shared" si="1"/>
        <v/>
      </c>
      <c r="I35" s="86"/>
      <c r="J35" s="98" t="str">
        <f t="shared" si="2"/>
        <v/>
      </c>
      <c r="K35" s="187"/>
      <c r="L35" s="13" t="str">
        <f>IF(AND(ISNUMBER(F35),ISNUMBER(H35),ISNUMBER(J35))=TRUE,IF((Tabla1[[#This Row],[Peso cápsula + Residuo corregido (g)]]-Tabla1[[#This Row],[Peso cápsula Corregido (g)]])&lt;$J$6,"MASA INSUFICIENTE",IF((1-K35)*(H35-F35)/J35&lt;$H$6,"&gt; "&amp;$H$6,(1-K35)*(H35-F35)/J35)),"")</f>
        <v/>
      </c>
      <c r="M35" s="105"/>
      <c r="N35" s="105"/>
      <c r="O35" s="185"/>
      <c r="P35" s="185"/>
      <c r="Q35" s="185"/>
    </row>
    <row r="36" spans="1:17" x14ac:dyDescent="0.25">
      <c r="A36" s="103"/>
      <c r="B36" s="103"/>
      <c r="C36" s="96"/>
      <c r="D36" s="99"/>
      <c r="E36" s="100"/>
      <c r="F36" s="97" t="str">
        <f t="shared" si="0"/>
        <v/>
      </c>
      <c r="G36" s="85"/>
      <c r="H36" s="97" t="str">
        <f t="shared" si="1"/>
        <v/>
      </c>
      <c r="I36" s="86"/>
      <c r="J36" s="98" t="str">
        <f t="shared" si="2"/>
        <v/>
      </c>
      <c r="K36" s="187"/>
      <c r="L36" s="13" t="str">
        <f>IF(AND(ISNUMBER(F36),ISNUMBER(H36),ISNUMBER(J36))=TRUE,IF((Tabla1[[#This Row],[Peso cápsula + Residuo corregido (g)]]-Tabla1[[#This Row],[Peso cápsula Corregido (g)]])&lt;$J$6,"MASA INSUFICIENTE",IF((1-K36)*(H36-F36)/J36&lt;$H$6,"&gt; "&amp;$H$6,(1-K36)*(H36-F36)/J36)),"")</f>
        <v/>
      </c>
      <c r="M36" s="105"/>
      <c r="N36" s="105"/>
      <c r="O36" s="185"/>
      <c r="P36" s="185"/>
      <c r="Q36" s="185"/>
    </row>
    <row r="37" spans="1:17" x14ac:dyDescent="0.25">
      <c r="A37" s="103"/>
      <c r="B37" s="103"/>
      <c r="C37" s="96"/>
      <c r="D37" s="99"/>
      <c r="E37" s="100"/>
      <c r="F37" s="97" t="str">
        <f t="shared" si="0"/>
        <v/>
      </c>
      <c r="G37" s="85"/>
      <c r="H37" s="97" t="str">
        <f t="shared" si="1"/>
        <v/>
      </c>
      <c r="I37" s="86"/>
      <c r="J37" s="98" t="str">
        <f t="shared" si="2"/>
        <v/>
      </c>
      <c r="K37" s="187"/>
      <c r="L37" s="13" t="str">
        <f>IF(AND(ISNUMBER(F37),ISNUMBER(H37),ISNUMBER(J37))=TRUE,IF((Tabla1[[#This Row],[Peso cápsula + Residuo corregido (g)]]-Tabla1[[#This Row],[Peso cápsula Corregido (g)]])&lt;$J$6,"MASA INSUFICIENTE",IF((1-K37)*(H37-F37)/J37&lt;$H$6,"&gt; "&amp;$H$6,(1-K37)*(H37-F37)/J37)),"")</f>
        <v/>
      </c>
      <c r="M37" s="105"/>
      <c r="N37" s="105"/>
      <c r="O37" s="185"/>
      <c r="P37" s="185"/>
      <c r="Q37" s="185"/>
    </row>
    <row r="38" spans="1:17" x14ac:dyDescent="0.25">
      <c r="A38" s="103"/>
      <c r="B38" s="103"/>
      <c r="C38" s="96"/>
      <c r="D38" s="99"/>
      <c r="E38" s="100"/>
      <c r="F38" s="97" t="str">
        <f t="shared" si="0"/>
        <v/>
      </c>
      <c r="G38" s="85"/>
      <c r="H38" s="97" t="str">
        <f t="shared" si="1"/>
        <v/>
      </c>
      <c r="I38" s="86"/>
      <c r="J38" s="98" t="str">
        <f t="shared" si="2"/>
        <v/>
      </c>
      <c r="K38" s="187"/>
      <c r="L38" s="13" t="str">
        <f>IF(AND(ISNUMBER(F38),ISNUMBER(H38),ISNUMBER(J38))=TRUE,IF((Tabla1[[#This Row],[Peso cápsula + Residuo corregido (g)]]-Tabla1[[#This Row],[Peso cápsula Corregido (g)]])&lt;$J$6,"MASA INSUFICIENTE",IF((1-K38)*(H38-F38)/J38&lt;$H$6,"&gt; "&amp;$H$6,(1-K38)*(H38-F38)/J38)),"")</f>
        <v/>
      </c>
      <c r="M38" s="105"/>
      <c r="N38" s="105"/>
      <c r="O38" s="185"/>
      <c r="P38" s="185"/>
      <c r="Q38" s="185"/>
    </row>
    <row r="39" spans="1:17" x14ac:dyDescent="0.25">
      <c r="A39" s="103"/>
      <c r="B39" s="103"/>
      <c r="C39" s="96"/>
      <c r="D39" s="99"/>
      <c r="E39" s="100"/>
      <c r="F39" s="97" t="str">
        <f t="shared" si="0"/>
        <v/>
      </c>
      <c r="G39" s="85"/>
      <c r="H39" s="97" t="str">
        <f t="shared" si="1"/>
        <v/>
      </c>
      <c r="I39" s="86"/>
      <c r="J39" s="98" t="str">
        <f t="shared" si="2"/>
        <v/>
      </c>
      <c r="K39" s="187"/>
      <c r="L39" s="13" t="str">
        <f>IF(AND(ISNUMBER(F39),ISNUMBER(H39),ISNUMBER(J39))=TRUE,IF((Tabla1[[#This Row],[Peso cápsula + Residuo corregido (g)]]-Tabla1[[#This Row],[Peso cápsula Corregido (g)]])&lt;$J$6,"MASA INSUFICIENTE",IF((1-K39)*(H39-F39)/J39&lt;$H$6,"&gt; "&amp;$H$6,(1-K39)*(H39-F39)/J39)),"")</f>
        <v/>
      </c>
      <c r="M39" s="105"/>
      <c r="N39" s="105"/>
      <c r="O39" s="185"/>
      <c r="P39" s="185"/>
      <c r="Q39" s="185"/>
    </row>
    <row r="40" spans="1:17" x14ac:dyDescent="0.25">
      <c r="A40" s="103"/>
      <c r="B40" s="103"/>
      <c r="C40" s="96"/>
      <c r="D40" s="99"/>
      <c r="E40" s="100"/>
      <c r="F40" s="97" t="str">
        <f t="shared" si="0"/>
        <v/>
      </c>
      <c r="G40" s="85"/>
      <c r="H40" s="97" t="str">
        <f t="shared" si="1"/>
        <v/>
      </c>
      <c r="I40" s="86"/>
      <c r="J40" s="98" t="str">
        <f t="shared" si="2"/>
        <v/>
      </c>
      <c r="K40" s="187"/>
      <c r="L40" s="13" t="str">
        <f>IF(AND(ISNUMBER(F40),ISNUMBER(H40),ISNUMBER(J40))=TRUE,IF((Tabla1[[#This Row],[Peso cápsula + Residuo corregido (g)]]-Tabla1[[#This Row],[Peso cápsula Corregido (g)]])&lt;$J$6,"MASA INSUFICIENTE",IF((1-K40)*(H40-F40)/J40&lt;$H$6,"&gt; "&amp;$H$6,(1-K40)*(H40-F40)/J40)),"")</f>
        <v/>
      </c>
      <c r="M40" s="105"/>
      <c r="N40" s="105"/>
      <c r="O40" s="185"/>
      <c r="P40" s="185"/>
      <c r="Q40" s="185"/>
    </row>
    <row r="41" spans="1:17" x14ac:dyDescent="0.25">
      <c r="A41" s="103"/>
      <c r="B41" s="103"/>
      <c r="C41" s="96"/>
      <c r="D41" s="99"/>
      <c r="E41" s="100"/>
      <c r="F41" s="97" t="str">
        <f t="shared" si="0"/>
        <v/>
      </c>
      <c r="G41" s="85"/>
      <c r="H41" s="97" t="str">
        <f t="shared" si="1"/>
        <v/>
      </c>
      <c r="I41" s="86"/>
      <c r="J41" s="98" t="str">
        <f t="shared" si="2"/>
        <v/>
      </c>
      <c r="K41" s="187"/>
      <c r="L41" s="13" t="str">
        <f>IF(AND(ISNUMBER(F41),ISNUMBER(H41),ISNUMBER(J41))=TRUE,IF((Tabla1[[#This Row],[Peso cápsula + Residuo corregido (g)]]-Tabla1[[#This Row],[Peso cápsula Corregido (g)]])&lt;$J$6,"MASA INSUFICIENTE",IF((1-K41)*(H41-F41)/J41&lt;$H$6,"&gt; "&amp;$H$6,(1-K41)*(H41-F41)/J41)),"")</f>
        <v/>
      </c>
      <c r="M41" s="105"/>
      <c r="N41" s="105"/>
      <c r="O41" s="185"/>
      <c r="P41" s="185"/>
      <c r="Q41" s="185"/>
    </row>
    <row r="42" spans="1:17" x14ac:dyDescent="0.25">
      <c r="A42" s="103"/>
      <c r="B42" s="103"/>
      <c r="C42" s="96"/>
      <c r="D42" s="99"/>
      <c r="E42" s="100"/>
      <c r="F42" s="97" t="str">
        <f t="shared" si="0"/>
        <v/>
      </c>
      <c r="G42" s="85"/>
      <c r="H42" s="97" t="str">
        <f t="shared" si="1"/>
        <v/>
      </c>
      <c r="I42" s="86"/>
      <c r="J42" s="98" t="str">
        <f t="shared" si="2"/>
        <v/>
      </c>
      <c r="K42" s="187"/>
      <c r="L42" s="13" t="str">
        <f>IF(AND(ISNUMBER(F42),ISNUMBER(H42),ISNUMBER(J42))=TRUE,IF((Tabla1[[#This Row],[Peso cápsula + Residuo corregido (g)]]-Tabla1[[#This Row],[Peso cápsula Corregido (g)]])&lt;$J$6,"MASA INSUFICIENTE",IF((1-K42)*(H42-F42)/J42&lt;$H$6,"&gt; "&amp;$H$6,(1-K42)*(H42-F42)/J42)),"")</f>
        <v/>
      </c>
      <c r="M42" s="105"/>
      <c r="N42" s="105"/>
      <c r="O42" s="185"/>
      <c r="P42" s="185"/>
      <c r="Q42" s="185"/>
    </row>
    <row r="43" spans="1:17" x14ac:dyDescent="0.25">
      <c r="A43" s="103"/>
      <c r="B43" s="103"/>
      <c r="C43" s="96"/>
      <c r="D43" s="99"/>
      <c r="E43" s="100"/>
      <c r="F43" s="97" t="str">
        <f t="shared" si="0"/>
        <v/>
      </c>
      <c r="G43" s="85"/>
      <c r="H43" s="97" t="str">
        <f t="shared" si="1"/>
        <v/>
      </c>
      <c r="I43" s="86"/>
      <c r="J43" s="98" t="str">
        <f t="shared" si="2"/>
        <v/>
      </c>
      <c r="K43" s="187"/>
      <c r="L43" s="13" t="str">
        <f>IF(AND(ISNUMBER(F43),ISNUMBER(H43),ISNUMBER(J43))=TRUE,IF((Tabla1[[#This Row],[Peso cápsula + Residuo corregido (g)]]-Tabla1[[#This Row],[Peso cápsula Corregido (g)]])&lt;$J$6,"MASA INSUFICIENTE",IF((1-K43)*(H43-F43)/J43&lt;$H$6,"&gt; "&amp;$H$6,(1-K43)*(H43-F43)/J43)),"")</f>
        <v/>
      </c>
      <c r="M43" s="105"/>
      <c r="N43" s="105"/>
      <c r="O43" s="185"/>
      <c r="P43" s="185"/>
      <c r="Q43" s="185"/>
    </row>
    <row r="44" spans="1:17" x14ac:dyDescent="0.25">
      <c r="A44" s="103"/>
      <c r="B44" s="103"/>
      <c r="C44" s="96"/>
      <c r="D44" s="99"/>
      <c r="E44" s="100"/>
      <c r="F44" s="97" t="str">
        <f t="shared" si="0"/>
        <v/>
      </c>
      <c r="G44" s="85"/>
      <c r="H44" s="97" t="str">
        <f t="shared" si="1"/>
        <v/>
      </c>
      <c r="I44" s="86"/>
      <c r="J44" s="98" t="str">
        <f t="shared" si="2"/>
        <v/>
      </c>
      <c r="K44" s="187"/>
      <c r="L44" s="13" t="str">
        <f>IF(AND(ISNUMBER(F44),ISNUMBER(H44),ISNUMBER(J44))=TRUE,IF((Tabla1[[#This Row],[Peso cápsula + Residuo corregido (g)]]-Tabla1[[#This Row],[Peso cápsula Corregido (g)]])&lt;$J$6,"MASA INSUFICIENTE",IF((1-K44)*(H44-F44)/J44&lt;$H$6,"&gt; "&amp;$H$6,(1-K44)*(H44-F44)/J44)),"")</f>
        <v/>
      </c>
      <c r="M44" s="105"/>
      <c r="N44" s="105"/>
      <c r="O44" s="185"/>
      <c r="P44" s="185"/>
      <c r="Q44" s="185"/>
    </row>
    <row r="45" spans="1:17" x14ac:dyDescent="0.25">
      <c r="A45" s="103"/>
      <c r="B45" s="103"/>
      <c r="C45" s="96"/>
      <c r="D45" s="99"/>
      <c r="E45" s="100"/>
      <c r="F45" s="97" t="str">
        <f t="shared" si="0"/>
        <v/>
      </c>
      <c r="G45" s="85"/>
      <c r="H45" s="97" t="str">
        <f t="shared" si="1"/>
        <v/>
      </c>
      <c r="I45" s="86"/>
      <c r="J45" s="98" t="str">
        <f t="shared" si="2"/>
        <v/>
      </c>
      <c r="K45" s="187"/>
      <c r="L45" s="13" t="str">
        <f>IF(AND(ISNUMBER(F45),ISNUMBER(H45),ISNUMBER(J45))=TRUE,IF((Tabla1[[#This Row],[Peso cápsula + Residuo corregido (g)]]-Tabla1[[#This Row],[Peso cápsula Corregido (g)]])&lt;$J$6,"MASA INSUFICIENTE",IF((1-K45)*(H45-F45)/J45&lt;$H$6,"&gt; "&amp;$H$6,(1-K45)*(H45-F45)/J45)),"")</f>
        <v/>
      </c>
      <c r="M45" s="105"/>
      <c r="N45" s="105"/>
      <c r="O45" s="185"/>
      <c r="P45" s="185"/>
      <c r="Q45" s="185"/>
    </row>
    <row r="46" spans="1:17" x14ac:dyDescent="0.25">
      <c r="A46" s="103"/>
      <c r="B46" s="103"/>
      <c r="C46" s="96"/>
      <c r="D46" s="99"/>
      <c r="E46" s="100"/>
      <c r="F46" s="97" t="str">
        <f t="shared" si="0"/>
        <v/>
      </c>
      <c r="G46" s="85"/>
      <c r="H46" s="97" t="str">
        <f t="shared" si="1"/>
        <v/>
      </c>
      <c r="I46" s="86"/>
      <c r="J46" s="98" t="str">
        <f t="shared" si="2"/>
        <v/>
      </c>
      <c r="K46" s="187"/>
      <c r="L46" s="13" t="str">
        <f>IF(AND(ISNUMBER(F46),ISNUMBER(H46),ISNUMBER(J46))=TRUE,IF((Tabla1[[#This Row],[Peso cápsula + Residuo corregido (g)]]-Tabla1[[#This Row],[Peso cápsula Corregido (g)]])&lt;$J$6,"MASA INSUFICIENTE",IF((1-K46)*(H46-F46)/J46&lt;$H$6,"&gt; "&amp;$H$6,(1-K46)*(H46-F46)/J46)),"")</f>
        <v/>
      </c>
      <c r="M46" s="105"/>
      <c r="N46" s="105"/>
      <c r="O46" s="185"/>
      <c r="P46" s="185"/>
      <c r="Q46" s="185"/>
    </row>
    <row r="47" spans="1:17" x14ac:dyDescent="0.25">
      <c r="A47" s="103"/>
      <c r="B47" s="103"/>
      <c r="C47" s="96"/>
      <c r="D47" s="99"/>
      <c r="E47" s="100"/>
      <c r="F47" s="97" t="str">
        <f t="shared" si="0"/>
        <v/>
      </c>
      <c r="G47" s="85"/>
      <c r="H47" s="97" t="str">
        <f t="shared" si="1"/>
        <v/>
      </c>
      <c r="I47" s="86"/>
      <c r="J47" s="98" t="str">
        <f t="shared" si="2"/>
        <v/>
      </c>
      <c r="K47" s="187"/>
      <c r="L47" s="13" t="str">
        <f>IF(AND(ISNUMBER(F47),ISNUMBER(H47),ISNUMBER(J47))=TRUE,IF((Tabla1[[#This Row],[Peso cápsula + Residuo corregido (g)]]-Tabla1[[#This Row],[Peso cápsula Corregido (g)]])&lt;$J$6,"MASA INSUFICIENTE",IF((1-K47)*(H47-F47)/J47&lt;$H$6,"&gt; "&amp;$H$6,(1-K47)*(H47-F47)/J47)),"")</f>
        <v/>
      </c>
      <c r="M47" s="105"/>
      <c r="N47" s="105"/>
      <c r="O47" s="185"/>
      <c r="P47" s="185"/>
      <c r="Q47" s="185"/>
    </row>
    <row r="48" spans="1:17" x14ac:dyDescent="0.25">
      <c r="A48" s="103"/>
      <c r="B48" s="103"/>
      <c r="C48" s="96"/>
      <c r="D48" s="99"/>
      <c r="E48" s="100"/>
      <c r="F48" s="97" t="str">
        <f t="shared" si="0"/>
        <v/>
      </c>
      <c r="G48" s="85"/>
      <c r="H48" s="97" t="str">
        <f t="shared" si="1"/>
        <v/>
      </c>
      <c r="I48" s="86"/>
      <c r="J48" s="98" t="str">
        <f t="shared" si="2"/>
        <v/>
      </c>
      <c r="K48" s="187"/>
      <c r="L48" s="13" t="str">
        <f>IF(AND(ISNUMBER(F48),ISNUMBER(H48),ISNUMBER(J48))=TRUE,IF((Tabla1[[#This Row],[Peso cápsula + Residuo corregido (g)]]-Tabla1[[#This Row],[Peso cápsula Corregido (g)]])&lt;$J$6,"MASA INSUFICIENTE",IF((1-K48)*(H48-F48)/J48&lt;$H$6,"&gt; "&amp;$H$6,(1-K48)*(H48-F48)/J48)),"")</f>
        <v/>
      </c>
      <c r="M48" s="105"/>
      <c r="N48" s="105"/>
      <c r="O48" s="185"/>
      <c r="P48" s="185"/>
      <c r="Q48" s="185"/>
    </row>
    <row r="49" spans="1:17" x14ac:dyDescent="0.25">
      <c r="A49" s="103"/>
      <c r="B49" s="103"/>
      <c r="C49" s="96"/>
      <c r="D49" s="99"/>
      <c r="E49" s="100"/>
      <c r="F49" s="97" t="str">
        <f t="shared" si="0"/>
        <v/>
      </c>
      <c r="G49" s="85"/>
      <c r="H49" s="97" t="str">
        <f t="shared" si="1"/>
        <v/>
      </c>
      <c r="I49" s="86"/>
      <c r="J49" s="98" t="str">
        <f t="shared" si="2"/>
        <v/>
      </c>
      <c r="K49" s="187"/>
      <c r="L49" s="13" t="str">
        <f>IF(AND(ISNUMBER(F49),ISNUMBER(H49),ISNUMBER(J49))=TRUE,IF((Tabla1[[#This Row],[Peso cápsula + Residuo corregido (g)]]-Tabla1[[#This Row],[Peso cápsula Corregido (g)]])&lt;$J$6,"MASA INSUFICIENTE",IF((1-K49)*(H49-F49)/J49&lt;$H$6,"&gt; "&amp;$H$6,(1-K49)*(H49-F49)/J49)),"")</f>
        <v/>
      </c>
      <c r="M49" s="105"/>
      <c r="N49" s="105"/>
      <c r="O49" s="185"/>
      <c r="P49" s="185"/>
      <c r="Q49" s="185"/>
    </row>
    <row r="50" spans="1:17" x14ac:dyDescent="0.25">
      <c r="A50" s="103"/>
      <c r="B50" s="103"/>
      <c r="C50" s="96"/>
      <c r="D50" s="99"/>
      <c r="E50" s="100"/>
      <c r="F50" s="97" t="str">
        <f t="shared" si="0"/>
        <v/>
      </c>
      <c r="G50" s="85"/>
      <c r="H50" s="97" t="str">
        <f t="shared" si="1"/>
        <v/>
      </c>
      <c r="I50" s="86"/>
      <c r="J50" s="98" t="str">
        <f t="shared" si="2"/>
        <v/>
      </c>
      <c r="K50" s="187"/>
      <c r="L50" s="13" t="str">
        <f>IF(AND(ISNUMBER(F50),ISNUMBER(H50),ISNUMBER(J50))=TRUE,IF((Tabla1[[#This Row],[Peso cápsula + Residuo corregido (g)]]-Tabla1[[#This Row],[Peso cápsula Corregido (g)]])&lt;$J$6,"MASA INSUFICIENTE",IF((1-K50)*(H50-F50)/J50&lt;$H$6,"&gt; "&amp;$H$6,(1-K50)*(H50-F50)/J50)),"")</f>
        <v/>
      </c>
      <c r="M50" s="105"/>
      <c r="N50" s="105"/>
      <c r="O50" s="185"/>
      <c r="P50" s="185"/>
      <c r="Q50" s="185"/>
    </row>
    <row r="51" spans="1:17" x14ac:dyDescent="0.25">
      <c r="A51" s="103"/>
      <c r="B51" s="103"/>
      <c r="C51" s="96"/>
      <c r="D51" s="99"/>
      <c r="E51" s="100"/>
      <c r="F51" s="97" t="str">
        <f t="shared" si="0"/>
        <v/>
      </c>
      <c r="G51" s="85"/>
      <c r="H51" s="97" t="str">
        <f t="shared" si="1"/>
        <v/>
      </c>
      <c r="I51" s="86"/>
      <c r="J51" s="98" t="str">
        <f t="shared" si="2"/>
        <v/>
      </c>
      <c r="K51" s="187"/>
      <c r="L51" s="13" t="str">
        <f>IF(AND(ISNUMBER(F51),ISNUMBER(H51),ISNUMBER(J51))=TRUE,IF((Tabla1[[#This Row],[Peso cápsula + Residuo corregido (g)]]-Tabla1[[#This Row],[Peso cápsula Corregido (g)]])&lt;$J$6,"MASA INSUFICIENTE",IF((1-K51)*(H51-F51)/J51&lt;$H$6,"&gt; "&amp;$H$6,(1-K51)*(H51-F51)/J51)),"")</f>
        <v/>
      </c>
      <c r="M51" s="105"/>
      <c r="N51" s="105"/>
      <c r="O51" s="185"/>
      <c r="P51" s="185"/>
      <c r="Q51" s="185"/>
    </row>
    <row r="52" spans="1:17" x14ac:dyDescent="0.25">
      <c r="A52" s="103"/>
      <c r="B52" s="103"/>
      <c r="C52" s="96"/>
      <c r="D52" s="99"/>
      <c r="E52" s="100"/>
      <c r="F52" s="97" t="str">
        <f t="shared" si="0"/>
        <v/>
      </c>
      <c r="G52" s="85"/>
      <c r="H52" s="97" t="str">
        <f t="shared" si="1"/>
        <v/>
      </c>
      <c r="I52" s="86"/>
      <c r="J52" s="98" t="str">
        <f t="shared" si="2"/>
        <v/>
      </c>
      <c r="K52" s="187"/>
      <c r="L52" s="13" t="str">
        <f>IF(AND(ISNUMBER(F52),ISNUMBER(H52),ISNUMBER(J52))=TRUE,IF((Tabla1[[#This Row],[Peso cápsula + Residuo corregido (g)]]-Tabla1[[#This Row],[Peso cápsula Corregido (g)]])&lt;$J$6,"MASA INSUFICIENTE",IF((1-K52)*(H52-F52)/J52&lt;$H$6,"&gt; "&amp;$H$6,(1-K52)*(H52-F52)/J52)),"")</f>
        <v/>
      </c>
      <c r="M52" s="105"/>
      <c r="N52" s="105"/>
      <c r="O52" s="185"/>
      <c r="P52" s="185"/>
      <c r="Q52" s="185"/>
    </row>
    <row r="53" spans="1:17" x14ac:dyDescent="0.25">
      <c r="A53" s="103"/>
      <c r="B53" s="103"/>
      <c r="C53" s="96"/>
      <c r="D53" s="99"/>
      <c r="E53" s="100"/>
      <c r="F53" s="97" t="str">
        <f t="shared" si="0"/>
        <v/>
      </c>
      <c r="G53" s="85"/>
      <c r="H53" s="97" t="str">
        <f t="shared" si="1"/>
        <v/>
      </c>
      <c r="I53" s="86"/>
      <c r="J53" s="98" t="str">
        <f t="shared" si="2"/>
        <v/>
      </c>
      <c r="K53" s="187"/>
      <c r="L53" s="13" t="str">
        <f>IF(AND(ISNUMBER(F53),ISNUMBER(H53),ISNUMBER(J53))=TRUE,IF((Tabla1[[#This Row],[Peso cápsula + Residuo corregido (g)]]-Tabla1[[#This Row],[Peso cápsula Corregido (g)]])&lt;$J$6,"MASA INSUFICIENTE",IF((1-K53)*(H53-F53)/J53&lt;$H$6,"&gt; "&amp;$H$6,(1-K53)*(H53-F53)/J53)),"")</f>
        <v/>
      </c>
      <c r="M53" s="105"/>
      <c r="N53" s="105"/>
      <c r="O53" s="185"/>
      <c r="P53" s="185"/>
      <c r="Q53" s="185"/>
    </row>
    <row r="54" spans="1:17" x14ac:dyDescent="0.25">
      <c r="A54" s="103"/>
      <c r="B54" s="103"/>
      <c r="C54" s="96"/>
      <c r="D54" s="99"/>
      <c r="E54" s="100"/>
      <c r="F54" s="97" t="str">
        <f t="shared" si="0"/>
        <v/>
      </c>
      <c r="G54" s="85"/>
      <c r="H54" s="97" t="str">
        <f t="shared" si="1"/>
        <v/>
      </c>
      <c r="I54" s="86"/>
      <c r="J54" s="98" t="str">
        <f t="shared" si="2"/>
        <v/>
      </c>
      <c r="K54" s="187"/>
      <c r="L54" s="13" t="str">
        <f>IF(AND(ISNUMBER(F54),ISNUMBER(H54),ISNUMBER(J54))=TRUE,IF((Tabla1[[#This Row],[Peso cápsula + Residuo corregido (g)]]-Tabla1[[#This Row],[Peso cápsula Corregido (g)]])&lt;$J$6,"MASA INSUFICIENTE",IF((1-K54)*(H54-F54)/J54&lt;$H$6,"&gt; "&amp;$H$6,(1-K54)*(H54-F54)/J54)),"")</f>
        <v/>
      </c>
      <c r="M54" s="105"/>
      <c r="N54" s="105"/>
      <c r="O54" s="185"/>
      <c r="P54" s="185"/>
      <c r="Q54" s="185"/>
    </row>
    <row r="55" spans="1:17" x14ac:dyDescent="0.25">
      <c r="A55" s="103"/>
      <c r="B55" s="103"/>
      <c r="C55" s="96"/>
      <c r="D55" s="99"/>
      <c r="E55" s="100"/>
      <c r="F55" s="97" t="str">
        <f t="shared" si="0"/>
        <v/>
      </c>
      <c r="G55" s="85"/>
      <c r="H55" s="97" t="str">
        <f t="shared" si="1"/>
        <v/>
      </c>
      <c r="I55" s="86"/>
      <c r="J55" s="98" t="str">
        <f t="shared" si="2"/>
        <v/>
      </c>
      <c r="K55" s="187"/>
      <c r="L55" s="13" t="str">
        <f>IF(AND(ISNUMBER(F55),ISNUMBER(H55),ISNUMBER(J55))=TRUE,IF((Tabla1[[#This Row],[Peso cápsula + Residuo corregido (g)]]-Tabla1[[#This Row],[Peso cápsula Corregido (g)]])&lt;$J$6,"MASA INSUFICIENTE",IF((1-K55)*(H55-F55)/J55&lt;$H$6,"&gt; "&amp;$H$6,(1-K55)*(H55-F55)/J55)),"")</f>
        <v/>
      </c>
      <c r="M55" s="105"/>
      <c r="N55" s="105"/>
      <c r="O55" s="185"/>
      <c r="P55" s="185"/>
      <c r="Q55" s="185"/>
    </row>
    <row r="56" spans="1:17" x14ac:dyDescent="0.25">
      <c r="A56" s="103"/>
      <c r="B56" s="103"/>
      <c r="C56" s="96"/>
      <c r="D56" s="99"/>
      <c r="E56" s="100"/>
      <c r="F56" s="97" t="str">
        <f t="shared" si="0"/>
        <v/>
      </c>
      <c r="G56" s="85"/>
      <c r="H56" s="97" t="str">
        <f t="shared" si="1"/>
        <v/>
      </c>
      <c r="I56" s="86"/>
      <c r="J56" s="98" t="str">
        <f t="shared" si="2"/>
        <v/>
      </c>
      <c r="K56" s="187"/>
      <c r="L56" s="13" t="str">
        <f>IF(AND(ISNUMBER(F56),ISNUMBER(H56),ISNUMBER(J56))=TRUE,IF((Tabla1[[#This Row],[Peso cápsula + Residuo corregido (g)]]-Tabla1[[#This Row],[Peso cápsula Corregido (g)]])&lt;$J$6,"MASA INSUFICIENTE",IF((1-K56)*(H56-F56)/J56&lt;$H$6,"&gt; "&amp;$H$6,(1-K56)*(H56-F56)/J56)),"")</f>
        <v/>
      </c>
      <c r="M56" s="105"/>
      <c r="N56" s="105"/>
      <c r="O56" s="185"/>
      <c r="P56" s="185"/>
      <c r="Q56" s="185"/>
    </row>
    <row r="57" spans="1:17" x14ac:dyDescent="0.25">
      <c r="A57" s="103"/>
      <c r="B57" s="103"/>
      <c r="C57" s="96"/>
      <c r="D57" s="99"/>
      <c r="E57" s="100"/>
      <c r="F57" s="97" t="str">
        <f t="shared" si="0"/>
        <v/>
      </c>
      <c r="G57" s="85"/>
      <c r="H57" s="97" t="str">
        <f t="shared" si="1"/>
        <v/>
      </c>
      <c r="I57" s="86"/>
      <c r="J57" s="98" t="str">
        <f t="shared" si="2"/>
        <v/>
      </c>
      <c r="K57" s="187"/>
      <c r="L57" s="13" t="str">
        <f>IF(AND(ISNUMBER(F57),ISNUMBER(H57),ISNUMBER(J57))=TRUE,IF((Tabla1[[#This Row],[Peso cápsula + Residuo corregido (g)]]-Tabla1[[#This Row],[Peso cápsula Corregido (g)]])&lt;$J$6,"MASA INSUFICIENTE",IF((1-K57)*(H57-F57)/J57&lt;$H$6,"&gt; "&amp;$H$6,(1-K57)*(H57-F57)/J57)),"")</f>
        <v/>
      </c>
      <c r="M57" s="105"/>
      <c r="N57" s="105"/>
      <c r="O57" s="185"/>
      <c r="P57" s="185"/>
      <c r="Q57" s="185"/>
    </row>
    <row r="58" spans="1:17" x14ac:dyDescent="0.25">
      <c r="A58" s="103"/>
      <c r="B58" s="103"/>
      <c r="C58" s="96"/>
      <c r="D58" s="99"/>
      <c r="E58" s="100"/>
      <c r="F58" s="97" t="str">
        <f t="shared" si="0"/>
        <v/>
      </c>
      <c r="G58" s="85"/>
      <c r="H58" s="97" t="str">
        <f t="shared" si="1"/>
        <v/>
      </c>
      <c r="I58" s="86"/>
      <c r="J58" s="98" t="str">
        <f t="shared" si="2"/>
        <v/>
      </c>
      <c r="K58" s="187"/>
      <c r="L58" s="13" t="str">
        <f>IF(AND(ISNUMBER(F58),ISNUMBER(H58),ISNUMBER(J58))=TRUE,IF((Tabla1[[#This Row],[Peso cápsula + Residuo corregido (g)]]-Tabla1[[#This Row],[Peso cápsula Corregido (g)]])&lt;$J$6,"MASA INSUFICIENTE",IF((1-K58)*(H58-F58)/J58&lt;$H$6,"&gt; "&amp;$H$6,(1-K58)*(H58-F58)/J58)),"")</f>
        <v/>
      </c>
      <c r="M58" s="105"/>
      <c r="N58" s="105"/>
      <c r="O58" s="185"/>
      <c r="P58" s="185"/>
      <c r="Q58" s="185"/>
    </row>
    <row r="59" spans="1:17" x14ac:dyDescent="0.25">
      <c r="A59" s="103"/>
      <c r="B59" s="103"/>
      <c r="C59" s="96"/>
      <c r="D59" s="99"/>
      <c r="E59" s="100"/>
      <c r="F59" s="97" t="str">
        <f t="shared" si="0"/>
        <v/>
      </c>
      <c r="G59" s="85"/>
      <c r="H59" s="97" t="str">
        <f t="shared" si="1"/>
        <v/>
      </c>
      <c r="I59" s="86"/>
      <c r="J59" s="98" t="str">
        <f t="shared" si="2"/>
        <v/>
      </c>
      <c r="K59" s="187"/>
      <c r="L59" s="13" t="str">
        <f>IF(AND(ISNUMBER(F59),ISNUMBER(H59),ISNUMBER(J59))=TRUE,IF((Tabla1[[#This Row],[Peso cápsula + Residuo corregido (g)]]-Tabla1[[#This Row],[Peso cápsula Corregido (g)]])&lt;$J$6,"MASA INSUFICIENTE",IF((1-K59)*(H59-F59)/J59&lt;$H$6,"&gt; "&amp;$H$6,(1-K59)*(H59-F59)/J59)),"")</f>
        <v/>
      </c>
      <c r="M59" s="105"/>
      <c r="N59" s="105"/>
      <c r="O59" s="185"/>
      <c r="P59" s="185"/>
      <c r="Q59" s="185"/>
    </row>
    <row r="60" spans="1:17" x14ac:dyDescent="0.25">
      <c r="A60" s="103"/>
      <c r="B60" s="103"/>
      <c r="C60" s="96"/>
      <c r="D60" s="99"/>
      <c r="E60" s="100"/>
      <c r="F60" s="97" t="str">
        <f t="shared" si="0"/>
        <v/>
      </c>
      <c r="G60" s="85"/>
      <c r="H60" s="97" t="str">
        <f t="shared" si="1"/>
        <v/>
      </c>
      <c r="I60" s="86"/>
      <c r="J60" s="98" t="str">
        <f t="shared" si="2"/>
        <v/>
      </c>
      <c r="K60" s="187"/>
      <c r="L60" s="13" t="str">
        <f>IF(AND(ISNUMBER(F60),ISNUMBER(H60),ISNUMBER(J60))=TRUE,IF((Tabla1[[#This Row],[Peso cápsula + Residuo corregido (g)]]-Tabla1[[#This Row],[Peso cápsula Corregido (g)]])&lt;$J$6,"MASA INSUFICIENTE",IF((1-K60)*(H60-F60)/J60&lt;$H$6,"&gt; "&amp;$H$6,(1-K60)*(H60-F60)/J60)),"")</f>
        <v/>
      </c>
      <c r="M60" s="105"/>
      <c r="N60" s="105"/>
      <c r="O60" s="185"/>
      <c r="P60" s="185"/>
      <c r="Q60" s="185"/>
    </row>
    <row r="61" spans="1:17" x14ac:dyDescent="0.25">
      <c r="A61" s="103"/>
      <c r="B61" s="103"/>
      <c r="C61" s="96"/>
      <c r="D61" s="99"/>
      <c r="E61" s="100"/>
      <c r="F61" s="97" t="str">
        <f t="shared" si="0"/>
        <v/>
      </c>
      <c r="G61" s="85"/>
      <c r="H61" s="97" t="str">
        <f t="shared" si="1"/>
        <v/>
      </c>
      <c r="I61" s="86"/>
      <c r="J61" s="98" t="str">
        <f t="shared" si="2"/>
        <v/>
      </c>
      <c r="K61" s="187"/>
      <c r="L61" s="13" t="str">
        <f>IF(AND(ISNUMBER(F61),ISNUMBER(H61),ISNUMBER(J61))=TRUE,IF((Tabla1[[#This Row],[Peso cápsula + Residuo corregido (g)]]-Tabla1[[#This Row],[Peso cápsula Corregido (g)]])&lt;$J$6,"MASA INSUFICIENTE",IF((1-K61)*(H61-F61)/J61&lt;$H$6,"&gt; "&amp;$H$6,(1-K61)*(H61-F61)/J61)),"")</f>
        <v/>
      </c>
      <c r="M61" s="105"/>
      <c r="N61" s="105"/>
      <c r="O61" s="185"/>
      <c r="P61" s="185"/>
      <c r="Q61" s="185"/>
    </row>
    <row r="62" spans="1:17" x14ac:dyDescent="0.25">
      <c r="A62" s="103"/>
      <c r="B62" s="103"/>
      <c r="C62" s="96"/>
      <c r="D62" s="99"/>
      <c r="E62" s="100"/>
      <c r="F62" s="97" t="str">
        <f t="shared" si="0"/>
        <v/>
      </c>
      <c r="G62" s="85"/>
      <c r="H62" s="97" t="str">
        <f t="shared" si="1"/>
        <v/>
      </c>
      <c r="I62" s="86"/>
      <c r="J62" s="98" t="str">
        <f t="shared" si="2"/>
        <v/>
      </c>
      <c r="K62" s="187"/>
      <c r="L62" s="13" t="str">
        <f>IF(AND(ISNUMBER(F62),ISNUMBER(H62),ISNUMBER(J62))=TRUE,IF((Tabla1[[#This Row],[Peso cápsula + Residuo corregido (g)]]-Tabla1[[#This Row],[Peso cápsula Corregido (g)]])&lt;$J$6,"MASA INSUFICIENTE",IF((1-K62)*(H62-F62)/J62&lt;$H$6,"&gt; "&amp;$H$6,(1-K62)*(H62-F62)/J62)),"")</f>
        <v/>
      </c>
      <c r="M62" s="105"/>
      <c r="N62" s="105"/>
      <c r="O62" s="185"/>
      <c r="P62" s="185"/>
      <c r="Q62" s="185"/>
    </row>
    <row r="63" spans="1:17" x14ac:dyDescent="0.25">
      <c r="A63" s="103"/>
      <c r="B63" s="103"/>
      <c r="C63" s="96"/>
      <c r="D63" s="99"/>
      <c r="E63" s="100"/>
      <c r="F63" s="97" t="str">
        <f t="shared" si="0"/>
        <v/>
      </c>
      <c r="G63" s="85"/>
      <c r="H63" s="97" t="str">
        <f t="shared" si="1"/>
        <v/>
      </c>
      <c r="I63" s="86"/>
      <c r="J63" s="98" t="str">
        <f t="shared" si="2"/>
        <v/>
      </c>
      <c r="K63" s="187"/>
      <c r="L63" s="13" t="str">
        <f>IF(AND(ISNUMBER(F63),ISNUMBER(H63),ISNUMBER(J63))=TRUE,IF((Tabla1[[#This Row],[Peso cápsula + Residuo corregido (g)]]-Tabla1[[#This Row],[Peso cápsula Corregido (g)]])&lt;$J$6,"MASA INSUFICIENTE",IF((1-K63)*(H63-F63)/J63&lt;$H$6,"&gt; "&amp;$H$6,(1-K63)*(H63-F63)/J63)),"")</f>
        <v/>
      </c>
      <c r="M63" s="105"/>
      <c r="N63" s="105"/>
      <c r="O63" s="185"/>
      <c r="P63" s="185"/>
      <c r="Q63" s="185"/>
    </row>
    <row r="64" spans="1:17" x14ac:dyDescent="0.25">
      <c r="A64" s="103"/>
      <c r="B64" s="103"/>
      <c r="C64" s="96"/>
      <c r="D64" s="99"/>
      <c r="E64" s="100"/>
      <c r="F64" s="97" t="str">
        <f t="shared" si="0"/>
        <v/>
      </c>
      <c r="G64" s="85"/>
      <c r="H64" s="97" t="str">
        <f t="shared" si="1"/>
        <v/>
      </c>
      <c r="I64" s="86"/>
      <c r="J64" s="98" t="str">
        <f t="shared" si="2"/>
        <v/>
      </c>
      <c r="K64" s="187"/>
      <c r="L64" s="13" t="str">
        <f>IF(AND(ISNUMBER(F64),ISNUMBER(H64),ISNUMBER(J64))=TRUE,IF((Tabla1[[#This Row],[Peso cápsula + Residuo corregido (g)]]-Tabla1[[#This Row],[Peso cápsula Corregido (g)]])&lt;$J$6,"MASA INSUFICIENTE",IF((1-K64)*(H64-F64)/J64&lt;$H$6,"&gt; "&amp;$H$6,(1-K64)*(H64-F64)/J64)),"")</f>
        <v/>
      </c>
      <c r="M64" s="105"/>
      <c r="N64" s="105"/>
      <c r="O64" s="185"/>
      <c r="P64" s="185"/>
      <c r="Q64" s="185"/>
    </row>
    <row r="65" spans="1:17" x14ac:dyDescent="0.25">
      <c r="A65" s="103"/>
      <c r="B65" s="103"/>
      <c r="C65" s="96"/>
      <c r="D65" s="99"/>
      <c r="E65" s="100"/>
      <c r="F65" s="97" t="str">
        <f t="shared" si="0"/>
        <v/>
      </c>
      <c r="G65" s="85"/>
      <c r="H65" s="97" t="str">
        <f t="shared" si="1"/>
        <v/>
      </c>
      <c r="I65" s="86"/>
      <c r="J65" s="98" t="str">
        <f t="shared" si="2"/>
        <v/>
      </c>
      <c r="K65" s="187"/>
      <c r="L65" s="13" t="str">
        <f>IF(AND(ISNUMBER(F65),ISNUMBER(H65),ISNUMBER(J65))=TRUE,IF((Tabla1[[#This Row],[Peso cápsula + Residuo corregido (g)]]-Tabla1[[#This Row],[Peso cápsula Corregido (g)]])&lt;$J$6,"MASA INSUFICIENTE",IF((1-K65)*(H65-F65)/J65&lt;$H$6,"&gt; "&amp;$H$6,(1-K65)*(H65-F65)/J65)),"")</f>
        <v/>
      </c>
      <c r="M65" s="105"/>
      <c r="N65" s="105"/>
      <c r="O65" s="185"/>
      <c r="P65" s="185"/>
      <c r="Q65" s="185"/>
    </row>
    <row r="66" spans="1:17" x14ac:dyDescent="0.25">
      <c r="A66" s="103"/>
      <c r="B66" s="103"/>
      <c r="C66" s="96"/>
      <c r="D66" s="99"/>
      <c r="E66" s="100"/>
      <c r="F66" s="97" t="str">
        <f t="shared" si="0"/>
        <v/>
      </c>
      <c r="G66" s="85"/>
      <c r="H66" s="97" t="str">
        <f t="shared" si="1"/>
        <v/>
      </c>
      <c r="I66" s="86"/>
      <c r="J66" s="98" t="str">
        <f t="shared" si="2"/>
        <v/>
      </c>
      <c r="K66" s="187"/>
      <c r="L66" s="13" t="str">
        <f>IF(AND(ISNUMBER(F66),ISNUMBER(H66),ISNUMBER(J66))=TRUE,IF((Tabla1[[#This Row],[Peso cápsula + Residuo corregido (g)]]-Tabla1[[#This Row],[Peso cápsula Corregido (g)]])&lt;$J$6,"MASA INSUFICIENTE",IF((1-K66)*(H66-F66)/J66&lt;$H$6,"&gt; "&amp;$H$6,(1-K66)*(H66-F66)/J66)),"")</f>
        <v/>
      </c>
      <c r="M66" s="105"/>
      <c r="N66" s="105"/>
      <c r="O66" s="185"/>
      <c r="P66" s="185"/>
      <c r="Q66" s="185"/>
    </row>
    <row r="67" spans="1:17" x14ac:dyDescent="0.25">
      <c r="A67" s="103"/>
      <c r="B67" s="103"/>
      <c r="C67" s="96"/>
      <c r="D67" s="99"/>
      <c r="E67" s="100"/>
      <c r="F67" s="97" t="str">
        <f t="shared" si="0"/>
        <v/>
      </c>
      <c r="G67" s="85"/>
      <c r="H67" s="97" t="str">
        <f t="shared" si="1"/>
        <v/>
      </c>
      <c r="I67" s="86"/>
      <c r="J67" s="98" t="str">
        <f t="shared" si="2"/>
        <v/>
      </c>
      <c r="K67" s="187"/>
      <c r="L67" s="13" t="str">
        <f>IF(AND(ISNUMBER(F67),ISNUMBER(H67),ISNUMBER(J67))=TRUE,IF((Tabla1[[#This Row],[Peso cápsula + Residuo corregido (g)]]-Tabla1[[#This Row],[Peso cápsula Corregido (g)]])&lt;$J$6,"MASA INSUFICIENTE",IF((1-K67)*(H67-F67)/J67&lt;$H$6,"&gt; "&amp;$H$6,(1-K67)*(H67-F67)/J67)),"")</f>
        <v/>
      </c>
      <c r="M67" s="105"/>
      <c r="N67" s="105"/>
      <c r="O67" s="185"/>
      <c r="P67" s="185"/>
      <c r="Q67" s="185"/>
    </row>
    <row r="68" spans="1:17" x14ac:dyDescent="0.25">
      <c r="A68" s="103"/>
      <c r="B68" s="103"/>
      <c r="C68" s="96"/>
      <c r="D68" s="99"/>
      <c r="E68" s="100"/>
      <c r="F68" s="97" t="str">
        <f t="shared" si="0"/>
        <v/>
      </c>
      <c r="G68" s="85"/>
      <c r="H68" s="97" t="str">
        <f t="shared" si="1"/>
        <v/>
      </c>
      <c r="I68" s="86"/>
      <c r="J68" s="98" t="str">
        <f t="shared" si="2"/>
        <v/>
      </c>
      <c r="K68" s="187"/>
      <c r="L68" s="13" t="str">
        <f>IF(AND(ISNUMBER(F68),ISNUMBER(H68),ISNUMBER(J68))=TRUE,IF((Tabla1[[#This Row],[Peso cápsula + Residuo corregido (g)]]-Tabla1[[#This Row],[Peso cápsula Corregido (g)]])&lt;$J$6,"MASA INSUFICIENTE",IF((1-K68)*(H68-F68)/J68&lt;$H$6,"&gt; "&amp;$H$6,(1-K68)*(H68-F68)/J68)),"")</f>
        <v/>
      </c>
      <c r="M68" s="105"/>
      <c r="N68" s="105"/>
      <c r="O68" s="185"/>
      <c r="P68" s="185"/>
      <c r="Q68" s="185"/>
    </row>
    <row r="69" spans="1:17" x14ac:dyDescent="0.25">
      <c r="A69" s="103"/>
      <c r="B69" s="103"/>
      <c r="C69" s="96"/>
      <c r="D69" s="99"/>
      <c r="E69" s="100"/>
      <c r="F69" s="97" t="str">
        <f t="shared" si="0"/>
        <v/>
      </c>
      <c r="G69" s="85"/>
      <c r="H69" s="97" t="str">
        <f t="shared" si="1"/>
        <v/>
      </c>
      <c r="I69" s="86"/>
      <c r="J69" s="98" t="str">
        <f t="shared" si="2"/>
        <v/>
      </c>
      <c r="K69" s="187"/>
      <c r="L69" s="13" t="str">
        <f>IF(AND(ISNUMBER(F69),ISNUMBER(H69),ISNUMBER(J69))=TRUE,IF((Tabla1[[#This Row],[Peso cápsula + Residuo corregido (g)]]-Tabla1[[#This Row],[Peso cápsula Corregido (g)]])&lt;$J$6,"MASA INSUFICIENTE",IF((1-K69)*(H69-F69)/J69&lt;$H$6,"&gt; "&amp;$H$6,(1-K69)*(H69-F69)/J69)),"")</f>
        <v/>
      </c>
      <c r="M69" s="105"/>
      <c r="N69" s="105"/>
      <c r="O69" s="185"/>
      <c r="P69" s="185"/>
      <c r="Q69" s="185"/>
    </row>
    <row r="70" spans="1:17" x14ac:dyDescent="0.25">
      <c r="A70" s="103"/>
      <c r="B70" s="103"/>
      <c r="C70" s="96"/>
      <c r="D70" s="99"/>
      <c r="E70" s="100"/>
      <c r="F70" s="97" t="str">
        <f t="shared" si="0"/>
        <v/>
      </c>
      <c r="G70" s="85"/>
      <c r="H70" s="97" t="str">
        <f t="shared" si="1"/>
        <v/>
      </c>
      <c r="I70" s="86"/>
      <c r="J70" s="98" t="str">
        <f t="shared" si="2"/>
        <v/>
      </c>
      <c r="K70" s="187"/>
      <c r="L70" s="13" t="str">
        <f>IF(AND(ISNUMBER(F70),ISNUMBER(H70),ISNUMBER(J70))=TRUE,IF((Tabla1[[#This Row],[Peso cápsula + Residuo corregido (g)]]-Tabla1[[#This Row],[Peso cápsula Corregido (g)]])&lt;$J$6,"MASA INSUFICIENTE",IF((1-K70)*(H70-F70)/J70&lt;$H$6,"&gt; "&amp;$H$6,(1-K70)*(H70-F70)/J70)),"")</f>
        <v/>
      </c>
      <c r="M70" s="105"/>
      <c r="N70" s="105"/>
      <c r="O70" s="185"/>
      <c r="P70" s="185"/>
      <c r="Q70" s="185"/>
    </row>
    <row r="71" spans="1:17" x14ac:dyDescent="0.25">
      <c r="A71" s="103"/>
      <c r="B71" s="103"/>
      <c r="C71" s="96"/>
      <c r="D71" s="99"/>
      <c r="E71" s="100"/>
      <c r="F71" s="97" t="str">
        <f t="shared" si="0"/>
        <v/>
      </c>
      <c r="G71" s="85"/>
      <c r="H71" s="97" t="str">
        <f t="shared" si="1"/>
        <v/>
      </c>
      <c r="I71" s="86"/>
      <c r="J71" s="98" t="str">
        <f t="shared" si="2"/>
        <v/>
      </c>
      <c r="K71" s="187"/>
      <c r="L71" s="13" t="str">
        <f>IF(AND(ISNUMBER(F71),ISNUMBER(H71),ISNUMBER(J71))=TRUE,IF((Tabla1[[#This Row],[Peso cápsula + Residuo corregido (g)]]-Tabla1[[#This Row],[Peso cápsula Corregido (g)]])&lt;$J$6,"MASA INSUFICIENTE",IF((1-K71)*(H71-F71)/J71&lt;$H$6,"&gt; "&amp;$H$6,(1-K71)*(H71-F71)/J71)),"")</f>
        <v/>
      </c>
      <c r="M71" s="105"/>
      <c r="N71" s="105"/>
      <c r="O71" s="185"/>
      <c r="P71" s="185"/>
      <c r="Q71" s="185"/>
    </row>
    <row r="72" spans="1:17" x14ac:dyDescent="0.25">
      <c r="A72" s="103"/>
      <c r="B72" s="103"/>
      <c r="C72" s="96"/>
      <c r="D72" s="99"/>
      <c r="E72" s="100"/>
      <c r="F72" s="97" t="str">
        <f t="shared" si="0"/>
        <v/>
      </c>
      <c r="G72" s="85"/>
      <c r="H72" s="97" t="str">
        <f t="shared" si="1"/>
        <v/>
      </c>
      <c r="I72" s="86"/>
      <c r="J72" s="98" t="str">
        <f t="shared" si="2"/>
        <v/>
      </c>
      <c r="K72" s="187"/>
      <c r="L72" s="13" t="str">
        <f>IF(AND(ISNUMBER(F72),ISNUMBER(H72),ISNUMBER(J72))=TRUE,IF((Tabla1[[#This Row],[Peso cápsula + Residuo corregido (g)]]-Tabla1[[#This Row],[Peso cápsula Corregido (g)]])&lt;$J$6,"MASA INSUFICIENTE",IF((1-K72)*(H72-F72)/J72&lt;$H$6,"&gt; "&amp;$H$6,(1-K72)*(H72-F72)/J72)),"")</f>
        <v/>
      </c>
      <c r="M72" s="105"/>
      <c r="N72" s="105"/>
      <c r="O72" s="185"/>
      <c r="P72" s="185"/>
      <c r="Q72" s="185"/>
    </row>
    <row r="73" spans="1:17" x14ac:dyDescent="0.25">
      <c r="A73" s="103"/>
      <c r="B73" s="103"/>
      <c r="C73" s="96"/>
      <c r="D73" s="99"/>
      <c r="E73" s="100"/>
      <c r="F73" s="97" t="str">
        <f t="shared" si="0"/>
        <v/>
      </c>
      <c r="G73" s="85"/>
      <c r="H73" s="97" t="str">
        <f t="shared" si="1"/>
        <v/>
      </c>
      <c r="I73" s="86"/>
      <c r="J73" s="98" t="str">
        <f t="shared" si="2"/>
        <v/>
      </c>
      <c r="K73" s="187"/>
      <c r="L73" s="13" t="str">
        <f>IF(AND(ISNUMBER(F73),ISNUMBER(H73),ISNUMBER(J73))=TRUE,IF((Tabla1[[#This Row],[Peso cápsula + Residuo corregido (g)]]-Tabla1[[#This Row],[Peso cápsula Corregido (g)]])&lt;$J$6,"MASA INSUFICIENTE",IF((1-K73)*(H73-F73)/J73&lt;$H$6,"&gt; "&amp;$H$6,(1-K73)*(H73-F73)/J73)),"")</f>
        <v/>
      </c>
      <c r="M73" s="105"/>
      <c r="N73" s="105"/>
      <c r="O73" s="185"/>
      <c r="P73" s="185"/>
      <c r="Q73" s="185"/>
    </row>
    <row r="74" spans="1:17" x14ac:dyDescent="0.25">
      <c r="A74" s="103"/>
      <c r="B74" s="103"/>
      <c r="C74" s="96"/>
      <c r="D74" s="99"/>
      <c r="E74" s="100"/>
      <c r="F74" s="97" t="str">
        <f t="shared" si="0"/>
        <v/>
      </c>
      <c r="G74" s="85"/>
      <c r="H74" s="97" t="str">
        <f t="shared" si="1"/>
        <v/>
      </c>
      <c r="I74" s="86"/>
      <c r="J74" s="98" t="str">
        <f t="shared" si="2"/>
        <v/>
      </c>
      <c r="K74" s="187"/>
      <c r="L74" s="13" t="str">
        <f>IF(AND(ISNUMBER(F74),ISNUMBER(H74),ISNUMBER(J74))=TRUE,IF((Tabla1[[#This Row],[Peso cápsula + Residuo corregido (g)]]-Tabla1[[#This Row],[Peso cápsula Corregido (g)]])&lt;$J$6,"MASA INSUFICIENTE",IF((1-K74)*(H74-F74)/J74&lt;$H$6,"&gt; "&amp;$H$6,(1-K74)*(H74-F74)/J74)),"")</f>
        <v/>
      </c>
      <c r="M74" s="105"/>
      <c r="N74" s="105"/>
      <c r="O74" s="185"/>
      <c r="P74" s="185"/>
      <c r="Q74" s="185"/>
    </row>
    <row r="75" spans="1:17" x14ac:dyDescent="0.25">
      <c r="A75" s="103"/>
      <c r="B75" s="103"/>
      <c r="C75" s="96"/>
      <c r="D75" s="99"/>
      <c r="E75" s="100"/>
      <c r="F75" s="97" t="str">
        <f t="shared" si="0"/>
        <v/>
      </c>
      <c r="G75" s="85"/>
      <c r="H75" s="97" t="str">
        <f t="shared" si="1"/>
        <v/>
      </c>
      <c r="I75" s="86"/>
      <c r="J75" s="98" t="str">
        <f t="shared" si="2"/>
        <v/>
      </c>
      <c r="K75" s="187"/>
      <c r="L75" s="13" t="str">
        <f>IF(AND(ISNUMBER(F75),ISNUMBER(H75),ISNUMBER(J75))=TRUE,IF((Tabla1[[#This Row],[Peso cápsula + Residuo corregido (g)]]-Tabla1[[#This Row],[Peso cápsula Corregido (g)]])&lt;$J$6,"MASA INSUFICIENTE",IF((1-K75)*(H75-F75)/J75&lt;$H$6,"&gt; "&amp;$H$6,(1-K75)*(H75-F75)/J75)),"")</f>
        <v/>
      </c>
      <c r="M75" s="105"/>
      <c r="N75" s="105"/>
      <c r="O75" s="185"/>
      <c r="P75" s="185"/>
      <c r="Q75" s="185"/>
    </row>
    <row r="76" spans="1:17" x14ac:dyDescent="0.25">
      <c r="A76" s="103"/>
      <c r="B76" s="103"/>
      <c r="C76" s="96"/>
      <c r="D76" s="99"/>
      <c r="E76" s="100"/>
      <c r="F76" s="97" t="str">
        <f t="shared" si="0"/>
        <v/>
      </c>
      <c r="G76" s="85"/>
      <c r="H76" s="97" t="str">
        <f t="shared" si="1"/>
        <v/>
      </c>
      <c r="I76" s="86"/>
      <c r="J76" s="98" t="str">
        <f t="shared" si="2"/>
        <v/>
      </c>
      <c r="K76" s="187"/>
      <c r="L76" s="13" t="str">
        <f>IF(AND(ISNUMBER(F76),ISNUMBER(H76),ISNUMBER(J76))=TRUE,IF((Tabla1[[#This Row],[Peso cápsula + Residuo corregido (g)]]-Tabla1[[#This Row],[Peso cápsula Corregido (g)]])&lt;$J$6,"MASA INSUFICIENTE",IF((1-K76)*(H76-F76)/J76&lt;$H$6,"&gt; "&amp;$H$6,(1-K76)*(H76-F76)/J76)),"")</f>
        <v/>
      </c>
      <c r="M76" s="105"/>
      <c r="N76" s="105"/>
      <c r="O76" s="185"/>
      <c r="P76" s="185"/>
      <c r="Q76" s="185"/>
    </row>
    <row r="77" spans="1:17" x14ac:dyDescent="0.25">
      <c r="A77" s="103"/>
      <c r="B77" s="103"/>
      <c r="C77" s="96"/>
      <c r="D77" s="99"/>
      <c r="E77" s="100"/>
      <c r="F77" s="97" t="str">
        <f t="shared" si="0"/>
        <v/>
      </c>
      <c r="G77" s="85"/>
      <c r="H77" s="97" t="str">
        <f t="shared" si="1"/>
        <v/>
      </c>
      <c r="I77" s="86"/>
      <c r="J77" s="98" t="str">
        <f t="shared" si="2"/>
        <v/>
      </c>
      <c r="K77" s="187"/>
      <c r="L77" s="13" t="str">
        <f>IF(AND(ISNUMBER(F77),ISNUMBER(H77),ISNUMBER(J77))=TRUE,IF((Tabla1[[#This Row],[Peso cápsula + Residuo corregido (g)]]-Tabla1[[#This Row],[Peso cápsula Corregido (g)]])&lt;$J$6,"MASA INSUFICIENTE",IF((1-K77)*(H77-F77)/J77&lt;$H$6,"&gt; "&amp;$H$6,(1-K77)*(H77-F77)/J77)),"")</f>
        <v/>
      </c>
      <c r="M77" s="105"/>
      <c r="N77" s="105"/>
      <c r="O77" s="185"/>
      <c r="P77" s="185"/>
      <c r="Q77" s="185"/>
    </row>
    <row r="78" spans="1:17" x14ac:dyDescent="0.25">
      <c r="A78" s="103"/>
      <c r="B78" s="103"/>
      <c r="C78" s="96"/>
      <c r="D78" s="99"/>
      <c r="E78" s="100"/>
      <c r="F78" s="97" t="str">
        <f t="shared" si="0"/>
        <v/>
      </c>
      <c r="G78" s="85"/>
      <c r="H78" s="97" t="str">
        <f t="shared" si="1"/>
        <v/>
      </c>
      <c r="I78" s="86"/>
      <c r="J78" s="98" t="str">
        <f t="shared" si="2"/>
        <v/>
      </c>
      <c r="K78" s="187"/>
      <c r="L78" s="13" t="str">
        <f>IF(AND(ISNUMBER(F78),ISNUMBER(H78),ISNUMBER(J78))=TRUE,IF((Tabla1[[#This Row],[Peso cápsula + Residuo corregido (g)]]-Tabla1[[#This Row],[Peso cápsula Corregido (g)]])&lt;$J$6,"MASA INSUFICIENTE",IF((1-K78)*(H78-F78)/J78&lt;$H$6,"&gt; "&amp;$H$6,(1-K78)*(H78-F78)/J78)),"")</f>
        <v/>
      </c>
      <c r="M78" s="105"/>
      <c r="N78" s="105"/>
      <c r="O78" s="185"/>
      <c r="P78" s="185"/>
      <c r="Q78" s="185"/>
    </row>
    <row r="79" spans="1:17" x14ac:dyDescent="0.25">
      <c r="A79" s="103"/>
      <c r="B79" s="103"/>
      <c r="C79" s="96"/>
      <c r="D79" s="99"/>
      <c r="E79" s="100"/>
      <c r="F79" s="97" t="str">
        <f t="shared" si="0"/>
        <v/>
      </c>
      <c r="G79" s="85"/>
      <c r="H79" s="97" t="str">
        <f t="shared" si="1"/>
        <v/>
      </c>
      <c r="I79" s="86"/>
      <c r="J79" s="98" t="str">
        <f t="shared" si="2"/>
        <v/>
      </c>
      <c r="K79" s="187"/>
      <c r="L79" s="13" t="str">
        <f>IF(AND(ISNUMBER(F79),ISNUMBER(H79),ISNUMBER(J79))=TRUE,IF((Tabla1[[#This Row],[Peso cápsula + Residuo corregido (g)]]-Tabla1[[#This Row],[Peso cápsula Corregido (g)]])&lt;$J$6,"MASA INSUFICIENTE",IF((1-K79)*(H79-F79)/J79&lt;$H$6,"&gt; "&amp;$H$6,(1-K79)*(H79-F79)/J79)),"")</f>
        <v/>
      </c>
      <c r="M79" s="105"/>
      <c r="N79" s="105"/>
      <c r="O79" s="185"/>
      <c r="P79" s="185"/>
      <c r="Q79" s="185"/>
    </row>
    <row r="80" spans="1:17" x14ac:dyDescent="0.25">
      <c r="A80" s="103"/>
      <c r="B80" s="103"/>
      <c r="C80" s="96"/>
      <c r="D80" s="99"/>
      <c r="E80" s="100"/>
      <c r="F80" s="97" t="str">
        <f t="shared" si="0"/>
        <v/>
      </c>
      <c r="G80" s="85"/>
      <c r="H80" s="97" t="str">
        <f t="shared" si="1"/>
        <v/>
      </c>
      <c r="I80" s="86"/>
      <c r="J80" s="98" t="str">
        <f t="shared" si="2"/>
        <v/>
      </c>
      <c r="K80" s="187"/>
      <c r="L80" s="13" t="str">
        <f>IF(AND(ISNUMBER(F80),ISNUMBER(H80),ISNUMBER(J80))=TRUE,IF((Tabla1[[#This Row],[Peso cápsula + Residuo corregido (g)]]-Tabla1[[#This Row],[Peso cápsula Corregido (g)]])&lt;$J$6,"MASA INSUFICIENTE",IF((1-K80)*(H80-F80)/J80&lt;$H$6,"&gt; "&amp;$H$6,(1-K80)*(H80-F80)/J80)),"")</f>
        <v/>
      </c>
      <c r="M80" s="105"/>
      <c r="N80" s="105"/>
      <c r="O80" s="185"/>
      <c r="P80" s="185"/>
      <c r="Q80" s="185"/>
    </row>
    <row r="81" spans="1:17" x14ac:dyDescent="0.25">
      <c r="A81" s="103"/>
      <c r="B81" s="103"/>
      <c r="C81" s="96"/>
      <c r="D81" s="99"/>
      <c r="E81" s="100"/>
      <c r="F81" s="97" t="str">
        <f t="shared" si="0"/>
        <v/>
      </c>
      <c r="G81" s="85"/>
      <c r="H81" s="97" t="str">
        <f t="shared" si="1"/>
        <v/>
      </c>
      <c r="I81" s="86"/>
      <c r="J81" s="98" t="str">
        <f t="shared" si="2"/>
        <v/>
      </c>
      <c r="K81" s="187"/>
      <c r="L81" s="13" t="str">
        <f>IF(AND(ISNUMBER(F81),ISNUMBER(H81),ISNUMBER(J81))=TRUE,IF((Tabla1[[#This Row],[Peso cápsula + Residuo corregido (g)]]-Tabla1[[#This Row],[Peso cápsula Corregido (g)]])&lt;$J$6,"MASA INSUFICIENTE",IF((1-K81)*(H81-F81)/J81&lt;$H$6,"&gt; "&amp;$H$6,(1-K81)*(H81-F81)/J81)),"")</f>
        <v/>
      </c>
      <c r="M81" s="105"/>
      <c r="N81" s="105"/>
      <c r="O81" s="185"/>
      <c r="P81" s="185"/>
      <c r="Q81" s="185"/>
    </row>
    <row r="82" spans="1:17" x14ac:dyDescent="0.25">
      <c r="A82" s="103"/>
      <c r="B82" s="103"/>
      <c r="C82" s="96"/>
      <c r="D82" s="99"/>
      <c r="E82" s="100"/>
      <c r="F82" s="97" t="str">
        <f t="shared" si="0"/>
        <v/>
      </c>
      <c r="G82" s="85"/>
      <c r="H82" s="97" t="str">
        <f t="shared" si="1"/>
        <v/>
      </c>
      <c r="I82" s="86"/>
      <c r="J82" s="98" t="str">
        <f t="shared" si="2"/>
        <v/>
      </c>
      <c r="K82" s="187"/>
      <c r="L82" s="13" t="str">
        <f>IF(AND(ISNUMBER(F82),ISNUMBER(H82),ISNUMBER(J82))=TRUE,IF((Tabla1[[#This Row],[Peso cápsula + Residuo corregido (g)]]-Tabla1[[#This Row],[Peso cápsula Corregido (g)]])&lt;$J$6,"MASA INSUFICIENTE",IF((1-K82)*(H82-F82)/J82&lt;$H$6,"&gt; "&amp;$H$6,(1-K82)*(H82-F82)/J82)),"")</f>
        <v/>
      </c>
      <c r="M82" s="105"/>
      <c r="N82" s="105"/>
      <c r="O82" s="185"/>
      <c r="P82" s="185"/>
      <c r="Q82" s="185"/>
    </row>
    <row r="83" spans="1:17" x14ac:dyDescent="0.25">
      <c r="A83" s="103"/>
      <c r="B83" s="103"/>
      <c r="C83" s="96"/>
      <c r="D83" s="99"/>
      <c r="E83" s="100"/>
      <c r="F83" s="97" t="str">
        <f t="shared" si="0"/>
        <v/>
      </c>
      <c r="G83" s="85"/>
      <c r="H83" s="97" t="str">
        <f t="shared" si="1"/>
        <v/>
      </c>
      <c r="I83" s="86"/>
      <c r="J83" s="98" t="str">
        <f t="shared" si="2"/>
        <v/>
      </c>
      <c r="K83" s="187"/>
      <c r="L83" s="13" t="str">
        <f>IF(AND(ISNUMBER(F83),ISNUMBER(H83),ISNUMBER(J83))=TRUE,IF((Tabla1[[#This Row],[Peso cápsula + Residuo corregido (g)]]-Tabla1[[#This Row],[Peso cápsula Corregido (g)]])&lt;$J$6,"MASA INSUFICIENTE",IF((1-K83)*(H83-F83)/J83&lt;$H$6,"&gt; "&amp;$H$6,(1-K83)*(H83-F83)/J83)),"")</f>
        <v/>
      </c>
      <c r="M83" s="105"/>
      <c r="N83" s="105"/>
      <c r="O83" s="185"/>
      <c r="P83" s="185"/>
      <c r="Q83" s="185"/>
    </row>
    <row r="84" spans="1:17" x14ac:dyDescent="0.25">
      <c r="A84" s="103"/>
      <c r="B84" s="103"/>
      <c r="C84" s="96"/>
      <c r="D84" s="99"/>
      <c r="E84" s="100"/>
      <c r="F84" s="97" t="str">
        <f t="shared" ref="F84:F147" si="3">IF(OR(ISBLANK(E84),ISERROR($B$14),ISERROR($B$15))=FALSE,E84+(E84*$B$14+$B$15),"")</f>
        <v/>
      </c>
      <c r="G84" s="85"/>
      <c r="H84" s="97" t="str">
        <f t="shared" ref="H84:H147" si="4">IF(OR(ISBLANK(G84),ISERROR($B$14),ISERROR($B$15))=FALSE,G84+(G84*$B$14+$B$15),"")</f>
        <v/>
      </c>
      <c r="I84" s="86"/>
      <c r="J84" s="98" t="str">
        <f t="shared" ref="J84:J147" si="5">IF(OR(ISBLANK(I84),ISERROR($B$14),ISERROR($B$15))=FALSE,I84+(I84*$B$14+$B$15),"")</f>
        <v/>
      </c>
      <c r="K84" s="187"/>
      <c r="L84" s="13" t="str">
        <f>IF(AND(ISNUMBER(F84),ISNUMBER(H84),ISNUMBER(J84))=TRUE,IF((Tabla1[[#This Row],[Peso cápsula + Residuo corregido (g)]]-Tabla1[[#This Row],[Peso cápsula Corregido (g)]])&lt;$J$6,"MASA INSUFICIENTE",IF((1-K84)*(H84-F84)/J84&lt;$H$6,"&gt; "&amp;$H$6,(1-K84)*(H84-F84)/J84)),"")</f>
        <v/>
      </c>
      <c r="M84" s="105"/>
      <c r="N84" s="105"/>
      <c r="O84" s="185"/>
      <c r="P84" s="185"/>
      <c r="Q84" s="185"/>
    </row>
    <row r="85" spans="1:17" x14ac:dyDescent="0.25">
      <c r="A85" s="103"/>
      <c r="B85" s="103"/>
      <c r="C85" s="96"/>
      <c r="D85" s="99"/>
      <c r="E85" s="100"/>
      <c r="F85" s="97" t="str">
        <f t="shared" si="3"/>
        <v/>
      </c>
      <c r="G85" s="85"/>
      <c r="H85" s="97" t="str">
        <f t="shared" si="4"/>
        <v/>
      </c>
      <c r="I85" s="86"/>
      <c r="J85" s="98" t="str">
        <f t="shared" si="5"/>
        <v/>
      </c>
      <c r="K85" s="187"/>
      <c r="L85" s="13" t="str">
        <f>IF(AND(ISNUMBER(F85),ISNUMBER(H85),ISNUMBER(J85))=TRUE,IF((Tabla1[[#This Row],[Peso cápsula + Residuo corregido (g)]]-Tabla1[[#This Row],[Peso cápsula Corregido (g)]])&lt;$J$6,"MASA INSUFICIENTE",IF((1-K85)*(H85-F85)/J85&lt;$H$6,"&gt; "&amp;$H$6,(1-K85)*(H85-F85)/J85)),"")</f>
        <v/>
      </c>
      <c r="M85" s="105"/>
      <c r="N85" s="105"/>
      <c r="O85" s="185"/>
      <c r="P85" s="185"/>
      <c r="Q85" s="185"/>
    </row>
    <row r="86" spans="1:17" x14ac:dyDescent="0.25">
      <c r="A86" s="103"/>
      <c r="B86" s="103"/>
      <c r="C86" s="96"/>
      <c r="D86" s="99"/>
      <c r="E86" s="100"/>
      <c r="F86" s="97" t="str">
        <f t="shared" si="3"/>
        <v/>
      </c>
      <c r="G86" s="85"/>
      <c r="H86" s="97" t="str">
        <f t="shared" si="4"/>
        <v/>
      </c>
      <c r="I86" s="86"/>
      <c r="J86" s="98" t="str">
        <f t="shared" si="5"/>
        <v/>
      </c>
      <c r="K86" s="187"/>
      <c r="L86" s="13" t="str">
        <f>IF(AND(ISNUMBER(F86),ISNUMBER(H86),ISNUMBER(J86))=TRUE,IF((Tabla1[[#This Row],[Peso cápsula + Residuo corregido (g)]]-Tabla1[[#This Row],[Peso cápsula Corregido (g)]])&lt;$J$6,"MASA INSUFICIENTE",IF((1-K86)*(H86-F86)/J86&lt;$H$6,"&gt; "&amp;$H$6,(1-K86)*(H86-F86)/J86)),"")</f>
        <v/>
      </c>
      <c r="M86" s="105"/>
      <c r="N86" s="105"/>
      <c r="O86" s="185"/>
      <c r="P86" s="185"/>
      <c r="Q86" s="185"/>
    </row>
    <row r="87" spans="1:17" x14ac:dyDescent="0.25">
      <c r="A87" s="103"/>
      <c r="B87" s="103"/>
      <c r="C87" s="96"/>
      <c r="D87" s="99"/>
      <c r="E87" s="100"/>
      <c r="F87" s="97" t="str">
        <f t="shared" si="3"/>
        <v/>
      </c>
      <c r="G87" s="85"/>
      <c r="H87" s="97" t="str">
        <f t="shared" si="4"/>
        <v/>
      </c>
      <c r="I87" s="86"/>
      <c r="J87" s="98" t="str">
        <f t="shared" si="5"/>
        <v/>
      </c>
      <c r="K87" s="187"/>
      <c r="L87" s="13" t="str">
        <f>IF(AND(ISNUMBER(F87),ISNUMBER(H87),ISNUMBER(J87))=TRUE,IF((Tabla1[[#This Row],[Peso cápsula + Residuo corregido (g)]]-Tabla1[[#This Row],[Peso cápsula Corregido (g)]])&lt;$J$6,"MASA INSUFICIENTE",IF((1-K87)*(H87-F87)/J87&lt;$H$6,"&gt; "&amp;$H$6,(1-K87)*(H87-F87)/J87)),"")</f>
        <v/>
      </c>
      <c r="M87" s="105"/>
      <c r="N87" s="105"/>
      <c r="O87" s="185"/>
      <c r="P87" s="185"/>
      <c r="Q87" s="185"/>
    </row>
    <row r="88" spans="1:17" x14ac:dyDescent="0.25">
      <c r="A88" s="103"/>
      <c r="B88" s="103"/>
      <c r="C88" s="96"/>
      <c r="D88" s="99"/>
      <c r="E88" s="100"/>
      <c r="F88" s="97" t="str">
        <f t="shared" si="3"/>
        <v/>
      </c>
      <c r="G88" s="85"/>
      <c r="H88" s="97" t="str">
        <f t="shared" si="4"/>
        <v/>
      </c>
      <c r="I88" s="86"/>
      <c r="J88" s="98" t="str">
        <f t="shared" si="5"/>
        <v/>
      </c>
      <c r="K88" s="187"/>
      <c r="L88" s="13" t="str">
        <f>IF(AND(ISNUMBER(F88),ISNUMBER(H88),ISNUMBER(J88))=TRUE,IF((Tabla1[[#This Row],[Peso cápsula + Residuo corregido (g)]]-Tabla1[[#This Row],[Peso cápsula Corregido (g)]])&lt;$J$6,"MASA INSUFICIENTE",IF((1-K88)*(H88-F88)/J88&lt;$H$6,"&gt; "&amp;$H$6,(1-K88)*(H88-F88)/J88)),"")</f>
        <v/>
      </c>
      <c r="M88" s="105"/>
      <c r="N88" s="105"/>
      <c r="O88" s="185"/>
      <c r="P88" s="185"/>
      <c r="Q88" s="185"/>
    </row>
    <row r="89" spans="1:17" x14ac:dyDescent="0.25">
      <c r="A89" s="103"/>
      <c r="B89" s="103"/>
      <c r="C89" s="96"/>
      <c r="D89" s="99"/>
      <c r="E89" s="100"/>
      <c r="F89" s="97" t="str">
        <f t="shared" si="3"/>
        <v/>
      </c>
      <c r="G89" s="85"/>
      <c r="H89" s="97" t="str">
        <f t="shared" si="4"/>
        <v/>
      </c>
      <c r="I89" s="86"/>
      <c r="J89" s="98" t="str">
        <f t="shared" si="5"/>
        <v/>
      </c>
      <c r="K89" s="187"/>
      <c r="L89" s="13" t="str">
        <f>IF(AND(ISNUMBER(F89),ISNUMBER(H89),ISNUMBER(J89))=TRUE,IF((Tabla1[[#This Row],[Peso cápsula + Residuo corregido (g)]]-Tabla1[[#This Row],[Peso cápsula Corregido (g)]])&lt;$J$6,"MASA INSUFICIENTE",IF((1-K89)*(H89-F89)/J89&lt;$H$6,"&gt; "&amp;$H$6,(1-K89)*(H89-F89)/J89)),"")</f>
        <v/>
      </c>
      <c r="M89" s="105"/>
      <c r="N89" s="105"/>
      <c r="O89" s="185"/>
      <c r="P89" s="185"/>
      <c r="Q89" s="185"/>
    </row>
    <row r="90" spans="1:17" x14ac:dyDescent="0.25">
      <c r="A90" s="103"/>
      <c r="B90" s="103"/>
      <c r="C90" s="96"/>
      <c r="D90" s="99"/>
      <c r="E90" s="100"/>
      <c r="F90" s="97" t="str">
        <f t="shared" si="3"/>
        <v/>
      </c>
      <c r="G90" s="85"/>
      <c r="H90" s="97" t="str">
        <f t="shared" si="4"/>
        <v/>
      </c>
      <c r="I90" s="86"/>
      <c r="J90" s="98" t="str">
        <f t="shared" si="5"/>
        <v/>
      </c>
      <c r="K90" s="187"/>
      <c r="L90" s="13" t="str">
        <f>IF(AND(ISNUMBER(F90),ISNUMBER(H90),ISNUMBER(J90))=TRUE,IF((Tabla1[[#This Row],[Peso cápsula + Residuo corregido (g)]]-Tabla1[[#This Row],[Peso cápsula Corregido (g)]])&lt;$J$6,"MASA INSUFICIENTE",IF((1-K90)*(H90-F90)/J90&lt;$H$6,"&gt; "&amp;$H$6,(1-K90)*(H90-F90)/J90)),"")</f>
        <v/>
      </c>
      <c r="M90" s="105"/>
      <c r="N90" s="105"/>
      <c r="O90" s="185"/>
      <c r="P90" s="185"/>
      <c r="Q90" s="185"/>
    </row>
    <row r="91" spans="1:17" x14ac:dyDescent="0.25">
      <c r="A91" s="103"/>
      <c r="B91" s="103"/>
      <c r="C91" s="96"/>
      <c r="D91" s="99"/>
      <c r="E91" s="100"/>
      <c r="F91" s="97" t="str">
        <f t="shared" si="3"/>
        <v/>
      </c>
      <c r="G91" s="85"/>
      <c r="H91" s="97" t="str">
        <f t="shared" si="4"/>
        <v/>
      </c>
      <c r="I91" s="86"/>
      <c r="J91" s="98" t="str">
        <f t="shared" si="5"/>
        <v/>
      </c>
      <c r="K91" s="187"/>
      <c r="L91" s="13" t="str">
        <f>IF(AND(ISNUMBER(F91),ISNUMBER(H91),ISNUMBER(J91))=TRUE,IF((Tabla1[[#This Row],[Peso cápsula + Residuo corregido (g)]]-Tabla1[[#This Row],[Peso cápsula Corregido (g)]])&lt;$J$6,"MASA INSUFICIENTE",IF((1-K91)*(H91-F91)/J91&lt;$H$6,"&gt; "&amp;$H$6,(1-K91)*(H91-F91)/J91)),"")</f>
        <v/>
      </c>
      <c r="M91" s="105"/>
      <c r="N91" s="105"/>
      <c r="O91" s="185"/>
      <c r="P91" s="185"/>
      <c r="Q91" s="185"/>
    </row>
    <row r="92" spans="1:17" x14ac:dyDescent="0.25">
      <c r="A92" s="103"/>
      <c r="B92" s="103"/>
      <c r="C92" s="96"/>
      <c r="D92" s="99"/>
      <c r="E92" s="100"/>
      <c r="F92" s="97" t="str">
        <f t="shared" si="3"/>
        <v/>
      </c>
      <c r="G92" s="85"/>
      <c r="H92" s="97" t="str">
        <f t="shared" si="4"/>
        <v/>
      </c>
      <c r="I92" s="86"/>
      <c r="J92" s="98" t="str">
        <f t="shared" si="5"/>
        <v/>
      </c>
      <c r="K92" s="187"/>
      <c r="L92" s="13" t="str">
        <f>IF(AND(ISNUMBER(F92),ISNUMBER(H92),ISNUMBER(J92))=TRUE,IF((Tabla1[[#This Row],[Peso cápsula + Residuo corregido (g)]]-Tabla1[[#This Row],[Peso cápsula Corregido (g)]])&lt;$J$6,"MASA INSUFICIENTE",IF((1-K92)*(H92-F92)/J92&lt;$H$6,"&gt; "&amp;$H$6,(1-K92)*(H92-F92)/J92)),"")</f>
        <v/>
      </c>
      <c r="M92" s="105"/>
      <c r="N92" s="105"/>
      <c r="O92" s="185"/>
      <c r="P92" s="185"/>
      <c r="Q92" s="185"/>
    </row>
    <row r="93" spans="1:17" x14ac:dyDescent="0.25">
      <c r="A93" s="103"/>
      <c r="B93" s="103"/>
      <c r="C93" s="96"/>
      <c r="D93" s="99"/>
      <c r="E93" s="100"/>
      <c r="F93" s="97" t="str">
        <f t="shared" si="3"/>
        <v/>
      </c>
      <c r="G93" s="85"/>
      <c r="H93" s="97" t="str">
        <f t="shared" si="4"/>
        <v/>
      </c>
      <c r="I93" s="86"/>
      <c r="J93" s="98" t="str">
        <f t="shared" si="5"/>
        <v/>
      </c>
      <c r="K93" s="187"/>
      <c r="L93" s="13" t="str">
        <f>IF(AND(ISNUMBER(F93),ISNUMBER(H93),ISNUMBER(J93))=TRUE,IF((Tabla1[[#This Row],[Peso cápsula + Residuo corregido (g)]]-Tabla1[[#This Row],[Peso cápsula Corregido (g)]])&lt;$J$6,"MASA INSUFICIENTE",IF((1-K93)*(H93-F93)/J93&lt;$H$6,"&gt; "&amp;$H$6,(1-K93)*(H93-F93)/J93)),"")</f>
        <v/>
      </c>
      <c r="M93" s="105"/>
      <c r="N93" s="105"/>
      <c r="O93" s="185"/>
      <c r="P93" s="185"/>
      <c r="Q93" s="185"/>
    </row>
    <row r="94" spans="1:17" x14ac:dyDescent="0.25">
      <c r="A94" s="103"/>
      <c r="B94" s="103"/>
      <c r="C94" s="96"/>
      <c r="D94" s="99"/>
      <c r="E94" s="100"/>
      <c r="F94" s="97" t="str">
        <f t="shared" si="3"/>
        <v/>
      </c>
      <c r="G94" s="85"/>
      <c r="H94" s="97" t="str">
        <f t="shared" si="4"/>
        <v/>
      </c>
      <c r="I94" s="86"/>
      <c r="J94" s="98" t="str">
        <f t="shared" si="5"/>
        <v/>
      </c>
      <c r="K94" s="187"/>
      <c r="L94" s="13" t="str">
        <f>IF(AND(ISNUMBER(F94),ISNUMBER(H94),ISNUMBER(J94))=TRUE,IF((Tabla1[[#This Row],[Peso cápsula + Residuo corregido (g)]]-Tabla1[[#This Row],[Peso cápsula Corregido (g)]])&lt;$J$6,"MASA INSUFICIENTE",IF((1-K94)*(H94-F94)/J94&lt;$H$6,"&gt; "&amp;$H$6,(1-K94)*(H94-F94)/J94)),"")</f>
        <v/>
      </c>
      <c r="M94" s="105"/>
      <c r="N94" s="105"/>
      <c r="O94" s="185"/>
      <c r="P94" s="185"/>
      <c r="Q94" s="185"/>
    </row>
    <row r="95" spans="1:17" x14ac:dyDescent="0.25">
      <c r="A95" s="103"/>
      <c r="B95" s="103"/>
      <c r="C95" s="96"/>
      <c r="D95" s="99"/>
      <c r="E95" s="100"/>
      <c r="F95" s="97" t="str">
        <f t="shared" si="3"/>
        <v/>
      </c>
      <c r="G95" s="85"/>
      <c r="H95" s="97" t="str">
        <f t="shared" si="4"/>
        <v/>
      </c>
      <c r="I95" s="86"/>
      <c r="J95" s="98" t="str">
        <f t="shared" si="5"/>
        <v/>
      </c>
      <c r="K95" s="187"/>
      <c r="L95" s="13" t="str">
        <f>IF(AND(ISNUMBER(F95),ISNUMBER(H95),ISNUMBER(J95))=TRUE,IF((Tabla1[[#This Row],[Peso cápsula + Residuo corregido (g)]]-Tabla1[[#This Row],[Peso cápsula Corregido (g)]])&lt;$J$6,"MASA INSUFICIENTE",IF((1-K95)*(H95-F95)/J95&lt;$H$6,"&gt; "&amp;$H$6,(1-K95)*(H95-F95)/J95)),"")</f>
        <v/>
      </c>
      <c r="M95" s="105"/>
      <c r="N95" s="105"/>
      <c r="O95" s="185"/>
      <c r="P95" s="185"/>
      <c r="Q95" s="185"/>
    </row>
    <row r="96" spans="1:17" x14ac:dyDescent="0.25">
      <c r="A96" s="103"/>
      <c r="B96" s="103"/>
      <c r="C96" s="96"/>
      <c r="D96" s="99"/>
      <c r="E96" s="100"/>
      <c r="F96" s="97" t="str">
        <f t="shared" si="3"/>
        <v/>
      </c>
      <c r="G96" s="85"/>
      <c r="H96" s="97" t="str">
        <f t="shared" si="4"/>
        <v/>
      </c>
      <c r="I96" s="86"/>
      <c r="J96" s="98" t="str">
        <f t="shared" si="5"/>
        <v/>
      </c>
      <c r="K96" s="187"/>
      <c r="L96" s="13" t="str">
        <f>IF(AND(ISNUMBER(F96),ISNUMBER(H96),ISNUMBER(J96))=TRUE,IF((Tabla1[[#This Row],[Peso cápsula + Residuo corregido (g)]]-Tabla1[[#This Row],[Peso cápsula Corregido (g)]])&lt;$J$6,"MASA INSUFICIENTE",IF((1-K96)*(H96-F96)/J96&lt;$H$6,"&gt; "&amp;$H$6,(1-K96)*(H96-F96)/J96)),"")</f>
        <v/>
      </c>
      <c r="M96" s="105"/>
      <c r="N96" s="105"/>
      <c r="O96" s="185"/>
      <c r="P96" s="185"/>
      <c r="Q96" s="185"/>
    </row>
    <row r="97" spans="1:17" x14ac:dyDescent="0.25">
      <c r="A97" s="103"/>
      <c r="B97" s="103"/>
      <c r="C97" s="96"/>
      <c r="D97" s="99"/>
      <c r="E97" s="100"/>
      <c r="F97" s="97" t="str">
        <f t="shared" si="3"/>
        <v/>
      </c>
      <c r="G97" s="85"/>
      <c r="H97" s="97" t="str">
        <f t="shared" si="4"/>
        <v/>
      </c>
      <c r="I97" s="86"/>
      <c r="J97" s="98" t="str">
        <f t="shared" si="5"/>
        <v/>
      </c>
      <c r="K97" s="187"/>
      <c r="L97" s="13" t="str">
        <f>IF(AND(ISNUMBER(F97),ISNUMBER(H97),ISNUMBER(J97))=TRUE,IF((Tabla1[[#This Row],[Peso cápsula + Residuo corregido (g)]]-Tabla1[[#This Row],[Peso cápsula Corregido (g)]])&lt;$J$6,"MASA INSUFICIENTE",IF((1-K97)*(H97-F97)/J97&lt;$H$6,"&gt; "&amp;$H$6,(1-K97)*(H97-F97)/J97)),"")</f>
        <v/>
      </c>
      <c r="M97" s="105"/>
      <c r="N97" s="105"/>
      <c r="O97" s="185"/>
      <c r="P97" s="185"/>
      <c r="Q97" s="185"/>
    </row>
    <row r="98" spans="1:17" x14ac:dyDescent="0.25">
      <c r="A98" s="103"/>
      <c r="B98" s="103"/>
      <c r="C98" s="96"/>
      <c r="D98" s="99"/>
      <c r="E98" s="100"/>
      <c r="F98" s="97" t="str">
        <f t="shared" si="3"/>
        <v/>
      </c>
      <c r="G98" s="85"/>
      <c r="H98" s="97" t="str">
        <f t="shared" si="4"/>
        <v/>
      </c>
      <c r="I98" s="86"/>
      <c r="J98" s="98" t="str">
        <f t="shared" si="5"/>
        <v/>
      </c>
      <c r="K98" s="187"/>
      <c r="L98" s="13" t="str">
        <f>IF(AND(ISNUMBER(F98),ISNUMBER(H98),ISNUMBER(J98))=TRUE,IF((Tabla1[[#This Row],[Peso cápsula + Residuo corregido (g)]]-Tabla1[[#This Row],[Peso cápsula Corregido (g)]])&lt;$J$6,"MASA INSUFICIENTE",IF((1-K98)*(H98-F98)/J98&lt;$H$6,"&gt; "&amp;$H$6,(1-K98)*(H98-F98)/J98)),"")</f>
        <v/>
      </c>
      <c r="M98" s="105"/>
      <c r="N98" s="105"/>
      <c r="O98" s="185"/>
      <c r="P98" s="185"/>
      <c r="Q98" s="185"/>
    </row>
    <row r="99" spans="1:17" x14ac:dyDescent="0.25">
      <c r="A99" s="103"/>
      <c r="B99" s="103"/>
      <c r="C99" s="96"/>
      <c r="D99" s="99"/>
      <c r="E99" s="100"/>
      <c r="F99" s="97" t="str">
        <f t="shared" si="3"/>
        <v/>
      </c>
      <c r="G99" s="85"/>
      <c r="H99" s="97" t="str">
        <f t="shared" si="4"/>
        <v/>
      </c>
      <c r="I99" s="86"/>
      <c r="J99" s="98" t="str">
        <f t="shared" si="5"/>
        <v/>
      </c>
      <c r="K99" s="187"/>
      <c r="L99" s="13" t="str">
        <f>IF(AND(ISNUMBER(F99),ISNUMBER(H99),ISNUMBER(J99))=TRUE,IF((Tabla1[[#This Row],[Peso cápsula + Residuo corregido (g)]]-Tabla1[[#This Row],[Peso cápsula Corregido (g)]])&lt;$J$6,"MASA INSUFICIENTE",IF((1-K99)*(H99-F99)/J99&lt;$H$6,"&gt; "&amp;$H$6,(1-K99)*(H99-F99)/J99)),"")</f>
        <v/>
      </c>
      <c r="M99" s="105"/>
      <c r="N99" s="105"/>
      <c r="O99" s="185"/>
      <c r="P99" s="185"/>
      <c r="Q99" s="185"/>
    </row>
    <row r="100" spans="1:17" x14ac:dyDescent="0.25">
      <c r="A100" s="103"/>
      <c r="B100" s="103"/>
      <c r="C100" s="96"/>
      <c r="D100" s="99"/>
      <c r="E100" s="100"/>
      <c r="F100" s="97" t="str">
        <f t="shared" si="3"/>
        <v/>
      </c>
      <c r="G100" s="85"/>
      <c r="H100" s="97" t="str">
        <f t="shared" si="4"/>
        <v/>
      </c>
      <c r="I100" s="86"/>
      <c r="J100" s="98" t="str">
        <f t="shared" si="5"/>
        <v/>
      </c>
      <c r="K100" s="187"/>
      <c r="L100" s="13" t="str">
        <f>IF(AND(ISNUMBER(F100),ISNUMBER(H100),ISNUMBER(J100))=TRUE,IF((Tabla1[[#This Row],[Peso cápsula + Residuo corregido (g)]]-Tabla1[[#This Row],[Peso cápsula Corregido (g)]])&lt;$J$6,"MASA INSUFICIENTE",IF((1-K100)*(H100-F100)/J100&lt;$H$6,"&gt; "&amp;$H$6,(1-K100)*(H100-F100)/J100)),"")</f>
        <v/>
      </c>
      <c r="M100" s="105"/>
      <c r="N100" s="105"/>
      <c r="O100" s="185"/>
      <c r="P100" s="185"/>
      <c r="Q100" s="185"/>
    </row>
    <row r="101" spans="1:17" x14ac:dyDescent="0.25">
      <c r="A101" s="103"/>
      <c r="B101" s="103"/>
      <c r="C101" s="96"/>
      <c r="D101" s="99"/>
      <c r="E101" s="100"/>
      <c r="F101" s="97" t="str">
        <f t="shared" si="3"/>
        <v/>
      </c>
      <c r="G101" s="85"/>
      <c r="H101" s="97" t="str">
        <f t="shared" si="4"/>
        <v/>
      </c>
      <c r="I101" s="86"/>
      <c r="J101" s="98" t="str">
        <f t="shared" si="5"/>
        <v/>
      </c>
      <c r="K101" s="187"/>
      <c r="L101" s="13" t="str">
        <f>IF(AND(ISNUMBER(F101),ISNUMBER(H101),ISNUMBER(J101))=TRUE,IF((Tabla1[[#This Row],[Peso cápsula + Residuo corregido (g)]]-Tabla1[[#This Row],[Peso cápsula Corregido (g)]])&lt;$J$6,"MASA INSUFICIENTE",IF((1-K101)*(H101-F101)/J101&lt;$H$6,"&gt; "&amp;$H$6,(1-K101)*(H101-F101)/J101)),"")</f>
        <v/>
      </c>
      <c r="M101" s="105"/>
      <c r="N101" s="105"/>
      <c r="O101" s="185"/>
      <c r="P101" s="185"/>
      <c r="Q101" s="185"/>
    </row>
    <row r="102" spans="1:17" x14ac:dyDescent="0.25">
      <c r="A102" s="103"/>
      <c r="B102" s="103"/>
      <c r="C102" s="96"/>
      <c r="D102" s="99"/>
      <c r="E102" s="100"/>
      <c r="F102" s="97" t="str">
        <f t="shared" si="3"/>
        <v/>
      </c>
      <c r="G102" s="85"/>
      <c r="H102" s="97" t="str">
        <f t="shared" si="4"/>
        <v/>
      </c>
      <c r="I102" s="86"/>
      <c r="J102" s="98" t="str">
        <f t="shared" si="5"/>
        <v/>
      </c>
      <c r="K102" s="187"/>
      <c r="L102" s="13" t="str">
        <f>IF(AND(ISNUMBER(F102),ISNUMBER(H102),ISNUMBER(J102))=TRUE,IF((Tabla1[[#This Row],[Peso cápsula + Residuo corregido (g)]]-Tabla1[[#This Row],[Peso cápsula Corregido (g)]])&lt;$J$6,"MASA INSUFICIENTE",IF((1-K102)*(H102-F102)/J102&lt;$H$6,"&gt; "&amp;$H$6,(1-K102)*(H102-F102)/J102)),"")</f>
        <v/>
      </c>
      <c r="M102" s="105"/>
      <c r="N102" s="105"/>
      <c r="O102" s="185"/>
      <c r="P102" s="185"/>
      <c r="Q102" s="185"/>
    </row>
    <row r="103" spans="1:17" x14ac:dyDescent="0.25">
      <c r="A103" s="103"/>
      <c r="B103" s="103"/>
      <c r="C103" s="96"/>
      <c r="D103" s="99"/>
      <c r="E103" s="100"/>
      <c r="F103" s="97" t="str">
        <f t="shared" si="3"/>
        <v/>
      </c>
      <c r="G103" s="85"/>
      <c r="H103" s="97" t="str">
        <f t="shared" si="4"/>
        <v/>
      </c>
      <c r="I103" s="86"/>
      <c r="J103" s="98" t="str">
        <f t="shared" si="5"/>
        <v/>
      </c>
      <c r="K103" s="187"/>
      <c r="L103" s="13" t="str">
        <f>IF(AND(ISNUMBER(F103),ISNUMBER(H103),ISNUMBER(J103))=TRUE,IF((Tabla1[[#This Row],[Peso cápsula + Residuo corregido (g)]]-Tabla1[[#This Row],[Peso cápsula Corregido (g)]])&lt;$J$6,"MASA INSUFICIENTE",IF((1-K103)*(H103-F103)/J103&lt;$H$6,"&gt; "&amp;$H$6,(1-K103)*(H103-F103)/J103)),"")</f>
        <v/>
      </c>
      <c r="M103" s="105"/>
      <c r="N103" s="105"/>
      <c r="O103" s="185"/>
      <c r="P103" s="185"/>
      <c r="Q103" s="185"/>
    </row>
    <row r="104" spans="1:17" x14ac:dyDescent="0.25">
      <c r="A104" s="103"/>
      <c r="B104" s="103"/>
      <c r="C104" s="96"/>
      <c r="D104" s="99"/>
      <c r="E104" s="100"/>
      <c r="F104" s="97" t="str">
        <f t="shared" si="3"/>
        <v/>
      </c>
      <c r="G104" s="85"/>
      <c r="H104" s="97" t="str">
        <f t="shared" si="4"/>
        <v/>
      </c>
      <c r="I104" s="86"/>
      <c r="J104" s="98" t="str">
        <f t="shared" si="5"/>
        <v/>
      </c>
      <c r="K104" s="187"/>
      <c r="L104" s="13" t="str">
        <f>IF(AND(ISNUMBER(F104),ISNUMBER(H104),ISNUMBER(J104))=TRUE,IF((Tabla1[[#This Row],[Peso cápsula + Residuo corregido (g)]]-Tabla1[[#This Row],[Peso cápsula Corregido (g)]])&lt;$J$6,"MASA INSUFICIENTE",IF((1-K104)*(H104-F104)/J104&lt;$H$6,"&gt; "&amp;$H$6,(1-K104)*(H104-F104)/J104)),"")</f>
        <v/>
      </c>
      <c r="M104" s="105"/>
      <c r="N104" s="105"/>
      <c r="O104" s="185"/>
      <c r="P104" s="185"/>
      <c r="Q104" s="185"/>
    </row>
    <row r="105" spans="1:17" x14ac:dyDescent="0.25">
      <c r="A105" s="103"/>
      <c r="B105" s="103"/>
      <c r="C105" s="96"/>
      <c r="D105" s="99"/>
      <c r="E105" s="100"/>
      <c r="F105" s="97" t="str">
        <f t="shared" si="3"/>
        <v/>
      </c>
      <c r="G105" s="85"/>
      <c r="H105" s="97" t="str">
        <f t="shared" si="4"/>
        <v/>
      </c>
      <c r="I105" s="86"/>
      <c r="J105" s="98" t="str">
        <f t="shared" si="5"/>
        <v/>
      </c>
      <c r="K105" s="187"/>
      <c r="L105" s="13" t="str">
        <f>IF(AND(ISNUMBER(F105),ISNUMBER(H105),ISNUMBER(J105))=TRUE,IF((Tabla1[[#This Row],[Peso cápsula + Residuo corregido (g)]]-Tabla1[[#This Row],[Peso cápsula Corregido (g)]])&lt;$J$6,"MASA INSUFICIENTE",IF((1-K105)*(H105-F105)/J105&lt;$H$6,"&gt; "&amp;$H$6,(1-K105)*(H105-F105)/J105)),"")</f>
        <v/>
      </c>
      <c r="M105" s="105"/>
      <c r="N105" s="105"/>
      <c r="O105" s="185"/>
      <c r="P105" s="185"/>
      <c r="Q105" s="185"/>
    </row>
    <row r="106" spans="1:17" x14ac:dyDescent="0.25">
      <c r="A106" s="103"/>
      <c r="B106" s="103"/>
      <c r="C106" s="96"/>
      <c r="D106" s="99"/>
      <c r="E106" s="100"/>
      <c r="F106" s="97" t="str">
        <f t="shared" si="3"/>
        <v/>
      </c>
      <c r="G106" s="85"/>
      <c r="H106" s="97" t="str">
        <f t="shared" si="4"/>
        <v/>
      </c>
      <c r="I106" s="86"/>
      <c r="J106" s="98" t="str">
        <f t="shared" si="5"/>
        <v/>
      </c>
      <c r="K106" s="187"/>
      <c r="L106" s="13" t="str">
        <f>IF(AND(ISNUMBER(F106),ISNUMBER(H106),ISNUMBER(J106))=TRUE,IF((Tabla1[[#This Row],[Peso cápsula + Residuo corregido (g)]]-Tabla1[[#This Row],[Peso cápsula Corregido (g)]])&lt;$J$6,"MASA INSUFICIENTE",IF((1-K106)*(H106-F106)/J106&lt;$H$6,"&gt; "&amp;$H$6,(1-K106)*(H106-F106)/J106)),"")</f>
        <v/>
      </c>
      <c r="M106" s="105"/>
      <c r="N106" s="105"/>
      <c r="O106" s="185"/>
      <c r="P106" s="185"/>
      <c r="Q106" s="185"/>
    </row>
    <row r="107" spans="1:17" x14ac:dyDescent="0.25">
      <c r="A107" s="103"/>
      <c r="B107" s="103"/>
      <c r="C107" s="96"/>
      <c r="D107" s="99"/>
      <c r="E107" s="100"/>
      <c r="F107" s="97" t="str">
        <f t="shared" si="3"/>
        <v/>
      </c>
      <c r="G107" s="85"/>
      <c r="H107" s="97" t="str">
        <f t="shared" si="4"/>
        <v/>
      </c>
      <c r="I107" s="86"/>
      <c r="J107" s="98" t="str">
        <f t="shared" si="5"/>
        <v/>
      </c>
      <c r="K107" s="187"/>
      <c r="L107" s="13" t="str">
        <f>IF(AND(ISNUMBER(F107),ISNUMBER(H107),ISNUMBER(J107))=TRUE,IF((Tabla1[[#This Row],[Peso cápsula + Residuo corregido (g)]]-Tabla1[[#This Row],[Peso cápsula Corregido (g)]])&lt;$J$6,"MASA INSUFICIENTE",IF((1-K107)*(H107-F107)/J107&lt;$H$6,"&gt; "&amp;$H$6,(1-K107)*(H107-F107)/J107)),"")</f>
        <v/>
      </c>
      <c r="M107" s="105"/>
      <c r="N107" s="105"/>
      <c r="O107" s="185"/>
      <c r="P107" s="185"/>
      <c r="Q107" s="185"/>
    </row>
    <row r="108" spans="1:17" x14ac:dyDescent="0.25">
      <c r="A108" s="103"/>
      <c r="B108" s="103"/>
      <c r="C108" s="96"/>
      <c r="D108" s="99"/>
      <c r="E108" s="100"/>
      <c r="F108" s="97" t="str">
        <f t="shared" si="3"/>
        <v/>
      </c>
      <c r="G108" s="85"/>
      <c r="H108" s="97" t="str">
        <f t="shared" si="4"/>
        <v/>
      </c>
      <c r="I108" s="86"/>
      <c r="J108" s="98" t="str">
        <f t="shared" si="5"/>
        <v/>
      </c>
      <c r="K108" s="187"/>
      <c r="L108" s="13" t="str">
        <f>IF(AND(ISNUMBER(F108),ISNUMBER(H108),ISNUMBER(J108))=TRUE,IF((Tabla1[[#This Row],[Peso cápsula + Residuo corregido (g)]]-Tabla1[[#This Row],[Peso cápsula Corregido (g)]])&lt;$J$6,"MASA INSUFICIENTE",IF((1-K108)*(H108-F108)/J108&lt;$H$6,"&gt; "&amp;$H$6,(1-K108)*(H108-F108)/J108)),"")</f>
        <v/>
      </c>
      <c r="M108" s="105"/>
      <c r="N108" s="105"/>
      <c r="O108" s="185"/>
      <c r="P108" s="185"/>
      <c r="Q108" s="185"/>
    </row>
    <row r="109" spans="1:17" x14ac:dyDescent="0.25">
      <c r="A109" s="103"/>
      <c r="B109" s="103"/>
      <c r="C109" s="96"/>
      <c r="D109" s="99"/>
      <c r="E109" s="100"/>
      <c r="F109" s="97" t="str">
        <f t="shared" si="3"/>
        <v/>
      </c>
      <c r="G109" s="85"/>
      <c r="H109" s="97" t="str">
        <f t="shared" si="4"/>
        <v/>
      </c>
      <c r="I109" s="86"/>
      <c r="J109" s="98" t="str">
        <f t="shared" si="5"/>
        <v/>
      </c>
      <c r="K109" s="187"/>
      <c r="L109" s="13" t="str">
        <f>IF(AND(ISNUMBER(F109),ISNUMBER(H109),ISNUMBER(J109))=TRUE,IF((Tabla1[[#This Row],[Peso cápsula + Residuo corregido (g)]]-Tabla1[[#This Row],[Peso cápsula Corregido (g)]])&lt;$J$6,"MASA INSUFICIENTE",IF((1-K109)*(H109-F109)/J109&lt;$H$6,"&gt; "&amp;$H$6,(1-K109)*(H109-F109)/J109)),"")</f>
        <v/>
      </c>
      <c r="M109" s="105"/>
      <c r="N109" s="105"/>
      <c r="O109" s="185"/>
      <c r="P109" s="185"/>
      <c r="Q109" s="185"/>
    </row>
    <row r="110" spans="1:17" x14ac:dyDescent="0.25">
      <c r="A110" s="103"/>
      <c r="B110" s="103"/>
      <c r="C110" s="96"/>
      <c r="D110" s="99"/>
      <c r="E110" s="100"/>
      <c r="F110" s="97" t="str">
        <f t="shared" si="3"/>
        <v/>
      </c>
      <c r="G110" s="85"/>
      <c r="H110" s="97" t="str">
        <f t="shared" si="4"/>
        <v/>
      </c>
      <c r="I110" s="86"/>
      <c r="J110" s="98" t="str">
        <f t="shared" si="5"/>
        <v/>
      </c>
      <c r="K110" s="187"/>
      <c r="L110" s="13" t="str">
        <f>IF(AND(ISNUMBER(F110),ISNUMBER(H110),ISNUMBER(J110))=TRUE,IF((Tabla1[[#This Row],[Peso cápsula + Residuo corregido (g)]]-Tabla1[[#This Row],[Peso cápsula Corregido (g)]])&lt;$J$6,"MASA INSUFICIENTE",IF((1-K110)*(H110-F110)/J110&lt;$H$6,"&gt; "&amp;$H$6,(1-K110)*(H110-F110)/J110)),"")</f>
        <v/>
      </c>
      <c r="M110" s="105"/>
      <c r="N110" s="105"/>
      <c r="O110" s="185"/>
      <c r="P110" s="185"/>
      <c r="Q110" s="185"/>
    </row>
    <row r="111" spans="1:17" x14ac:dyDescent="0.25">
      <c r="A111" s="103"/>
      <c r="B111" s="103"/>
      <c r="C111" s="96"/>
      <c r="D111" s="99"/>
      <c r="E111" s="100"/>
      <c r="F111" s="97" t="str">
        <f t="shared" si="3"/>
        <v/>
      </c>
      <c r="G111" s="85"/>
      <c r="H111" s="97" t="str">
        <f t="shared" si="4"/>
        <v/>
      </c>
      <c r="I111" s="86"/>
      <c r="J111" s="98" t="str">
        <f t="shared" si="5"/>
        <v/>
      </c>
      <c r="K111" s="187"/>
      <c r="L111" s="13" t="str">
        <f>IF(AND(ISNUMBER(F111),ISNUMBER(H111),ISNUMBER(J111))=TRUE,IF((Tabla1[[#This Row],[Peso cápsula + Residuo corregido (g)]]-Tabla1[[#This Row],[Peso cápsula Corregido (g)]])&lt;$J$6,"MASA INSUFICIENTE",IF((1-K111)*(H111-F111)/J111&lt;$H$6,"&gt; "&amp;$H$6,(1-K111)*(H111-F111)/J111)),"")</f>
        <v/>
      </c>
      <c r="M111" s="105"/>
      <c r="N111" s="105"/>
      <c r="O111" s="185"/>
      <c r="P111" s="185"/>
      <c r="Q111" s="185"/>
    </row>
    <row r="112" spans="1:17" x14ac:dyDescent="0.25">
      <c r="A112" s="103"/>
      <c r="B112" s="103"/>
      <c r="C112" s="96"/>
      <c r="D112" s="99"/>
      <c r="E112" s="100"/>
      <c r="F112" s="97" t="str">
        <f t="shared" si="3"/>
        <v/>
      </c>
      <c r="G112" s="85"/>
      <c r="H112" s="97" t="str">
        <f t="shared" si="4"/>
        <v/>
      </c>
      <c r="I112" s="86"/>
      <c r="J112" s="98" t="str">
        <f t="shared" si="5"/>
        <v/>
      </c>
      <c r="K112" s="187"/>
      <c r="L112" s="13" t="str">
        <f>IF(AND(ISNUMBER(F112),ISNUMBER(H112),ISNUMBER(J112))=TRUE,IF((Tabla1[[#This Row],[Peso cápsula + Residuo corregido (g)]]-Tabla1[[#This Row],[Peso cápsula Corregido (g)]])&lt;$J$6,"MASA INSUFICIENTE",IF((1-K112)*(H112-F112)/J112&lt;$H$6,"&gt; "&amp;$H$6,(1-K112)*(H112-F112)/J112)),"")</f>
        <v/>
      </c>
      <c r="M112" s="105"/>
      <c r="N112" s="105"/>
      <c r="O112" s="185"/>
      <c r="P112" s="185"/>
      <c r="Q112" s="185"/>
    </row>
    <row r="113" spans="1:17" x14ac:dyDescent="0.25">
      <c r="A113" s="103"/>
      <c r="B113" s="103"/>
      <c r="C113" s="96"/>
      <c r="D113" s="99"/>
      <c r="E113" s="100"/>
      <c r="F113" s="97" t="str">
        <f t="shared" si="3"/>
        <v/>
      </c>
      <c r="G113" s="85"/>
      <c r="H113" s="97" t="str">
        <f t="shared" si="4"/>
        <v/>
      </c>
      <c r="I113" s="86"/>
      <c r="J113" s="98" t="str">
        <f t="shared" si="5"/>
        <v/>
      </c>
      <c r="K113" s="187"/>
      <c r="L113" s="13" t="str">
        <f>IF(AND(ISNUMBER(F113),ISNUMBER(H113),ISNUMBER(J113))=TRUE,IF((Tabla1[[#This Row],[Peso cápsula + Residuo corregido (g)]]-Tabla1[[#This Row],[Peso cápsula Corregido (g)]])&lt;$J$6,"MASA INSUFICIENTE",IF((1-K113)*(H113-F113)/J113&lt;$H$6,"&gt; "&amp;$H$6,(1-K113)*(H113-F113)/J113)),"")</f>
        <v/>
      </c>
      <c r="M113" s="105"/>
      <c r="N113" s="105"/>
      <c r="O113" s="185"/>
      <c r="P113" s="185"/>
      <c r="Q113" s="185"/>
    </row>
    <row r="114" spans="1:17" x14ac:dyDescent="0.25">
      <c r="A114" s="103"/>
      <c r="B114" s="103"/>
      <c r="C114" s="96"/>
      <c r="D114" s="99"/>
      <c r="E114" s="100"/>
      <c r="F114" s="97" t="str">
        <f t="shared" si="3"/>
        <v/>
      </c>
      <c r="G114" s="85"/>
      <c r="H114" s="97" t="str">
        <f t="shared" si="4"/>
        <v/>
      </c>
      <c r="I114" s="86"/>
      <c r="J114" s="98" t="str">
        <f t="shared" si="5"/>
        <v/>
      </c>
      <c r="K114" s="187"/>
      <c r="L114" s="13" t="str">
        <f>IF(AND(ISNUMBER(F114),ISNUMBER(H114),ISNUMBER(J114))=TRUE,IF((Tabla1[[#This Row],[Peso cápsula + Residuo corregido (g)]]-Tabla1[[#This Row],[Peso cápsula Corregido (g)]])&lt;$J$6,"MASA INSUFICIENTE",IF((1-K114)*(H114-F114)/J114&lt;$H$6,"&gt; "&amp;$H$6,(1-K114)*(H114-F114)/J114)),"")</f>
        <v/>
      </c>
      <c r="M114" s="105"/>
      <c r="N114" s="105"/>
      <c r="O114" s="185"/>
      <c r="P114" s="185"/>
      <c r="Q114" s="185"/>
    </row>
    <row r="115" spans="1:17" x14ac:dyDescent="0.25">
      <c r="A115" s="103"/>
      <c r="B115" s="103"/>
      <c r="C115" s="96"/>
      <c r="D115" s="99"/>
      <c r="E115" s="100"/>
      <c r="F115" s="97" t="str">
        <f t="shared" si="3"/>
        <v/>
      </c>
      <c r="G115" s="85"/>
      <c r="H115" s="97" t="str">
        <f t="shared" si="4"/>
        <v/>
      </c>
      <c r="I115" s="86"/>
      <c r="J115" s="98" t="str">
        <f t="shared" si="5"/>
        <v/>
      </c>
      <c r="K115" s="187"/>
      <c r="L115" s="13" t="str">
        <f>IF(AND(ISNUMBER(F115),ISNUMBER(H115),ISNUMBER(J115))=TRUE,IF((Tabla1[[#This Row],[Peso cápsula + Residuo corregido (g)]]-Tabla1[[#This Row],[Peso cápsula Corregido (g)]])&lt;$J$6,"MASA INSUFICIENTE",IF((1-K115)*(H115-F115)/J115&lt;$H$6,"&gt; "&amp;$H$6,(1-K115)*(H115-F115)/J115)),"")</f>
        <v/>
      </c>
      <c r="M115" s="105"/>
      <c r="N115" s="105"/>
      <c r="O115" s="185"/>
      <c r="P115" s="185"/>
      <c r="Q115" s="185"/>
    </row>
    <row r="116" spans="1:17" x14ac:dyDescent="0.25">
      <c r="A116" s="103"/>
      <c r="B116" s="103"/>
      <c r="C116" s="96"/>
      <c r="D116" s="99"/>
      <c r="E116" s="100"/>
      <c r="F116" s="97" t="str">
        <f t="shared" si="3"/>
        <v/>
      </c>
      <c r="G116" s="85"/>
      <c r="H116" s="97" t="str">
        <f t="shared" si="4"/>
        <v/>
      </c>
      <c r="I116" s="86"/>
      <c r="J116" s="98" t="str">
        <f t="shared" si="5"/>
        <v/>
      </c>
      <c r="K116" s="187"/>
      <c r="L116" s="13" t="str">
        <f>IF(AND(ISNUMBER(F116),ISNUMBER(H116),ISNUMBER(J116))=TRUE,IF((Tabla1[[#This Row],[Peso cápsula + Residuo corregido (g)]]-Tabla1[[#This Row],[Peso cápsula Corregido (g)]])&lt;$J$6,"MASA INSUFICIENTE",IF((1-K116)*(H116-F116)/J116&lt;$H$6,"&gt; "&amp;$H$6,(1-K116)*(H116-F116)/J116)),"")</f>
        <v/>
      </c>
      <c r="M116" s="105"/>
      <c r="N116" s="105"/>
      <c r="O116" s="185"/>
      <c r="P116" s="185"/>
      <c r="Q116" s="185"/>
    </row>
    <row r="117" spans="1:17" x14ac:dyDescent="0.25">
      <c r="A117" s="103"/>
      <c r="B117" s="103"/>
      <c r="C117" s="96"/>
      <c r="D117" s="99"/>
      <c r="E117" s="100"/>
      <c r="F117" s="97" t="str">
        <f t="shared" si="3"/>
        <v/>
      </c>
      <c r="G117" s="85"/>
      <c r="H117" s="97" t="str">
        <f t="shared" si="4"/>
        <v/>
      </c>
      <c r="I117" s="86"/>
      <c r="J117" s="98" t="str">
        <f t="shared" si="5"/>
        <v/>
      </c>
      <c r="K117" s="187"/>
      <c r="L117" s="13" t="str">
        <f>IF(AND(ISNUMBER(F117),ISNUMBER(H117),ISNUMBER(J117))=TRUE,IF((Tabla1[[#This Row],[Peso cápsula + Residuo corregido (g)]]-Tabla1[[#This Row],[Peso cápsula Corregido (g)]])&lt;$J$6,"MASA INSUFICIENTE",IF((1-K117)*(H117-F117)/J117&lt;$H$6,"&gt; "&amp;$H$6,(1-K117)*(H117-F117)/J117)),"")</f>
        <v/>
      </c>
      <c r="M117" s="105"/>
      <c r="N117" s="105"/>
      <c r="O117" s="185"/>
      <c r="P117" s="185"/>
      <c r="Q117" s="185"/>
    </row>
    <row r="118" spans="1:17" x14ac:dyDescent="0.25">
      <c r="A118" s="103"/>
      <c r="B118" s="103"/>
      <c r="C118" s="96"/>
      <c r="D118" s="99"/>
      <c r="E118" s="100"/>
      <c r="F118" s="97" t="str">
        <f t="shared" si="3"/>
        <v/>
      </c>
      <c r="G118" s="85"/>
      <c r="H118" s="97" t="str">
        <f t="shared" si="4"/>
        <v/>
      </c>
      <c r="I118" s="86"/>
      <c r="J118" s="98" t="str">
        <f t="shared" si="5"/>
        <v/>
      </c>
      <c r="K118" s="187"/>
      <c r="L118" s="13" t="str">
        <f>IF(AND(ISNUMBER(F118),ISNUMBER(H118),ISNUMBER(J118))=TRUE,IF((Tabla1[[#This Row],[Peso cápsula + Residuo corregido (g)]]-Tabla1[[#This Row],[Peso cápsula Corregido (g)]])&lt;$J$6,"MASA INSUFICIENTE",IF((1-K118)*(H118-F118)/J118&lt;$H$6,"&gt; "&amp;$H$6,(1-K118)*(H118-F118)/J118)),"")</f>
        <v/>
      </c>
      <c r="M118" s="105"/>
      <c r="N118" s="105"/>
      <c r="O118" s="185"/>
      <c r="P118" s="185"/>
      <c r="Q118" s="185"/>
    </row>
    <row r="119" spans="1:17" x14ac:dyDescent="0.25">
      <c r="A119" s="103"/>
      <c r="B119" s="103"/>
      <c r="C119" s="96"/>
      <c r="D119" s="99"/>
      <c r="E119" s="100"/>
      <c r="F119" s="97" t="str">
        <f t="shared" si="3"/>
        <v/>
      </c>
      <c r="G119" s="85"/>
      <c r="H119" s="97" t="str">
        <f t="shared" si="4"/>
        <v/>
      </c>
      <c r="I119" s="86"/>
      <c r="J119" s="98" t="str">
        <f t="shared" si="5"/>
        <v/>
      </c>
      <c r="K119" s="187"/>
      <c r="L119" s="13" t="str">
        <f>IF(AND(ISNUMBER(F119),ISNUMBER(H119),ISNUMBER(J119))=TRUE,IF((Tabla1[[#This Row],[Peso cápsula + Residuo corregido (g)]]-Tabla1[[#This Row],[Peso cápsula Corregido (g)]])&lt;$J$6,"MASA INSUFICIENTE",IF((1-K119)*(H119-F119)/J119&lt;$H$6,"&gt; "&amp;$H$6,(1-K119)*(H119-F119)/J119)),"")</f>
        <v/>
      </c>
      <c r="M119" s="105"/>
      <c r="N119" s="105"/>
      <c r="O119" s="185"/>
      <c r="P119" s="185"/>
      <c r="Q119" s="185"/>
    </row>
    <row r="120" spans="1:17" x14ac:dyDescent="0.25">
      <c r="A120" s="103"/>
      <c r="B120" s="103"/>
      <c r="C120" s="96"/>
      <c r="D120" s="99"/>
      <c r="E120" s="100"/>
      <c r="F120" s="97" t="str">
        <f t="shared" si="3"/>
        <v/>
      </c>
      <c r="G120" s="85"/>
      <c r="H120" s="97" t="str">
        <f t="shared" si="4"/>
        <v/>
      </c>
      <c r="I120" s="86"/>
      <c r="J120" s="98" t="str">
        <f t="shared" si="5"/>
        <v/>
      </c>
      <c r="K120" s="187"/>
      <c r="L120" s="13" t="str">
        <f>IF(AND(ISNUMBER(F120),ISNUMBER(H120),ISNUMBER(J120))=TRUE,IF((Tabla1[[#This Row],[Peso cápsula + Residuo corregido (g)]]-Tabla1[[#This Row],[Peso cápsula Corregido (g)]])&lt;$J$6,"MASA INSUFICIENTE",IF((1-K120)*(H120-F120)/J120&lt;$H$6,"&gt; "&amp;$H$6,(1-K120)*(H120-F120)/J120)),"")</f>
        <v/>
      </c>
      <c r="M120" s="105"/>
      <c r="N120" s="105"/>
      <c r="O120" s="185"/>
      <c r="P120" s="185"/>
      <c r="Q120" s="185"/>
    </row>
    <row r="121" spans="1:17" x14ac:dyDescent="0.25">
      <c r="A121" s="103"/>
      <c r="B121" s="103"/>
      <c r="C121" s="96"/>
      <c r="D121" s="99"/>
      <c r="E121" s="100"/>
      <c r="F121" s="97" t="str">
        <f t="shared" si="3"/>
        <v/>
      </c>
      <c r="G121" s="85"/>
      <c r="H121" s="97" t="str">
        <f t="shared" si="4"/>
        <v/>
      </c>
      <c r="I121" s="86"/>
      <c r="J121" s="98" t="str">
        <f t="shared" si="5"/>
        <v/>
      </c>
      <c r="K121" s="187"/>
      <c r="L121" s="13" t="str">
        <f>IF(AND(ISNUMBER(F121),ISNUMBER(H121),ISNUMBER(J121))=TRUE,IF((Tabla1[[#This Row],[Peso cápsula + Residuo corregido (g)]]-Tabla1[[#This Row],[Peso cápsula Corregido (g)]])&lt;$J$6,"MASA INSUFICIENTE",IF((1-K121)*(H121-F121)/J121&lt;$H$6,"&gt; "&amp;$H$6,(1-K121)*(H121-F121)/J121)),"")</f>
        <v/>
      </c>
      <c r="M121" s="105"/>
      <c r="N121" s="105"/>
      <c r="O121" s="185"/>
      <c r="P121" s="185"/>
      <c r="Q121" s="185"/>
    </row>
    <row r="122" spans="1:17" x14ac:dyDescent="0.25">
      <c r="A122" s="103"/>
      <c r="B122" s="103"/>
      <c r="C122" s="96"/>
      <c r="D122" s="99"/>
      <c r="E122" s="100"/>
      <c r="F122" s="97" t="str">
        <f t="shared" si="3"/>
        <v/>
      </c>
      <c r="G122" s="85"/>
      <c r="H122" s="97" t="str">
        <f t="shared" si="4"/>
        <v/>
      </c>
      <c r="I122" s="86"/>
      <c r="J122" s="98" t="str">
        <f t="shared" si="5"/>
        <v/>
      </c>
      <c r="K122" s="187"/>
      <c r="L122" s="13" t="str">
        <f>IF(AND(ISNUMBER(F122),ISNUMBER(H122),ISNUMBER(J122))=TRUE,IF((Tabla1[[#This Row],[Peso cápsula + Residuo corregido (g)]]-Tabla1[[#This Row],[Peso cápsula Corregido (g)]])&lt;$J$6,"MASA INSUFICIENTE",IF((1-K122)*(H122-F122)/J122&lt;$H$6,"&gt; "&amp;$H$6,(1-K122)*(H122-F122)/J122)),"")</f>
        <v/>
      </c>
      <c r="M122" s="105"/>
      <c r="N122" s="105"/>
      <c r="O122" s="185"/>
      <c r="P122" s="185"/>
      <c r="Q122" s="185"/>
    </row>
    <row r="123" spans="1:17" x14ac:dyDescent="0.25">
      <c r="A123" s="103"/>
      <c r="B123" s="103"/>
      <c r="C123" s="96"/>
      <c r="D123" s="99"/>
      <c r="E123" s="100"/>
      <c r="F123" s="97" t="str">
        <f t="shared" si="3"/>
        <v/>
      </c>
      <c r="G123" s="85"/>
      <c r="H123" s="97" t="str">
        <f t="shared" si="4"/>
        <v/>
      </c>
      <c r="I123" s="86"/>
      <c r="J123" s="98" t="str">
        <f t="shared" si="5"/>
        <v/>
      </c>
      <c r="K123" s="187"/>
      <c r="L123" s="13" t="str">
        <f>IF(AND(ISNUMBER(F123),ISNUMBER(H123),ISNUMBER(J123))=TRUE,IF((Tabla1[[#This Row],[Peso cápsula + Residuo corregido (g)]]-Tabla1[[#This Row],[Peso cápsula Corregido (g)]])&lt;$J$6,"MASA INSUFICIENTE",IF((1-K123)*(H123-F123)/J123&lt;$H$6,"&gt; "&amp;$H$6,(1-K123)*(H123-F123)/J123)),"")</f>
        <v/>
      </c>
      <c r="M123" s="105"/>
      <c r="N123" s="105"/>
      <c r="O123" s="185"/>
      <c r="P123" s="185"/>
      <c r="Q123" s="185"/>
    </row>
    <row r="124" spans="1:17" x14ac:dyDescent="0.25">
      <c r="A124" s="103"/>
      <c r="B124" s="103"/>
      <c r="C124" s="96"/>
      <c r="D124" s="99"/>
      <c r="E124" s="100"/>
      <c r="F124" s="97" t="str">
        <f t="shared" si="3"/>
        <v/>
      </c>
      <c r="G124" s="85"/>
      <c r="H124" s="97" t="str">
        <f t="shared" si="4"/>
        <v/>
      </c>
      <c r="I124" s="86"/>
      <c r="J124" s="98" t="str">
        <f t="shared" si="5"/>
        <v/>
      </c>
      <c r="K124" s="187"/>
      <c r="L124" s="13" t="str">
        <f>IF(AND(ISNUMBER(F124),ISNUMBER(H124),ISNUMBER(J124))=TRUE,IF((Tabla1[[#This Row],[Peso cápsula + Residuo corregido (g)]]-Tabla1[[#This Row],[Peso cápsula Corregido (g)]])&lt;$J$6,"MASA INSUFICIENTE",IF((1-K124)*(H124-F124)/J124&lt;$H$6,"&gt; "&amp;$H$6,(1-K124)*(H124-F124)/J124)),"")</f>
        <v/>
      </c>
      <c r="M124" s="105"/>
      <c r="N124" s="105"/>
      <c r="O124" s="185"/>
      <c r="P124" s="185"/>
      <c r="Q124" s="185"/>
    </row>
    <row r="125" spans="1:17" x14ac:dyDescent="0.25">
      <c r="A125" s="103"/>
      <c r="B125" s="103"/>
      <c r="C125" s="96"/>
      <c r="D125" s="99"/>
      <c r="E125" s="100"/>
      <c r="F125" s="97" t="str">
        <f t="shared" si="3"/>
        <v/>
      </c>
      <c r="G125" s="85"/>
      <c r="H125" s="97" t="str">
        <f t="shared" si="4"/>
        <v/>
      </c>
      <c r="I125" s="86"/>
      <c r="J125" s="98" t="str">
        <f t="shared" si="5"/>
        <v/>
      </c>
      <c r="K125" s="187"/>
      <c r="L125" s="13" t="str">
        <f>IF(AND(ISNUMBER(F125),ISNUMBER(H125),ISNUMBER(J125))=TRUE,IF((Tabla1[[#This Row],[Peso cápsula + Residuo corregido (g)]]-Tabla1[[#This Row],[Peso cápsula Corregido (g)]])&lt;$J$6,"MASA INSUFICIENTE",IF((1-K125)*(H125-F125)/J125&lt;$H$6,"&gt; "&amp;$H$6,(1-K125)*(H125-F125)/J125)),"")</f>
        <v/>
      </c>
      <c r="M125" s="105"/>
      <c r="N125" s="105"/>
      <c r="O125" s="185"/>
      <c r="P125" s="185"/>
      <c r="Q125" s="185"/>
    </row>
    <row r="126" spans="1:17" x14ac:dyDescent="0.25">
      <c r="A126" s="103"/>
      <c r="B126" s="103"/>
      <c r="C126" s="96"/>
      <c r="D126" s="99"/>
      <c r="E126" s="100"/>
      <c r="F126" s="97" t="str">
        <f t="shared" si="3"/>
        <v/>
      </c>
      <c r="G126" s="85"/>
      <c r="H126" s="97" t="str">
        <f t="shared" si="4"/>
        <v/>
      </c>
      <c r="I126" s="86"/>
      <c r="J126" s="98" t="str">
        <f t="shared" si="5"/>
        <v/>
      </c>
      <c r="K126" s="187"/>
      <c r="L126" s="13" t="str">
        <f>IF(AND(ISNUMBER(F126),ISNUMBER(H126),ISNUMBER(J126))=TRUE,IF((Tabla1[[#This Row],[Peso cápsula + Residuo corregido (g)]]-Tabla1[[#This Row],[Peso cápsula Corregido (g)]])&lt;$J$6,"MASA INSUFICIENTE",IF((1-K126)*(H126-F126)/J126&lt;$H$6,"&gt; "&amp;$H$6,(1-K126)*(H126-F126)/J126)),"")</f>
        <v/>
      </c>
      <c r="M126" s="105"/>
      <c r="N126" s="105"/>
      <c r="O126" s="185"/>
      <c r="P126" s="185"/>
      <c r="Q126" s="185"/>
    </row>
    <row r="127" spans="1:17" x14ac:dyDescent="0.25">
      <c r="A127" s="103"/>
      <c r="B127" s="103"/>
      <c r="C127" s="96"/>
      <c r="D127" s="99"/>
      <c r="E127" s="100"/>
      <c r="F127" s="97" t="str">
        <f t="shared" si="3"/>
        <v/>
      </c>
      <c r="G127" s="85"/>
      <c r="H127" s="97" t="str">
        <f t="shared" si="4"/>
        <v/>
      </c>
      <c r="I127" s="86"/>
      <c r="J127" s="98" t="str">
        <f t="shared" si="5"/>
        <v/>
      </c>
      <c r="K127" s="187"/>
      <c r="L127" s="13" t="str">
        <f>IF(AND(ISNUMBER(F127),ISNUMBER(H127),ISNUMBER(J127))=TRUE,IF((Tabla1[[#This Row],[Peso cápsula + Residuo corregido (g)]]-Tabla1[[#This Row],[Peso cápsula Corregido (g)]])&lt;$J$6,"MASA INSUFICIENTE",IF((1-K127)*(H127-F127)/J127&lt;$H$6,"&gt; "&amp;$H$6,(1-K127)*(H127-F127)/J127)),"")</f>
        <v/>
      </c>
      <c r="M127" s="105"/>
      <c r="N127" s="105"/>
      <c r="O127" s="185"/>
      <c r="P127" s="185"/>
      <c r="Q127" s="185"/>
    </row>
    <row r="128" spans="1:17" x14ac:dyDescent="0.25">
      <c r="A128" s="103"/>
      <c r="B128" s="103"/>
      <c r="C128" s="96"/>
      <c r="D128" s="99"/>
      <c r="E128" s="100"/>
      <c r="F128" s="97" t="str">
        <f t="shared" si="3"/>
        <v/>
      </c>
      <c r="G128" s="85"/>
      <c r="H128" s="97" t="str">
        <f t="shared" si="4"/>
        <v/>
      </c>
      <c r="I128" s="86"/>
      <c r="J128" s="98" t="str">
        <f t="shared" si="5"/>
        <v/>
      </c>
      <c r="K128" s="187"/>
      <c r="L128" s="13" t="str">
        <f>IF(AND(ISNUMBER(F128),ISNUMBER(H128),ISNUMBER(J128))=TRUE,IF((Tabla1[[#This Row],[Peso cápsula + Residuo corregido (g)]]-Tabla1[[#This Row],[Peso cápsula Corregido (g)]])&lt;$J$6,"MASA INSUFICIENTE",IF((1-K128)*(H128-F128)/J128&lt;$H$6,"&gt; "&amp;$H$6,(1-K128)*(H128-F128)/J128)),"")</f>
        <v/>
      </c>
      <c r="M128" s="105"/>
      <c r="N128" s="105"/>
      <c r="O128" s="185"/>
      <c r="P128" s="185"/>
      <c r="Q128" s="185"/>
    </row>
    <row r="129" spans="1:17" x14ac:dyDescent="0.25">
      <c r="A129" s="103"/>
      <c r="B129" s="103"/>
      <c r="C129" s="96"/>
      <c r="D129" s="99"/>
      <c r="E129" s="100"/>
      <c r="F129" s="97" t="str">
        <f t="shared" si="3"/>
        <v/>
      </c>
      <c r="G129" s="85"/>
      <c r="H129" s="97" t="str">
        <f t="shared" si="4"/>
        <v/>
      </c>
      <c r="I129" s="86"/>
      <c r="J129" s="98" t="str">
        <f t="shared" si="5"/>
        <v/>
      </c>
      <c r="K129" s="187"/>
      <c r="L129" s="13" t="str">
        <f>IF(AND(ISNUMBER(F129),ISNUMBER(H129),ISNUMBER(J129))=TRUE,IF((Tabla1[[#This Row],[Peso cápsula + Residuo corregido (g)]]-Tabla1[[#This Row],[Peso cápsula Corregido (g)]])&lt;$J$6,"MASA INSUFICIENTE",IF((1-K129)*(H129-F129)/J129&lt;$H$6,"&gt; "&amp;$H$6,(1-K129)*(H129-F129)/J129)),"")</f>
        <v/>
      </c>
      <c r="M129" s="105"/>
      <c r="N129" s="105"/>
      <c r="O129" s="185"/>
      <c r="P129" s="185"/>
      <c r="Q129" s="185"/>
    </row>
    <row r="130" spans="1:17" x14ac:dyDescent="0.25">
      <c r="A130" s="103"/>
      <c r="B130" s="103"/>
      <c r="C130" s="96"/>
      <c r="D130" s="99"/>
      <c r="E130" s="100"/>
      <c r="F130" s="97" t="str">
        <f t="shared" si="3"/>
        <v/>
      </c>
      <c r="G130" s="85"/>
      <c r="H130" s="97" t="str">
        <f t="shared" si="4"/>
        <v/>
      </c>
      <c r="I130" s="86"/>
      <c r="J130" s="98" t="str">
        <f t="shared" si="5"/>
        <v/>
      </c>
      <c r="K130" s="187"/>
      <c r="L130" s="13" t="str">
        <f>IF(AND(ISNUMBER(F130),ISNUMBER(H130),ISNUMBER(J130))=TRUE,IF((Tabla1[[#This Row],[Peso cápsula + Residuo corregido (g)]]-Tabla1[[#This Row],[Peso cápsula Corregido (g)]])&lt;$J$6,"MASA INSUFICIENTE",IF((1-K130)*(H130-F130)/J130&lt;$H$6,"&gt; "&amp;$H$6,(1-K130)*(H130-F130)/J130)),"")</f>
        <v/>
      </c>
      <c r="M130" s="105"/>
      <c r="N130" s="105"/>
      <c r="O130" s="185"/>
      <c r="P130" s="185"/>
      <c r="Q130" s="185"/>
    </row>
    <row r="131" spans="1:17" x14ac:dyDescent="0.25">
      <c r="A131" s="103"/>
      <c r="B131" s="103"/>
      <c r="C131" s="96"/>
      <c r="D131" s="99"/>
      <c r="E131" s="100"/>
      <c r="F131" s="97" t="str">
        <f t="shared" si="3"/>
        <v/>
      </c>
      <c r="G131" s="85"/>
      <c r="H131" s="97" t="str">
        <f t="shared" si="4"/>
        <v/>
      </c>
      <c r="I131" s="86"/>
      <c r="J131" s="98" t="str">
        <f t="shared" si="5"/>
        <v/>
      </c>
      <c r="K131" s="187"/>
      <c r="L131" s="13" t="str">
        <f>IF(AND(ISNUMBER(F131),ISNUMBER(H131),ISNUMBER(J131))=TRUE,IF((Tabla1[[#This Row],[Peso cápsula + Residuo corregido (g)]]-Tabla1[[#This Row],[Peso cápsula Corregido (g)]])&lt;$J$6,"MASA INSUFICIENTE",IF((1-K131)*(H131-F131)/J131&lt;$H$6,"&gt; "&amp;$H$6,(1-K131)*(H131-F131)/J131)),"")</f>
        <v/>
      </c>
      <c r="M131" s="105"/>
      <c r="N131" s="105"/>
      <c r="O131" s="185"/>
      <c r="P131" s="185"/>
      <c r="Q131" s="185"/>
    </row>
    <row r="132" spans="1:17" x14ac:dyDescent="0.25">
      <c r="A132" s="103"/>
      <c r="B132" s="103"/>
      <c r="C132" s="96"/>
      <c r="D132" s="99"/>
      <c r="E132" s="100"/>
      <c r="F132" s="97" t="str">
        <f t="shared" si="3"/>
        <v/>
      </c>
      <c r="G132" s="85"/>
      <c r="H132" s="97" t="str">
        <f t="shared" si="4"/>
        <v/>
      </c>
      <c r="I132" s="86"/>
      <c r="J132" s="98" t="str">
        <f t="shared" si="5"/>
        <v/>
      </c>
      <c r="K132" s="187"/>
      <c r="L132" s="13" t="str">
        <f>IF(AND(ISNUMBER(F132),ISNUMBER(H132),ISNUMBER(J132))=TRUE,IF((Tabla1[[#This Row],[Peso cápsula + Residuo corregido (g)]]-Tabla1[[#This Row],[Peso cápsula Corregido (g)]])&lt;$J$6,"MASA INSUFICIENTE",IF((1-K132)*(H132-F132)/J132&lt;$H$6,"&gt; "&amp;$H$6,(1-K132)*(H132-F132)/J132)),"")</f>
        <v/>
      </c>
      <c r="M132" s="105"/>
      <c r="N132" s="105"/>
      <c r="O132" s="185"/>
      <c r="P132" s="185"/>
      <c r="Q132" s="185"/>
    </row>
    <row r="133" spans="1:17" x14ac:dyDescent="0.25">
      <c r="A133" s="103"/>
      <c r="B133" s="103"/>
      <c r="C133" s="96"/>
      <c r="D133" s="99"/>
      <c r="E133" s="100"/>
      <c r="F133" s="97" t="str">
        <f t="shared" si="3"/>
        <v/>
      </c>
      <c r="G133" s="85"/>
      <c r="H133" s="97" t="str">
        <f t="shared" si="4"/>
        <v/>
      </c>
      <c r="I133" s="86"/>
      <c r="J133" s="98" t="str">
        <f t="shared" si="5"/>
        <v/>
      </c>
      <c r="K133" s="187"/>
      <c r="L133" s="13" t="str">
        <f>IF(AND(ISNUMBER(F133),ISNUMBER(H133),ISNUMBER(J133))=TRUE,IF((Tabla1[[#This Row],[Peso cápsula + Residuo corregido (g)]]-Tabla1[[#This Row],[Peso cápsula Corregido (g)]])&lt;$J$6,"MASA INSUFICIENTE",IF((1-K133)*(H133-F133)/J133&lt;$H$6,"&gt; "&amp;$H$6,(1-K133)*(H133-F133)/J133)),"")</f>
        <v/>
      </c>
      <c r="M133" s="105"/>
      <c r="N133" s="105"/>
      <c r="O133" s="185"/>
      <c r="P133" s="185"/>
      <c r="Q133" s="185"/>
    </row>
    <row r="134" spans="1:17" x14ac:dyDescent="0.25">
      <c r="A134" s="103"/>
      <c r="B134" s="103"/>
      <c r="C134" s="96"/>
      <c r="D134" s="99"/>
      <c r="E134" s="100"/>
      <c r="F134" s="97" t="str">
        <f t="shared" si="3"/>
        <v/>
      </c>
      <c r="G134" s="85"/>
      <c r="H134" s="97" t="str">
        <f t="shared" si="4"/>
        <v/>
      </c>
      <c r="I134" s="86"/>
      <c r="J134" s="98" t="str">
        <f t="shared" si="5"/>
        <v/>
      </c>
      <c r="K134" s="187"/>
      <c r="L134" s="13" t="str">
        <f>IF(AND(ISNUMBER(F134),ISNUMBER(H134),ISNUMBER(J134))=TRUE,IF((Tabla1[[#This Row],[Peso cápsula + Residuo corregido (g)]]-Tabla1[[#This Row],[Peso cápsula Corregido (g)]])&lt;$J$6,"MASA INSUFICIENTE",IF((1-K134)*(H134-F134)/J134&lt;$H$6,"&gt; "&amp;$H$6,(1-K134)*(H134-F134)/J134)),"")</f>
        <v/>
      </c>
      <c r="M134" s="105"/>
      <c r="N134" s="105"/>
      <c r="O134" s="185"/>
      <c r="P134" s="185"/>
      <c r="Q134" s="185"/>
    </row>
    <row r="135" spans="1:17" x14ac:dyDescent="0.25">
      <c r="A135" s="103"/>
      <c r="B135" s="103"/>
      <c r="C135" s="96"/>
      <c r="D135" s="99"/>
      <c r="E135" s="100"/>
      <c r="F135" s="97" t="str">
        <f t="shared" si="3"/>
        <v/>
      </c>
      <c r="G135" s="85"/>
      <c r="H135" s="97" t="str">
        <f t="shared" si="4"/>
        <v/>
      </c>
      <c r="I135" s="86"/>
      <c r="J135" s="98" t="str">
        <f t="shared" si="5"/>
        <v/>
      </c>
      <c r="K135" s="187"/>
      <c r="L135" s="13" t="str">
        <f>IF(AND(ISNUMBER(F135),ISNUMBER(H135),ISNUMBER(J135))=TRUE,IF((Tabla1[[#This Row],[Peso cápsula + Residuo corregido (g)]]-Tabla1[[#This Row],[Peso cápsula Corregido (g)]])&lt;$J$6,"MASA INSUFICIENTE",IF((1-K135)*(H135-F135)/J135&lt;$H$6,"&gt; "&amp;$H$6,(1-K135)*(H135-F135)/J135)),"")</f>
        <v/>
      </c>
      <c r="M135" s="105"/>
      <c r="N135" s="105"/>
      <c r="O135" s="185"/>
      <c r="P135" s="185"/>
      <c r="Q135" s="185"/>
    </row>
    <row r="136" spans="1:17" x14ac:dyDescent="0.25">
      <c r="A136" s="103"/>
      <c r="B136" s="103"/>
      <c r="C136" s="96"/>
      <c r="D136" s="99"/>
      <c r="E136" s="100"/>
      <c r="F136" s="97" t="str">
        <f t="shared" si="3"/>
        <v/>
      </c>
      <c r="G136" s="85"/>
      <c r="H136" s="97" t="str">
        <f t="shared" si="4"/>
        <v/>
      </c>
      <c r="I136" s="86"/>
      <c r="J136" s="98" t="str">
        <f t="shared" si="5"/>
        <v/>
      </c>
      <c r="K136" s="187"/>
      <c r="L136" s="13" t="str">
        <f>IF(AND(ISNUMBER(F136),ISNUMBER(H136),ISNUMBER(J136))=TRUE,IF((Tabla1[[#This Row],[Peso cápsula + Residuo corregido (g)]]-Tabla1[[#This Row],[Peso cápsula Corregido (g)]])&lt;$J$6,"MASA INSUFICIENTE",IF((1-K136)*(H136-F136)/J136&lt;$H$6,"&gt; "&amp;$H$6,(1-K136)*(H136-F136)/J136)),"")</f>
        <v/>
      </c>
      <c r="M136" s="105"/>
      <c r="N136" s="105"/>
      <c r="O136" s="185"/>
      <c r="P136" s="185"/>
      <c r="Q136" s="185"/>
    </row>
    <row r="137" spans="1:17" x14ac:dyDescent="0.25">
      <c r="A137" s="103"/>
      <c r="B137" s="103"/>
      <c r="C137" s="96"/>
      <c r="D137" s="99"/>
      <c r="E137" s="100"/>
      <c r="F137" s="97" t="str">
        <f t="shared" si="3"/>
        <v/>
      </c>
      <c r="G137" s="85"/>
      <c r="H137" s="97" t="str">
        <f t="shared" si="4"/>
        <v/>
      </c>
      <c r="I137" s="86"/>
      <c r="J137" s="98" t="str">
        <f t="shared" si="5"/>
        <v/>
      </c>
      <c r="K137" s="187"/>
      <c r="L137" s="13" t="str">
        <f>IF(AND(ISNUMBER(F137),ISNUMBER(H137),ISNUMBER(J137))=TRUE,IF((Tabla1[[#This Row],[Peso cápsula + Residuo corregido (g)]]-Tabla1[[#This Row],[Peso cápsula Corregido (g)]])&lt;$J$6,"MASA INSUFICIENTE",IF((1-K137)*(H137-F137)/J137&lt;$H$6,"&gt; "&amp;$H$6,(1-K137)*(H137-F137)/J137)),"")</f>
        <v/>
      </c>
      <c r="M137" s="105"/>
      <c r="N137" s="105"/>
      <c r="O137" s="185"/>
      <c r="P137" s="185"/>
      <c r="Q137" s="185"/>
    </row>
    <row r="138" spans="1:17" x14ac:dyDescent="0.25">
      <c r="A138" s="103"/>
      <c r="B138" s="103"/>
      <c r="C138" s="96"/>
      <c r="D138" s="99"/>
      <c r="E138" s="100"/>
      <c r="F138" s="97" t="str">
        <f t="shared" si="3"/>
        <v/>
      </c>
      <c r="G138" s="85"/>
      <c r="H138" s="97" t="str">
        <f t="shared" si="4"/>
        <v/>
      </c>
      <c r="I138" s="86"/>
      <c r="J138" s="98" t="str">
        <f t="shared" si="5"/>
        <v/>
      </c>
      <c r="K138" s="187"/>
      <c r="L138" s="13" t="str">
        <f>IF(AND(ISNUMBER(F138),ISNUMBER(H138),ISNUMBER(J138))=TRUE,IF((Tabla1[[#This Row],[Peso cápsula + Residuo corregido (g)]]-Tabla1[[#This Row],[Peso cápsula Corregido (g)]])&lt;$J$6,"MASA INSUFICIENTE",IF((1-K138)*(H138-F138)/J138&lt;$H$6,"&gt; "&amp;$H$6,(1-K138)*(H138-F138)/J138)),"")</f>
        <v/>
      </c>
      <c r="M138" s="105"/>
      <c r="N138" s="105"/>
      <c r="O138" s="185"/>
      <c r="P138" s="185"/>
      <c r="Q138" s="185"/>
    </row>
    <row r="139" spans="1:17" x14ac:dyDescent="0.25">
      <c r="A139" s="103"/>
      <c r="B139" s="103"/>
      <c r="C139" s="96"/>
      <c r="D139" s="99"/>
      <c r="E139" s="100"/>
      <c r="F139" s="97" t="str">
        <f t="shared" si="3"/>
        <v/>
      </c>
      <c r="G139" s="85"/>
      <c r="H139" s="97" t="str">
        <f t="shared" si="4"/>
        <v/>
      </c>
      <c r="I139" s="86"/>
      <c r="J139" s="98" t="str">
        <f t="shared" si="5"/>
        <v/>
      </c>
      <c r="K139" s="187"/>
      <c r="L139" s="13" t="str">
        <f>IF(AND(ISNUMBER(F139),ISNUMBER(H139),ISNUMBER(J139))=TRUE,IF((Tabla1[[#This Row],[Peso cápsula + Residuo corregido (g)]]-Tabla1[[#This Row],[Peso cápsula Corregido (g)]])&lt;$J$6,"MASA INSUFICIENTE",IF((1-K139)*(H139-F139)/J139&lt;$H$6,"&gt; "&amp;$H$6,(1-K139)*(H139-F139)/J139)),"")</f>
        <v/>
      </c>
      <c r="M139" s="105"/>
      <c r="N139" s="105"/>
      <c r="O139" s="185"/>
      <c r="P139" s="185"/>
      <c r="Q139" s="185"/>
    </row>
    <row r="140" spans="1:17" x14ac:dyDescent="0.25">
      <c r="A140" s="103"/>
      <c r="B140" s="103"/>
      <c r="C140" s="96"/>
      <c r="D140" s="99"/>
      <c r="E140" s="100"/>
      <c r="F140" s="97" t="str">
        <f t="shared" si="3"/>
        <v/>
      </c>
      <c r="G140" s="85"/>
      <c r="H140" s="97" t="str">
        <f t="shared" si="4"/>
        <v/>
      </c>
      <c r="I140" s="86"/>
      <c r="J140" s="98" t="str">
        <f t="shared" si="5"/>
        <v/>
      </c>
      <c r="K140" s="187"/>
      <c r="L140" s="13" t="str">
        <f>IF(AND(ISNUMBER(F140),ISNUMBER(H140),ISNUMBER(J140))=TRUE,IF((Tabla1[[#This Row],[Peso cápsula + Residuo corregido (g)]]-Tabla1[[#This Row],[Peso cápsula Corregido (g)]])&lt;$J$6,"MASA INSUFICIENTE",IF((1-K140)*(H140-F140)/J140&lt;$H$6,"&gt; "&amp;$H$6,(1-K140)*(H140-F140)/J140)),"")</f>
        <v/>
      </c>
      <c r="M140" s="105"/>
      <c r="N140" s="105"/>
      <c r="O140" s="185"/>
      <c r="P140" s="185"/>
      <c r="Q140" s="185"/>
    </row>
    <row r="141" spans="1:17" x14ac:dyDescent="0.25">
      <c r="A141" s="103"/>
      <c r="B141" s="103"/>
      <c r="C141" s="96"/>
      <c r="D141" s="99"/>
      <c r="E141" s="100"/>
      <c r="F141" s="97" t="str">
        <f t="shared" si="3"/>
        <v/>
      </c>
      <c r="G141" s="85"/>
      <c r="H141" s="97" t="str">
        <f t="shared" si="4"/>
        <v/>
      </c>
      <c r="I141" s="86"/>
      <c r="J141" s="98" t="str">
        <f t="shared" si="5"/>
        <v/>
      </c>
      <c r="K141" s="187"/>
      <c r="L141" s="13" t="str">
        <f>IF(AND(ISNUMBER(F141),ISNUMBER(H141),ISNUMBER(J141))=TRUE,IF((Tabla1[[#This Row],[Peso cápsula + Residuo corregido (g)]]-Tabla1[[#This Row],[Peso cápsula Corregido (g)]])&lt;$J$6,"MASA INSUFICIENTE",IF((1-K141)*(H141-F141)/J141&lt;$H$6,"&gt; "&amp;$H$6,(1-K141)*(H141-F141)/J141)),"")</f>
        <v/>
      </c>
      <c r="M141" s="105"/>
      <c r="N141" s="105"/>
      <c r="O141" s="185"/>
      <c r="P141" s="185"/>
      <c r="Q141" s="185"/>
    </row>
    <row r="142" spans="1:17" x14ac:dyDescent="0.25">
      <c r="A142" s="103"/>
      <c r="B142" s="103"/>
      <c r="C142" s="96"/>
      <c r="D142" s="99"/>
      <c r="E142" s="100"/>
      <c r="F142" s="97" t="str">
        <f t="shared" si="3"/>
        <v/>
      </c>
      <c r="G142" s="85"/>
      <c r="H142" s="97" t="str">
        <f t="shared" si="4"/>
        <v/>
      </c>
      <c r="I142" s="86"/>
      <c r="J142" s="98" t="str">
        <f t="shared" si="5"/>
        <v/>
      </c>
      <c r="K142" s="187"/>
      <c r="L142" s="13" t="str">
        <f>IF(AND(ISNUMBER(F142),ISNUMBER(H142),ISNUMBER(J142))=TRUE,IF((Tabla1[[#This Row],[Peso cápsula + Residuo corregido (g)]]-Tabla1[[#This Row],[Peso cápsula Corregido (g)]])&lt;$J$6,"MASA INSUFICIENTE",IF((1-K142)*(H142-F142)/J142&lt;$H$6,"&gt; "&amp;$H$6,(1-K142)*(H142-F142)/J142)),"")</f>
        <v/>
      </c>
      <c r="M142" s="105"/>
      <c r="N142" s="105"/>
      <c r="O142" s="185"/>
      <c r="P142" s="185"/>
      <c r="Q142" s="185"/>
    </row>
    <row r="143" spans="1:17" x14ac:dyDescent="0.25">
      <c r="A143" s="103"/>
      <c r="B143" s="103"/>
      <c r="C143" s="96"/>
      <c r="D143" s="99"/>
      <c r="E143" s="100"/>
      <c r="F143" s="97" t="str">
        <f t="shared" si="3"/>
        <v/>
      </c>
      <c r="G143" s="85"/>
      <c r="H143" s="97" t="str">
        <f t="shared" si="4"/>
        <v/>
      </c>
      <c r="I143" s="86"/>
      <c r="J143" s="98" t="str">
        <f t="shared" si="5"/>
        <v/>
      </c>
      <c r="K143" s="187"/>
      <c r="L143" s="13" t="str">
        <f>IF(AND(ISNUMBER(F143),ISNUMBER(H143),ISNUMBER(J143))=TRUE,IF((Tabla1[[#This Row],[Peso cápsula + Residuo corregido (g)]]-Tabla1[[#This Row],[Peso cápsula Corregido (g)]])&lt;$J$6,"MASA INSUFICIENTE",IF((1-K143)*(H143-F143)/J143&lt;$H$6,"&gt; "&amp;$H$6,(1-K143)*(H143-F143)/J143)),"")</f>
        <v/>
      </c>
      <c r="M143" s="105"/>
      <c r="N143" s="105"/>
      <c r="O143" s="185"/>
      <c r="P143" s="185"/>
      <c r="Q143" s="185"/>
    </row>
    <row r="144" spans="1:17" x14ac:dyDescent="0.25">
      <c r="A144" s="103"/>
      <c r="B144" s="103"/>
      <c r="C144" s="96"/>
      <c r="D144" s="99"/>
      <c r="E144" s="100"/>
      <c r="F144" s="97" t="str">
        <f t="shared" si="3"/>
        <v/>
      </c>
      <c r="G144" s="85"/>
      <c r="H144" s="97" t="str">
        <f t="shared" si="4"/>
        <v/>
      </c>
      <c r="I144" s="86"/>
      <c r="J144" s="98" t="str">
        <f t="shared" si="5"/>
        <v/>
      </c>
      <c r="K144" s="187"/>
      <c r="L144" s="13" t="str">
        <f>IF(AND(ISNUMBER(F144),ISNUMBER(H144),ISNUMBER(J144))=TRUE,IF((Tabla1[[#This Row],[Peso cápsula + Residuo corregido (g)]]-Tabla1[[#This Row],[Peso cápsula Corregido (g)]])&lt;$J$6,"MASA INSUFICIENTE",IF((1-K144)*(H144-F144)/J144&lt;$H$6,"&gt; "&amp;$H$6,(1-K144)*(H144-F144)/J144)),"")</f>
        <v/>
      </c>
      <c r="M144" s="105"/>
      <c r="N144" s="105"/>
      <c r="O144" s="185"/>
      <c r="P144" s="185"/>
      <c r="Q144" s="185"/>
    </row>
    <row r="145" spans="1:17" x14ac:dyDescent="0.25">
      <c r="A145" s="103"/>
      <c r="B145" s="103"/>
      <c r="C145" s="96"/>
      <c r="D145" s="99"/>
      <c r="E145" s="100"/>
      <c r="F145" s="97" t="str">
        <f t="shared" si="3"/>
        <v/>
      </c>
      <c r="G145" s="85"/>
      <c r="H145" s="97" t="str">
        <f t="shared" si="4"/>
        <v/>
      </c>
      <c r="I145" s="86"/>
      <c r="J145" s="98" t="str">
        <f t="shared" si="5"/>
        <v/>
      </c>
      <c r="K145" s="187"/>
      <c r="L145" s="13" t="str">
        <f>IF(AND(ISNUMBER(F145),ISNUMBER(H145),ISNUMBER(J145))=TRUE,IF((Tabla1[[#This Row],[Peso cápsula + Residuo corregido (g)]]-Tabla1[[#This Row],[Peso cápsula Corregido (g)]])&lt;$J$6,"MASA INSUFICIENTE",IF((1-K145)*(H145-F145)/J145&lt;$H$6,"&gt; "&amp;$H$6,(1-K145)*(H145-F145)/J145)),"")</f>
        <v/>
      </c>
      <c r="M145" s="105"/>
      <c r="N145" s="105"/>
      <c r="O145" s="185"/>
      <c r="P145" s="185"/>
      <c r="Q145" s="185"/>
    </row>
    <row r="146" spans="1:17" x14ac:dyDescent="0.25">
      <c r="A146" s="103"/>
      <c r="B146" s="103"/>
      <c r="C146" s="96"/>
      <c r="D146" s="99"/>
      <c r="E146" s="100"/>
      <c r="F146" s="97" t="str">
        <f t="shared" si="3"/>
        <v/>
      </c>
      <c r="G146" s="85"/>
      <c r="H146" s="97" t="str">
        <f t="shared" si="4"/>
        <v/>
      </c>
      <c r="I146" s="86"/>
      <c r="J146" s="98" t="str">
        <f t="shared" si="5"/>
        <v/>
      </c>
      <c r="K146" s="187"/>
      <c r="L146" s="13" t="str">
        <f>IF(AND(ISNUMBER(F146),ISNUMBER(H146),ISNUMBER(J146))=TRUE,IF((Tabla1[[#This Row],[Peso cápsula + Residuo corregido (g)]]-Tabla1[[#This Row],[Peso cápsula Corregido (g)]])&lt;$J$6,"MASA INSUFICIENTE",IF((1-K146)*(H146-F146)/J146&lt;$H$6,"&gt; "&amp;$H$6,(1-K146)*(H146-F146)/J146)),"")</f>
        <v/>
      </c>
      <c r="M146" s="105"/>
      <c r="N146" s="105"/>
      <c r="O146" s="185"/>
      <c r="P146" s="185"/>
      <c r="Q146" s="185"/>
    </row>
    <row r="147" spans="1:17" x14ac:dyDescent="0.25">
      <c r="A147" s="103"/>
      <c r="B147" s="103"/>
      <c r="C147" s="96"/>
      <c r="D147" s="99"/>
      <c r="E147" s="100"/>
      <c r="F147" s="97" t="str">
        <f t="shared" si="3"/>
        <v/>
      </c>
      <c r="G147" s="85"/>
      <c r="H147" s="97" t="str">
        <f t="shared" si="4"/>
        <v/>
      </c>
      <c r="I147" s="86"/>
      <c r="J147" s="98" t="str">
        <f t="shared" si="5"/>
        <v/>
      </c>
      <c r="K147" s="187"/>
      <c r="L147" s="13" t="str">
        <f>IF(AND(ISNUMBER(F147),ISNUMBER(H147),ISNUMBER(J147))=TRUE,IF((Tabla1[[#This Row],[Peso cápsula + Residuo corregido (g)]]-Tabla1[[#This Row],[Peso cápsula Corregido (g)]])&lt;$J$6,"MASA INSUFICIENTE",IF((1-K147)*(H147-F147)/J147&lt;$H$6,"&gt; "&amp;$H$6,(1-K147)*(H147-F147)/J147)),"")</f>
        <v/>
      </c>
      <c r="M147" s="105"/>
      <c r="N147" s="105"/>
      <c r="O147" s="185"/>
      <c r="P147" s="185"/>
      <c r="Q147" s="185"/>
    </row>
    <row r="148" spans="1:17" x14ac:dyDescent="0.25">
      <c r="A148" s="103"/>
      <c r="B148" s="103"/>
      <c r="C148" s="96"/>
      <c r="D148" s="99"/>
      <c r="E148" s="100"/>
      <c r="F148" s="97" t="str">
        <f t="shared" ref="F148:F211" si="6">IF(OR(ISBLANK(E148),ISERROR($B$14),ISERROR($B$15))=FALSE,E148+(E148*$B$14+$B$15),"")</f>
        <v/>
      </c>
      <c r="G148" s="85"/>
      <c r="H148" s="97" t="str">
        <f t="shared" ref="H148:H211" si="7">IF(OR(ISBLANK(G148),ISERROR($B$14),ISERROR($B$15))=FALSE,G148+(G148*$B$14+$B$15),"")</f>
        <v/>
      </c>
      <c r="I148" s="86"/>
      <c r="J148" s="98" t="str">
        <f t="shared" ref="J148:J211" si="8">IF(OR(ISBLANK(I148),ISERROR($B$14),ISERROR($B$15))=FALSE,I148+(I148*$B$14+$B$15),"")</f>
        <v/>
      </c>
      <c r="K148" s="187"/>
      <c r="L148" s="13" t="str">
        <f>IF(AND(ISNUMBER(F148),ISNUMBER(H148),ISNUMBER(J148))=TRUE,IF((Tabla1[[#This Row],[Peso cápsula + Residuo corregido (g)]]-Tabla1[[#This Row],[Peso cápsula Corregido (g)]])&lt;$J$6,"MASA INSUFICIENTE",IF((1-K148)*(H148-F148)/J148&lt;$H$6,"&gt; "&amp;$H$6,(1-K148)*(H148-F148)/J148)),"")</f>
        <v/>
      </c>
      <c r="M148" s="105"/>
      <c r="N148" s="105"/>
      <c r="O148" s="185"/>
      <c r="P148" s="185"/>
      <c r="Q148" s="185"/>
    </row>
    <row r="149" spans="1:17" x14ac:dyDescent="0.25">
      <c r="A149" s="103"/>
      <c r="B149" s="103"/>
      <c r="C149" s="96"/>
      <c r="D149" s="99"/>
      <c r="E149" s="100"/>
      <c r="F149" s="97" t="str">
        <f t="shared" si="6"/>
        <v/>
      </c>
      <c r="G149" s="85"/>
      <c r="H149" s="97" t="str">
        <f t="shared" si="7"/>
        <v/>
      </c>
      <c r="I149" s="86"/>
      <c r="J149" s="98" t="str">
        <f t="shared" si="8"/>
        <v/>
      </c>
      <c r="K149" s="187"/>
      <c r="L149" s="13" t="str">
        <f>IF(AND(ISNUMBER(F149),ISNUMBER(H149),ISNUMBER(J149))=TRUE,IF((Tabla1[[#This Row],[Peso cápsula + Residuo corregido (g)]]-Tabla1[[#This Row],[Peso cápsula Corregido (g)]])&lt;$J$6,"MASA INSUFICIENTE",IF((1-K149)*(H149-F149)/J149&lt;$H$6,"&gt; "&amp;$H$6,(1-K149)*(H149-F149)/J149)),"")</f>
        <v/>
      </c>
      <c r="M149" s="105"/>
      <c r="N149" s="105"/>
      <c r="O149" s="185"/>
      <c r="P149" s="185"/>
      <c r="Q149" s="185"/>
    </row>
    <row r="150" spans="1:17" x14ac:dyDescent="0.25">
      <c r="A150" s="103"/>
      <c r="B150" s="103"/>
      <c r="C150" s="96"/>
      <c r="D150" s="99"/>
      <c r="E150" s="100"/>
      <c r="F150" s="97" t="str">
        <f t="shared" si="6"/>
        <v/>
      </c>
      <c r="G150" s="85"/>
      <c r="H150" s="97" t="str">
        <f t="shared" si="7"/>
        <v/>
      </c>
      <c r="I150" s="86"/>
      <c r="J150" s="98" t="str">
        <f t="shared" si="8"/>
        <v/>
      </c>
      <c r="K150" s="187"/>
      <c r="L150" s="13" t="str">
        <f>IF(AND(ISNUMBER(F150),ISNUMBER(H150),ISNUMBER(J150))=TRUE,IF((Tabla1[[#This Row],[Peso cápsula + Residuo corregido (g)]]-Tabla1[[#This Row],[Peso cápsula Corregido (g)]])&lt;$J$6,"MASA INSUFICIENTE",IF((1-K150)*(H150-F150)/J150&lt;$H$6,"&gt; "&amp;$H$6,(1-K150)*(H150-F150)/J150)),"")</f>
        <v/>
      </c>
      <c r="M150" s="105"/>
      <c r="N150" s="105"/>
      <c r="O150" s="185"/>
      <c r="P150" s="185"/>
      <c r="Q150" s="185"/>
    </row>
    <row r="151" spans="1:17" x14ac:dyDescent="0.25">
      <c r="A151" s="103"/>
      <c r="B151" s="103"/>
      <c r="C151" s="96"/>
      <c r="D151" s="99"/>
      <c r="E151" s="100"/>
      <c r="F151" s="97" t="str">
        <f t="shared" si="6"/>
        <v/>
      </c>
      <c r="G151" s="85"/>
      <c r="H151" s="97" t="str">
        <f t="shared" si="7"/>
        <v/>
      </c>
      <c r="I151" s="86"/>
      <c r="J151" s="98" t="str">
        <f t="shared" si="8"/>
        <v/>
      </c>
      <c r="K151" s="187"/>
      <c r="L151" s="13" t="str">
        <f>IF(AND(ISNUMBER(F151),ISNUMBER(H151),ISNUMBER(J151))=TRUE,IF((Tabla1[[#This Row],[Peso cápsula + Residuo corregido (g)]]-Tabla1[[#This Row],[Peso cápsula Corregido (g)]])&lt;$J$6,"MASA INSUFICIENTE",IF((1-K151)*(H151-F151)/J151&lt;$H$6,"&gt; "&amp;$H$6,(1-K151)*(H151-F151)/J151)),"")</f>
        <v/>
      </c>
      <c r="M151" s="105"/>
      <c r="N151" s="105"/>
      <c r="O151" s="185"/>
      <c r="P151" s="185"/>
      <c r="Q151" s="185"/>
    </row>
    <row r="152" spans="1:17" x14ac:dyDescent="0.25">
      <c r="A152" s="103"/>
      <c r="B152" s="103"/>
      <c r="C152" s="96"/>
      <c r="D152" s="99"/>
      <c r="E152" s="100"/>
      <c r="F152" s="97" t="str">
        <f t="shared" si="6"/>
        <v/>
      </c>
      <c r="G152" s="85"/>
      <c r="H152" s="97" t="str">
        <f t="shared" si="7"/>
        <v/>
      </c>
      <c r="I152" s="86"/>
      <c r="J152" s="98" t="str">
        <f t="shared" si="8"/>
        <v/>
      </c>
      <c r="K152" s="187"/>
      <c r="L152" s="13" t="str">
        <f>IF(AND(ISNUMBER(F152),ISNUMBER(H152),ISNUMBER(J152))=TRUE,IF((Tabla1[[#This Row],[Peso cápsula + Residuo corregido (g)]]-Tabla1[[#This Row],[Peso cápsula Corregido (g)]])&lt;$J$6,"MASA INSUFICIENTE",IF((1-K152)*(H152-F152)/J152&lt;$H$6,"&gt; "&amp;$H$6,(1-K152)*(H152-F152)/J152)),"")</f>
        <v/>
      </c>
      <c r="M152" s="105"/>
      <c r="N152" s="105"/>
      <c r="O152" s="185"/>
      <c r="P152" s="185"/>
      <c r="Q152" s="185"/>
    </row>
    <row r="153" spans="1:17" x14ac:dyDescent="0.25">
      <c r="A153" s="103"/>
      <c r="B153" s="103"/>
      <c r="C153" s="96"/>
      <c r="D153" s="99"/>
      <c r="E153" s="100"/>
      <c r="F153" s="97" t="str">
        <f t="shared" si="6"/>
        <v/>
      </c>
      <c r="G153" s="85"/>
      <c r="H153" s="97" t="str">
        <f t="shared" si="7"/>
        <v/>
      </c>
      <c r="I153" s="86"/>
      <c r="J153" s="98" t="str">
        <f t="shared" si="8"/>
        <v/>
      </c>
      <c r="K153" s="187"/>
      <c r="L153" s="13" t="str">
        <f>IF(AND(ISNUMBER(F153),ISNUMBER(H153),ISNUMBER(J153))=TRUE,IF((Tabla1[[#This Row],[Peso cápsula + Residuo corregido (g)]]-Tabla1[[#This Row],[Peso cápsula Corregido (g)]])&lt;$J$6,"MASA INSUFICIENTE",IF((1-K153)*(H153-F153)/J153&lt;$H$6,"&gt; "&amp;$H$6,(1-K153)*(H153-F153)/J153)),"")</f>
        <v/>
      </c>
      <c r="M153" s="105"/>
      <c r="N153" s="105"/>
      <c r="O153" s="185"/>
      <c r="P153" s="185"/>
      <c r="Q153" s="185"/>
    </row>
    <row r="154" spans="1:17" x14ac:dyDescent="0.25">
      <c r="A154" s="103"/>
      <c r="B154" s="103"/>
      <c r="C154" s="96"/>
      <c r="D154" s="99"/>
      <c r="E154" s="100"/>
      <c r="F154" s="97" t="str">
        <f t="shared" si="6"/>
        <v/>
      </c>
      <c r="G154" s="85"/>
      <c r="H154" s="97" t="str">
        <f t="shared" si="7"/>
        <v/>
      </c>
      <c r="I154" s="86"/>
      <c r="J154" s="98" t="str">
        <f t="shared" si="8"/>
        <v/>
      </c>
      <c r="K154" s="187"/>
      <c r="L154" s="13" t="str">
        <f>IF(AND(ISNUMBER(F154),ISNUMBER(H154),ISNUMBER(J154))=TRUE,IF((Tabla1[[#This Row],[Peso cápsula + Residuo corregido (g)]]-Tabla1[[#This Row],[Peso cápsula Corregido (g)]])&lt;$J$6,"MASA INSUFICIENTE",IF((1-K154)*(H154-F154)/J154&lt;$H$6,"&gt; "&amp;$H$6,(1-K154)*(H154-F154)/J154)),"")</f>
        <v/>
      </c>
      <c r="M154" s="105"/>
      <c r="N154" s="105"/>
      <c r="O154" s="185"/>
      <c r="P154" s="185"/>
      <c r="Q154" s="185"/>
    </row>
    <row r="155" spans="1:17" x14ac:dyDescent="0.25">
      <c r="A155" s="103"/>
      <c r="B155" s="103"/>
      <c r="C155" s="96"/>
      <c r="D155" s="99"/>
      <c r="E155" s="100"/>
      <c r="F155" s="97" t="str">
        <f t="shared" si="6"/>
        <v/>
      </c>
      <c r="G155" s="85"/>
      <c r="H155" s="97" t="str">
        <f t="shared" si="7"/>
        <v/>
      </c>
      <c r="I155" s="86"/>
      <c r="J155" s="98" t="str">
        <f t="shared" si="8"/>
        <v/>
      </c>
      <c r="K155" s="187"/>
      <c r="L155" s="13" t="str">
        <f>IF(AND(ISNUMBER(F155),ISNUMBER(H155),ISNUMBER(J155))=TRUE,IF((Tabla1[[#This Row],[Peso cápsula + Residuo corregido (g)]]-Tabla1[[#This Row],[Peso cápsula Corregido (g)]])&lt;$J$6,"MASA INSUFICIENTE",IF((1-K155)*(H155-F155)/J155&lt;$H$6,"&gt; "&amp;$H$6,(1-K155)*(H155-F155)/J155)),"")</f>
        <v/>
      </c>
      <c r="M155" s="105"/>
      <c r="N155" s="105"/>
      <c r="O155" s="185"/>
      <c r="P155" s="185"/>
      <c r="Q155" s="185"/>
    </row>
    <row r="156" spans="1:17" x14ac:dyDescent="0.25">
      <c r="A156" s="103"/>
      <c r="B156" s="103"/>
      <c r="C156" s="96"/>
      <c r="D156" s="99"/>
      <c r="E156" s="100"/>
      <c r="F156" s="97" t="str">
        <f t="shared" si="6"/>
        <v/>
      </c>
      <c r="G156" s="85"/>
      <c r="H156" s="97" t="str">
        <f t="shared" si="7"/>
        <v/>
      </c>
      <c r="I156" s="86"/>
      <c r="J156" s="98" t="str">
        <f t="shared" si="8"/>
        <v/>
      </c>
      <c r="K156" s="187"/>
      <c r="L156" s="13" t="str">
        <f>IF(AND(ISNUMBER(F156),ISNUMBER(H156),ISNUMBER(J156))=TRUE,IF((Tabla1[[#This Row],[Peso cápsula + Residuo corregido (g)]]-Tabla1[[#This Row],[Peso cápsula Corregido (g)]])&lt;$J$6,"MASA INSUFICIENTE",IF((1-K156)*(H156-F156)/J156&lt;$H$6,"&gt; "&amp;$H$6,(1-K156)*(H156-F156)/J156)),"")</f>
        <v/>
      </c>
      <c r="M156" s="105"/>
      <c r="N156" s="105"/>
      <c r="O156" s="185"/>
      <c r="P156" s="185"/>
      <c r="Q156" s="185"/>
    </row>
    <row r="157" spans="1:17" x14ac:dyDescent="0.25">
      <c r="A157" s="103"/>
      <c r="B157" s="103"/>
      <c r="C157" s="96"/>
      <c r="D157" s="99"/>
      <c r="E157" s="100"/>
      <c r="F157" s="97" t="str">
        <f t="shared" si="6"/>
        <v/>
      </c>
      <c r="G157" s="85"/>
      <c r="H157" s="97" t="str">
        <f t="shared" si="7"/>
        <v/>
      </c>
      <c r="I157" s="86"/>
      <c r="J157" s="98" t="str">
        <f t="shared" si="8"/>
        <v/>
      </c>
      <c r="K157" s="187"/>
      <c r="L157" s="13" t="str">
        <f>IF(AND(ISNUMBER(F157),ISNUMBER(H157),ISNUMBER(J157))=TRUE,IF((Tabla1[[#This Row],[Peso cápsula + Residuo corregido (g)]]-Tabla1[[#This Row],[Peso cápsula Corregido (g)]])&lt;$J$6,"MASA INSUFICIENTE",IF((1-K157)*(H157-F157)/J157&lt;$H$6,"&gt; "&amp;$H$6,(1-K157)*(H157-F157)/J157)),"")</f>
        <v/>
      </c>
      <c r="M157" s="105"/>
      <c r="N157" s="105"/>
      <c r="O157" s="185"/>
      <c r="P157" s="185"/>
      <c r="Q157" s="185"/>
    </row>
    <row r="158" spans="1:17" x14ac:dyDescent="0.25">
      <c r="A158" s="103"/>
      <c r="B158" s="103"/>
      <c r="C158" s="96"/>
      <c r="D158" s="99"/>
      <c r="E158" s="100"/>
      <c r="F158" s="97" t="str">
        <f t="shared" si="6"/>
        <v/>
      </c>
      <c r="G158" s="85"/>
      <c r="H158" s="97" t="str">
        <f t="shared" si="7"/>
        <v/>
      </c>
      <c r="I158" s="86"/>
      <c r="J158" s="98" t="str">
        <f t="shared" si="8"/>
        <v/>
      </c>
      <c r="K158" s="187"/>
      <c r="L158" s="13" t="str">
        <f>IF(AND(ISNUMBER(F158),ISNUMBER(H158),ISNUMBER(J158))=TRUE,IF((Tabla1[[#This Row],[Peso cápsula + Residuo corregido (g)]]-Tabla1[[#This Row],[Peso cápsula Corregido (g)]])&lt;$J$6,"MASA INSUFICIENTE",IF((1-K158)*(H158-F158)/J158&lt;$H$6,"&gt; "&amp;$H$6,(1-K158)*(H158-F158)/J158)),"")</f>
        <v/>
      </c>
      <c r="M158" s="105"/>
      <c r="N158" s="105"/>
      <c r="O158" s="185"/>
      <c r="P158" s="185"/>
      <c r="Q158" s="185"/>
    </row>
    <row r="159" spans="1:17" x14ac:dyDescent="0.25">
      <c r="A159" s="103"/>
      <c r="B159" s="103"/>
      <c r="C159" s="96"/>
      <c r="D159" s="99"/>
      <c r="E159" s="100"/>
      <c r="F159" s="97" t="str">
        <f t="shared" si="6"/>
        <v/>
      </c>
      <c r="G159" s="85"/>
      <c r="H159" s="97" t="str">
        <f t="shared" si="7"/>
        <v/>
      </c>
      <c r="I159" s="86"/>
      <c r="J159" s="98" t="str">
        <f t="shared" si="8"/>
        <v/>
      </c>
      <c r="K159" s="187"/>
      <c r="L159" s="13" t="str">
        <f>IF(AND(ISNUMBER(F159),ISNUMBER(H159),ISNUMBER(J159))=TRUE,IF((Tabla1[[#This Row],[Peso cápsula + Residuo corregido (g)]]-Tabla1[[#This Row],[Peso cápsula Corregido (g)]])&lt;$J$6,"MASA INSUFICIENTE",IF((1-K159)*(H159-F159)/J159&lt;$H$6,"&gt; "&amp;$H$6,(1-K159)*(H159-F159)/J159)),"")</f>
        <v/>
      </c>
      <c r="M159" s="105"/>
      <c r="N159" s="105"/>
      <c r="O159" s="185"/>
      <c r="P159" s="185"/>
      <c r="Q159" s="185"/>
    </row>
    <row r="160" spans="1:17" x14ac:dyDescent="0.25">
      <c r="A160" s="103"/>
      <c r="B160" s="103"/>
      <c r="C160" s="96"/>
      <c r="D160" s="99"/>
      <c r="E160" s="100"/>
      <c r="F160" s="97" t="str">
        <f t="shared" si="6"/>
        <v/>
      </c>
      <c r="G160" s="85"/>
      <c r="H160" s="97" t="str">
        <f t="shared" si="7"/>
        <v/>
      </c>
      <c r="I160" s="86"/>
      <c r="J160" s="98" t="str">
        <f t="shared" si="8"/>
        <v/>
      </c>
      <c r="K160" s="187"/>
      <c r="L160" s="13" t="str">
        <f>IF(AND(ISNUMBER(F160),ISNUMBER(H160),ISNUMBER(J160))=TRUE,IF((Tabla1[[#This Row],[Peso cápsula + Residuo corregido (g)]]-Tabla1[[#This Row],[Peso cápsula Corregido (g)]])&lt;$J$6,"MASA INSUFICIENTE",IF((1-K160)*(H160-F160)/J160&lt;$H$6,"&gt; "&amp;$H$6,(1-K160)*(H160-F160)/J160)),"")</f>
        <v/>
      </c>
      <c r="M160" s="105"/>
      <c r="N160" s="105"/>
      <c r="O160" s="185"/>
      <c r="P160" s="185"/>
      <c r="Q160" s="185"/>
    </row>
    <row r="161" spans="1:17" x14ac:dyDescent="0.25">
      <c r="A161" s="103"/>
      <c r="B161" s="103"/>
      <c r="C161" s="96"/>
      <c r="D161" s="99"/>
      <c r="E161" s="100"/>
      <c r="F161" s="97" t="str">
        <f t="shared" si="6"/>
        <v/>
      </c>
      <c r="G161" s="85"/>
      <c r="H161" s="97" t="str">
        <f t="shared" si="7"/>
        <v/>
      </c>
      <c r="I161" s="86"/>
      <c r="J161" s="98" t="str">
        <f t="shared" si="8"/>
        <v/>
      </c>
      <c r="K161" s="187"/>
      <c r="L161" s="13" t="str">
        <f>IF(AND(ISNUMBER(F161),ISNUMBER(H161),ISNUMBER(J161))=TRUE,IF((Tabla1[[#This Row],[Peso cápsula + Residuo corregido (g)]]-Tabla1[[#This Row],[Peso cápsula Corregido (g)]])&lt;$J$6,"MASA INSUFICIENTE",IF((1-K161)*(H161-F161)/J161&lt;$H$6,"&gt; "&amp;$H$6,(1-K161)*(H161-F161)/J161)),"")</f>
        <v/>
      </c>
      <c r="M161" s="105"/>
      <c r="N161" s="105"/>
      <c r="O161" s="185"/>
      <c r="P161" s="185"/>
      <c r="Q161" s="185"/>
    </row>
    <row r="162" spans="1:17" x14ac:dyDescent="0.25">
      <c r="A162" s="103"/>
      <c r="B162" s="103"/>
      <c r="C162" s="96"/>
      <c r="D162" s="99"/>
      <c r="E162" s="100"/>
      <c r="F162" s="97" t="str">
        <f t="shared" si="6"/>
        <v/>
      </c>
      <c r="G162" s="85"/>
      <c r="H162" s="97" t="str">
        <f t="shared" si="7"/>
        <v/>
      </c>
      <c r="I162" s="86"/>
      <c r="J162" s="98" t="str">
        <f t="shared" si="8"/>
        <v/>
      </c>
      <c r="K162" s="187"/>
      <c r="L162" s="13" t="str">
        <f>IF(AND(ISNUMBER(F162),ISNUMBER(H162),ISNUMBER(J162))=TRUE,IF((Tabla1[[#This Row],[Peso cápsula + Residuo corregido (g)]]-Tabla1[[#This Row],[Peso cápsula Corregido (g)]])&lt;$J$6,"MASA INSUFICIENTE",IF((1-K162)*(H162-F162)/J162&lt;$H$6,"&gt; "&amp;$H$6,(1-K162)*(H162-F162)/J162)),"")</f>
        <v/>
      </c>
      <c r="M162" s="105"/>
      <c r="N162" s="105"/>
      <c r="O162" s="185"/>
      <c r="P162" s="185"/>
      <c r="Q162" s="185"/>
    </row>
    <row r="163" spans="1:17" x14ac:dyDescent="0.25">
      <c r="A163" s="103"/>
      <c r="B163" s="103"/>
      <c r="C163" s="96"/>
      <c r="D163" s="99"/>
      <c r="E163" s="100"/>
      <c r="F163" s="97" t="str">
        <f t="shared" si="6"/>
        <v/>
      </c>
      <c r="G163" s="85"/>
      <c r="H163" s="97" t="str">
        <f t="shared" si="7"/>
        <v/>
      </c>
      <c r="I163" s="86"/>
      <c r="J163" s="98" t="str">
        <f t="shared" si="8"/>
        <v/>
      </c>
      <c r="K163" s="187"/>
      <c r="L163" s="13" t="str">
        <f>IF(AND(ISNUMBER(F163),ISNUMBER(H163),ISNUMBER(J163))=TRUE,IF((Tabla1[[#This Row],[Peso cápsula + Residuo corregido (g)]]-Tabla1[[#This Row],[Peso cápsula Corregido (g)]])&lt;$J$6,"MASA INSUFICIENTE",IF((1-K163)*(H163-F163)/J163&lt;$H$6,"&gt; "&amp;$H$6,(1-K163)*(H163-F163)/J163)),"")</f>
        <v/>
      </c>
      <c r="M163" s="105"/>
      <c r="N163" s="105"/>
      <c r="O163" s="185"/>
      <c r="P163" s="185"/>
      <c r="Q163" s="185"/>
    </row>
    <row r="164" spans="1:17" x14ac:dyDescent="0.25">
      <c r="A164" s="103"/>
      <c r="B164" s="103"/>
      <c r="C164" s="96"/>
      <c r="D164" s="99"/>
      <c r="E164" s="100"/>
      <c r="F164" s="97" t="str">
        <f t="shared" si="6"/>
        <v/>
      </c>
      <c r="G164" s="85"/>
      <c r="H164" s="97" t="str">
        <f t="shared" si="7"/>
        <v/>
      </c>
      <c r="I164" s="86"/>
      <c r="J164" s="98" t="str">
        <f t="shared" si="8"/>
        <v/>
      </c>
      <c r="K164" s="187"/>
      <c r="L164" s="13" t="str">
        <f>IF(AND(ISNUMBER(F164),ISNUMBER(H164),ISNUMBER(J164))=TRUE,IF((Tabla1[[#This Row],[Peso cápsula + Residuo corregido (g)]]-Tabla1[[#This Row],[Peso cápsula Corregido (g)]])&lt;$J$6,"MASA INSUFICIENTE",IF((1-K164)*(H164-F164)/J164&lt;$H$6,"&gt; "&amp;$H$6,(1-K164)*(H164-F164)/J164)),"")</f>
        <v/>
      </c>
      <c r="M164" s="105"/>
      <c r="N164" s="105"/>
      <c r="O164" s="185"/>
      <c r="P164" s="185"/>
      <c r="Q164" s="185"/>
    </row>
    <row r="165" spans="1:17" x14ac:dyDescent="0.25">
      <c r="A165" s="103"/>
      <c r="B165" s="103"/>
      <c r="C165" s="96"/>
      <c r="D165" s="99"/>
      <c r="E165" s="100"/>
      <c r="F165" s="97" t="str">
        <f t="shared" si="6"/>
        <v/>
      </c>
      <c r="G165" s="85"/>
      <c r="H165" s="97" t="str">
        <f t="shared" si="7"/>
        <v/>
      </c>
      <c r="I165" s="86"/>
      <c r="J165" s="98" t="str">
        <f t="shared" si="8"/>
        <v/>
      </c>
      <c r="K165" s="187"/>
      <c r="L165" s="13" t="str">
        <f>IF(AND(ISNUMBER(F165),ISNUMBER(H165),ISNUMBER(J165))=TRUE,IF((Tabla1[[#This Row],[Peso cápsula + Residuo corregido (g)]]-Tabla1[[#This Row],[Peso cápsula Corregido (g)]])&lt;$J$6,"MASA INSUFICIENTE",IF((1-K165)*(H165-F165)/J165&lt;$H$6,"&gt; "&amp;$H$6,(1-K165)*(H165-F165)/J165)),"")</f>
        <v/>
      </c>
      <c r="M165" s="105"/>
      <c r="N165" s="105"/>
      <c r="O165" s="185"/>
      <c r="P165" s="185"/>
      <c r="Q165" s="185"/>
    </row>
    <row r="166" spans="1:17" x14ac:dyDescent="0.25">
      <c r="A166" s="103"/>
      <c r="B166" s="103"/>
      <c r="C166" s="96"/>
      <c r="D166" s="99"/>
      <c r="E166" s="100"/>
      <c r="F166" s="97" t="str">
        <f t="shared" si="6"/>
        <v/>
      </c>
      <c r="G166" s="85"/>
      <c r="H166" s="97" t="str">
        <f t="shared" si="7"/>
        <v/>
      </c>
      <c r="I166" s="86"/>
      <c r="J166" s="98" t="str">
        <f t="shared" si="8"/>
        <v/>
      </c>
      <c r="K166" s="187"/>
      <c r="L166" s="13" t="str">
        <f>IF(AND(ISNUMBER(F166),ISNUMBER(H166),ISNUMBER(J166))=TRUE,IF((Tabla1[[#This Row],[Peso cápsula + Residuo corregido (g)]]-Tabla1[[#This Row],[Peso cápsula Corregido (g)]])&lt;$J$6,"MASA INSUFICIENTE",IF((1-K166)*(H166-F166)/J166&lt;$H$6,"&gt; "&amp;$H$6,(1-K166)*(H166-F166)/J166)),"")</f>
        <v/>
      </c>
      <c r="M166" s="105"/>
      <c r="N166" s="105"/>
      <c r="O166" s="185"/>
      <c r="P166" s="185"/>
      <c r="Q166" s="185"/>
    </row>
    <row r="167" spans="1:17" x14ac:dyDescent="0.25">
      <c r="A167" s="103"/>
      <c r="B167" s="103"/>
      <c r="C167" s="96"/>
      <c r="D167" s="99"/>
      <c r="E167" s="100"/>
      <c r="F167" s="97" t="str">
        <f t="shared" si="6"/>
        <v/>
      </c>
      <c r="G167" s="85"/>
      <c r="H167" s="97" t="str">
        <f t="shared" si="7"/>
        <v/>
      </c>
      <c r="I167" s="86"/>
      <c r="J167" s="98" t="str">
        <f t="shared" si="8"/>
        <v/>
      </c>
      <c r="K167" s="187"/>
      <c r="L167" s="13" t="str">
        <f>IF(AND(ISNUMBER(F167),ISNUMBER(H167),ISNUMBER(J167))=TRUE,IF((Tabla1[[#This Row],[Peso cápsula + Residuo corregido (g)]]-Tabla1[[#This Row],[Peso cápsula Corregido (g)]])&lt;$J$6,"MASA INSUFICIENTE",IF((1-K167)*(H167-F167)/J167&lt;$H$6,"&gt; "&amp;$H$6,(1-K167)*(H167-F167)/J167)),"")</f>
        <v/>
      </c>
      <c r="M167" s="105" t="s">
        <v>369</v>
      </c>
      <c r="N167" s="105"/>
      <c r="O167" s="185"/>
      <c r="P167" s="185"/>
      <c r="Q167" s="185"/>
    </row>
    <row r="168" spans="1:17" x14ac:dyDescent="0.25">
      <c r="A168" s="103"/>
      <c r="B168" s="103"/>
      <c r="C168" s="96"/>
      <c r="D168" s="99"/>
      <c r="E168" s="100"/>
      <c r="F168" s="97" t="str">
        <f t="shared" si="6"/>
        <v/>
      </c>
      <c r="G168" s="85"/>
      <c r="H168" s="97" t="str">
        <f t="shared" si="7"/>
        <v/>
      </c>
      <c r="I168" s="86"/>
      <c r="J168" s="98" t="str">
        <f t="shared" si="8"/>
        <v/>
      </c>
      <c r="K168" s="187"/>
      <c r="L168" s="13" t="str">
        <f>IF(AND(ISNUMBER(F168),ISNUMBER(H168),ISNUMBER(J168))=TRUE,IF((Tabla1[[#This Row],[Peso cápsula + Residuo corregido (g)]]-Tabla1[[#This Row],[Peso cápsula Corregido (g)]])&lt;$J$6,"MASA INSUFICIENTE",IF((1-K168)*(H168-F168)/J168&lt;$H$6,"&gt; "&amp;$H$6,(1-K168)*(H168-F168)/J168)),"")</f>
        <v/>
      </c>
      <c r="M168" s="105" t="s">
        <v>369</v>
      </c>
      <c r="N168" s="105"/>
      <c r="O168" s="185"/>
      <c r="P168" s="185"/>
      <c r="Q168" s="185"/>
    </row>
    <row r="169" spans="1:17" x14ac:dyDescent="0.25">
      <c r="A169" s="103"/>
      <c r="B169" s="103"/>
      <c r="C169" s="96"/>
      <c r="D169" s="99"/>
      <c r="E169" s="100"/>
      <c r="F169" s="97" t="str">
        <f t="shared" si="6"/>
        <v/>
      </c>
      <c r="G169" s="85"/>
      <c r="H169" s="97" t="str">
        <f t="shared" si="7"/>
        <v/>
      </c>
      <c r="I169" s="86"/>
      <c r="J169" s="98" t="str">
        <f t="shared" si="8"/>
        <v/>
      </c>
      <c r="K169" s="187"/>
      <c r="L169" s="13" t="str">
        <f>IF(AND(ISNUMBER(F169),ISNUMBER(H169),ISNUMBER(J169))=TRUE,IF((Tabla1[[#This Row],[Peso cápsula + Residuo corregido (g)]]-Tabla1[[#This Row],[Peso cápsula Corregido (g)]])&lt;$J$6,"MASA INSUFICIENTE",IF((1-K169)*(H169-F169)/J169&lt;$H$6,"&gt; "&amp;$H$6,(1-K169)*(H169-F169)/J169)),"")</f>
        <v/>
      </c>
      <c r="M169" s="105" t="s">
        <v>369</v>
      </c>
      <c r="N169" s="105"/>
      <c r="O169" s="185"/>
      <c r="P169" s="185"/>
      <c r="Q169" s="185"/>
    </row>
    <row r="170" spans="1:17" x14ac:dyDescent="0.25">
      <c r="A170" s="103"/>
      <c r="B170" s="103"/>
      <c r="C170" s="96"/>
      <c r="D170" s="99"/>
      <c r="E170" s="100"/>
      <c r="F170" s="97" t="str">
        <f t="shared" si="6"/>
        <v/>
      </c>
      <c r="G170" s="85"/>
      <c r="H170" s="97" t="str">
        <f t="shared" si="7"/>
        <v/>
      </c>
      <c r="I170" s="86"/>
      <c r="J170" s="98" t="str">
        <f t="shared" si="8"/>
        <v/>
      </c>
      <c r="K170" s="187"/>
      <c r="L170" s="13" t="str">
        <f>IF(AND(ISNUMBER(F170),ISNUMBER(H170),ISNUMBER(J170))=TRUE,IF((Tabla1[[#This Row],[Peso cápsula + Residuo corregido (g)]]-Tabla1[[#This Row],[Peso cápsula Corregido (g)]])&lt;$J$6,"MASA INSUFICIENTE",IF((1-K170)*(H170-F170)/J170&lt;$H$6,"&gt; "&amp;$H$6,(1-K170)*(H170-F170)/J170)),"")</f>
        <v/>
      </c>
      <c r="M170" s="105" t="s">
        <v>369</v>
      </c>
      <c r="N170" s="105"/>
      <c r="O170" s="185"/>
      <c r="P170" s="185"/>
      <c r="Q170" s="185"/>
    </row>
    <row r="171" spans="1:17" x14ac:dyDescent="0.25">
      <c r="A171" s="103"/>
      <c r="B171" s="103"/>
      <c r="C171" s="96"/>
      <c r="D171" s="99"/>
      <c r="E171" s="100"/>
      <c r="F171" s="97" t="str">
        <f t="shared" si="6"/>
        <v/>
      </c>
      <c r="G171" s="85"/>
      <c r="H171" s="97" t="str">
        <f t="shared" si="7"/>
        <v/>
      </c>
      <c r="I171" s="86"/>
      <c r="J171" s="98" t="str">
        <f t="shared" si="8"/>
        <v/>
      </c>
      <c r="K171" s="187"/>
      <c r="L171" s="13" t="str">
        <f>IF(AND(ISNUMBER(F171),ISNUMBER(H171),ISNUMBER(J171))=TRUE,IF((Tabla1[[#This Row],[Peso cápsula + Residuo corregido (g)]]-Tabla1[[#This Row],[Peso cápsula Corregido (g)]])&lt;$J$6,"MASA INSUFICIENTE",IF((1-K171)*(H171-F171)/J171&lt;$H$6,"&gt; "&amp;$H$6,(1-K171)*(H171-F171)/J171)),"")</f>
        <v/>
      </c>
      <c r="M171" s="105" t="s">
        <v>369</v>
      </c>
      <c r="N171" s="105"/>
      <c r="O171" s="185"/>
      <c r="P171" s="185"/>
      <c r="Q171" s="185"/>
    </row>
    <row r="172" spans="1:17" x14ac:dyDescent="0.25">
      <c r="A172" s="103"/>
      <c r="B172" s="103"/>
      <c r="C172" s="96"/>
      <c r="D172" s="99"/>
      <c r="E172" s="100"/>
      <c r="F172" s="97" t="str">
        <f t="shared" si="6"/>
        <v/>
      </c>
      <c r="G172" s="85"/>
      <c r="H172" s="97" t="str">
        <f t="shared" si="7"/>
        <v/>
      </c>
      <c r="I172" s="86"/>
      <c r="J172" s="98" t="str">
        <f t="shared" si="8"/>
        <v/>
      </c>
      <c r="K172" s="187"/>
      <c r="L172" s="13" t="str">
        <f>IF(AND(ISNUMBER(F172),ISNUMBER(H172),ISNUMBER(J172))=TRUE,IF((Tabla1[[#This Row],[Peso cápsula + Residuo corregido (g)]]-Tabla1[[#This Row],[Peso cápsula Corregido (g)]])&lt;$J$6,"MASA INSUFICIENTE",IF((1-K172)*(H172-F172)/J172&lt;$H$6,"&gt; "&amp;$H$6,(1-K172)*(H172-F172)/J172)),"")</f>
        <v/>
      </c>
      <c r="M172" s="105" t="s">
        <v>369</v>
      </c>
      <c r="N172" s="105"/>
      <c r="O172" s="185"/>
      <c r="P172" s="185"/>
      <c r="Q172" s="185"/>
    </row>
    <row r="173" spans="1:17" x14ac:dyDescent="0.25">
      <c r="A173" s="103"/>
      <c r="B173" s="103"/>
      <c r="C173" s="96"/>
      <c r="D173" s="99"/>
      <c r="E173" s="100"/>
      <c r="F173" s="97" t="str">
        <f t="shared" si="6"/>
        <v/>
      </c>
      <c r="G173" s="85"/>
      <c r="H173" s="97" t="str">
        <f t="shared" si="7"/>
        <v/>
      </c>
      <c r="I173" s="86"/>
      <c r="J173" s="98" t="str">
        <f t="shared" si="8"/>
        <v/>
      </c>
      <c r="K173" s="187"/>
      <c r="L173" s="13" t="str">
        <f>IF(AND(ISNUMBER(F173),ISNUMBER(H173),ISNUMBER(J173))=TRUE,IF((Tabla1[[#This Row],[Peso cápsula + Residuo corregido (g)]]-Tabla1[[#This Row],[Peso cápsula Corregido (g)]])&lt;$J$6,"MASA INSUFICIENTE",IF((1-K173)*(H173-F173)/J173&lt;$H$6,"&gt; "&amp;$H$6,(1-K173)*(H173-F173)/J173)),"")</f>
        <v/>
      </c>
      <c r="M173" s="105" t="s">
        <v>369</v>
      </c>
      <c r="N173" s="105"/>
      <c r="O173" s="185"/>
      <c r="P173" s="185"/>
      <c r="Q173" s="185"/>
    </row>
    <row r="174" spans="1:17" x14ac:dyDescent="0.25">
      <c r="A174" s="103"/>
      <c r="B174" s="103"/>
      <c r="C174" s="96"/>
      <c r="D174" s="99"/>
      <c r="E174" s="100"/>
      <c r="F174" s="97" t="str">
        <f t="shared" si="6"/>
        <v/>
      </c>
      <c r="G174" s="85"/>
      <c r="H174" s="97" t="str">
        <f t="shared" si="7"/>
        <v/>
      </c>
      <c r="I174" s="86"/>
      <c r="J174" s="98" t="str">
        <f t="shared" si="8"/>
        <v/>
      </c>
      <c r="K174" s="187"/>
      <c r="L174" s="13" t="str">
        <f>IF(AND(ISNUMBER(F174),ISNUMBER(H174),ISNUMBER(J174))=TRUE,IF((Tabla1[[#This Row],[Peso cápsula + Residuo corregido (g)]]-Tabla1[[#This Row],[Peso cápsula Corregido (g)]])&lt;$J$6,"MASA INSUFICIENTE",IF((1-K174)*(H174-F174)/J174&lt;$H$6,"&gt; "&amp;$H$6,(1-K174)*(H174-F174)/J174)),"")</f>
        <v/>
      </c>
      <c r="M174" s="105" t="s">
        <v>369</v>
      </c>
      <c r="N174" s="105"/>
      <c r="O174" s="185"/>
      <c r="P174" s="185"/>
      <c r="Q174" s="185"/>
    </row>
    <row r="175" spans="1:17" x14ac:dyDescent="0.25">
      <c r="A175" s="103"/>
      <c r="B175" s="103"/>
      <c r="C175" s="96"/>
      <c r="D175" s="99"/>
      <c r="E175" s="100"/>
      <c r="F175" s="97" t="str">
        <f t="shared" si="6"/>
        <v/>
      </c>
      <c r="G175" s="85"/>
      <c r="H175" s="97" t="str">
        <f t="shared" si="7"/>
        <v/>
      </c>
      <c r="I175" s="86"/>
      <c r="J175" s="98" t="str">
        <f t="shared" si="8"/>
        <v/>
      </c>
      <c r="K175" s="187"/>
      <c r="L175" s="13" t="str">
        <f>IF(AND(ISNUMBER(F175),ISNUMBER(H175),ISNUMBER(J175))=TRUE,IF((Tabla1[[#This Row],[Peso cápsula + Residuo corregido (g)]]-Tabla1[[#This Row],[Peso cápsula Corregido (g)]])&lt;$J$6,"MASA INSUFICIENTE",IF((1-K175)*(H175-F175)/J175&lt;$H$6,"&gt; "&amp;$H$6,(1-K175)*(H175-F175)/J175)),"")</f>
        <v/>
      </c>
      <c r="M175" s="105" t="s">
        <v>369</v>
      </c>
      <c r="N175" s="105"/>
      <c r="O175" s="185"/>
      <c r="P175" s="185"/>
      <c r="Q175" s="185"/>
    </row>
    <row r="176" spans="1:17" x14ac:dyDescent="0.25">
      <c r="A176" s="103"/>
      <c r="B176" s="103"/>
      <c r="C176" s="96"/>
      <c r="D176" s="99"/>
      <c r="E176" s="100"/>
      <c r="F176" s="97" t="str">
        <f t="shared" si="6"/>
        <v/>
      </c>
      <c r="G176" s="85"/>
      <c r="H176" s="97" t="str">
        <f t="shared" si="7"/>
        <v/>
      </c>
      <c r="I176" s="86"/>
      <c r="J176" s="98" t="str">
        <f t="shared" si="8"/>
        <v/>
      </c>
      <c r="K176" s="187"/>
      <c r="L176" s="13" t="str">
        <f>IF(AND(ISNUMBER(F176),ISNUMBER(H176),ISNUMBER(J176))=TRUE,IF((Tabla1[[#This Row],[Peso cápsula + Residuo corregido (g)]]-Tabla1[[#This Row],[Peso cápsula Corregido (g)]])&lt;$J$6,"MASA INSUFICIENTE",IF((1-K176)*(H176-F176)/J176&lt;$H$6,"&gt; "&amp;$H$6,(1-K176)*(H176-F176)/J176)),"")</f>
        <v/>
      </c>
      <c r="M176" s="105" t="s">
        <v>369</v>
      </c>
      <c r="N176" s="105"/>
      <c r="O176" s="185"/>
      <c r="P176" s="185"/>
      <c r="Q176" s="185"/>
    </row>
    <row r="177" spans="1:17" x14ac:dyDescent="0.25">
      <c r="A177" s="103"/>
      <c r="B177" s="103"/>
      <c r="C177" s="96"/>
      <c r="D177" s="99"/>
      <c r="E177" s="100"/>
      <c r="F177" s="97" t="str">
        <f t="shared" si="6"/>
        <v/>
      </c>
      <c r="G177" s="85"/>
      <c r="H177" s="97" t="str">
        <f t="shared" si="7"/>
        <v/>
      </c>
      <c r="I177" s="86"/>
      <c r="J177" s="98" t="str">
        <f t="shared" si="8"/>
        <v/>
      </c>
      <c r="K177" s="187"/>
      <c r="L177" s="13" t="str">
        <f>IF(AND(ISNUMBER(F177),ISNUMBER(H177),ISNUMBER(J177))=TRUE,IF((Tabla1[[#This Row],[Peso cápsula + Residuo corregido (g)]]-Tabla1[[#This Row],[Peso cápsula Corregido (g)]])&lt;$J$6,"MASA INSUFICIENTE",IF((1-K177)*(H177-F177)/J177&lt;$H$6,"&gt; "&amp;$H$6,(1-K177)*(H177-F177)/J177)),"")</f>
        <v/>
      </c>
      <c r="M177" s="105" t="s">
        <v>369</v>
      </c>
      <c r="N177" s="105"/>
      <c r="O177" s="185"/>
      <c r="P177" s="185"/>
      <c r="Q177" s="185"/>
    </row>
    <row r="178" spans="1:17" x14ac:dyDescent="0.25">
      <c r="A178" s="103"/>
      <c r="B178" s="103"/>
      <c r="C178" s="96"/>
      <c r="D178" s="99"/>
      <c r="E178" s="100"/>
      <c r="F178" s="97" t="str">
        <f t="shared" si="6"/>
        <v/>
      </c>
      <c r="G178" s="85"/>
      <c r="H178" s="97" t="str">
        <f t="shared" si="7"/>
        <v/>
      </c>
      <c r="I178" s="86"/>
      <c r="J178" s="98" t="str">
        <f t="shared" si="8"/>
        <v/>
      </c>
      <c r="K178" s="187"/>
      <c r="L178" s="13" t="str">
        <f>IF(AND(ISNUMBER(F178),ISNUMBER(H178),ISNUMBER(J178))=TRUE,IF((Tabla1[[#This Row],[Peso cápsula + Residuo corregido (g)]]-Tabla1[[#This Row],[Peso cápsula Corregido (g)]])&lt;$J$6,"MASA INSUFICIENTE",IF((1-K178)*(H178-F178)/J178&lt;$H$6,"&gt; "&amp;$H$6,(1-K178)*(H178-F178)/J178)),"")</f>
        <v/>
      </c>
      <c r="M178" s="105" t="s">
        <v>369</v>
      </c>
      <c r="N178" s="105"/>
      <c r="O178" s="185"/>
      <c r="P178" s="185"/>
      <c r="Q178" s="185"/>
    </row>
    <row r="179" spans="1:17" x14ac:dyDescent="0.25">
      <c r="A179" s="103"/>
      <c r="B179" s="103"/>
      <c r="C179" s="96"/>
      <c r="D179" s="99"/>
      <c r="E179" s="100"/>
      <c r="F179" s="97" t="str">
        <f t="shared" si="6"/>
        <v/>
      </c>
      <c r="G179" s="85"/>
      <c r="H179" s="97" t="str">
        <f t="shared" si="7"/>
        <v/>
      </c>
      <c r="I179" s="86"/>
      <c r="J179" s="98" t="str">
        <f t="shared" si="8"/>
        <v/>
      </c>
      <c r="K179" s="187"/>
      <c r="L179" s="13" t="str">
        <f>IF(AND(ISNUMBER(F179),ISNUMBER(H179),ISNUMBER(J179))=TRUE,IF((Tabla1[[#This Row],[Peso cápsula + Residuo corregido (g)]]-Tabla1[[#This Row],[Peso cápsula Corregido (g)]])&lt;$J$6,"MASA INSUFICIENTE",IF((1-K179)*(H179-F179)/J179&lt;$H$6,"&gt; "&amp;$H$6,(1-K179)*(H179-F179)/J179)),"")</f>
        <v/>
      </c>
      <c r="M179" s="105" t="s">
        <v>369</v>
      </c>
      <c r="N179" s="105"/>
      <c r="O179" s="185"/>
      <c r="P179" s="185"/>
      <c r="Q179" s="185"/>
    </row>
    <row r="180" spans="1:17" x14ac:dyDescent="0.25">
      <c r="A180" s="103"/>
      <c r="B180" s="103"/>
      <c r="C180" s="96"/>
      <c r="D180" s="99"/>
      <c r="E180" s="100"/>
      <c r="F180" s="97" t="str">
        <f t="shared" si="6"/>
        <v/>
      </c>
      <c r="G180" s="85"/>
      <c r="H180" s="97" t="str">
        <f t="shared" si="7"/>
        <v/>
      </c>
      <c r="I180" s="86"/>
      <c r="J180" s="98" t="str">
        <f t="shared" si="8"/>
        <v/>
      </c>
      <c r="K180" s="187"/>
      <c r="L180" s="13" t="str">
        <f>IF(AND(ISNUMBER(F180),ISNUMBER(H180),ISNUMBER(J180))=TRUE,IF((Tabla1[[#This Row],[Peso cápsula + Residuo corregido (g)]]-Tabla1[[#This Row],[Peso cápsula Corregido (g)]])&lt;$J$6,"MASA INSUFICIENTE",IF((1-K180)*(H180-F180)/J180&lt;$H$6,"&gt; "&amp;$H$6,(1-K180)*(H180-F180)/J180)),"")</f>
        <v/>
      </c>
      <c r="M180" s="105" t="s">
        <v>369</v>
      </c>
      <c r="N180" s="105"/>
      <c r="O180" s="185"/>
      <c r="P180" s="185"/>
      <c r="Q180" s="185"/>
    </row>
    <row r="181" spans="1:17" x14ac:dyDescent="0.25">
      <c r="A181" s="103"/>
      <c r="B181" s="103"/>
      <c r="C181" s="96"/>
      <c r="D181" s="99"/>
      <c r="E181" s="100"/>
      <c r="F181" s="97" t="str">
        <f t="shared" si="6"/>
        <v/>
      </c>
      <c r="G181" s="85"/>
      <c r="H181" s="97" t="str">
        <f t="shared" si="7"/>
        <v/>
      </c>
      <c r="I181" s="86"/>
      <c r="J181" s="98" t="str">
        <f t="shared" si="8"/>
        <v/>
      </c>
      <c r="K181" s="187"/>
      <c r="L181" s="13" t="str">
        <f>IF(AND(ISNUMBER(F181),ISNUMBER(H181),ISNUMBER(J181))=TRUE,IF((Tabla1[[#This Row],[Peso cápsula + Residuo corregido (g)]]-Tabla1[[#This Row],[Peso cápsula Corregido (g)]])&lt;$J$6,"MASA INSUFICIENTE",IF((1-K181)*(H181-F181)/J181&lt;$H$6,"&gt; "&amp;$H$6,(1-K181)*(H181-F181)/J181)),"")</f>
        <v/>
      </c>
      <c r="M181" s="105" t="s">
        <v>369</v>
      </c>
      <c r="N181" s="105"/>
      <c r="O181" s="185"/>
      <c r="P181" s="185"/>
      <c r="Q181" s="185"/>
    </row>
    <row r="182" spans="1:17" x14ac:dyDescent="0.25">
      <c r="A182" s="103"/>
      <c r="B182" s="103"/>
      <c r="C182" s="96"/>
      <c r="D182" s="99"/>
      <c r="E182" s="100"/>
      <c r="F182" s="97" t="str">
        <f t="shared" si="6"/>
        <v/>
      </c>
      <c r="G182" s="85"/>
      <c r="H182" s="97" t="str">
        <f t="shared" si="7"/>
        <v/>
      </c>
      <c r="I182" s="86"/>
      <c r="J182" s="98" t="str">
        <f t="shared" si="8"/>
        <v/>
      </c>
      <c r="K182" s="187"/>
      <c r="L182" s="13" t="str">
        <f>IF(AND(ISNUMBER(F182),ISNUMBER(H182),ISNUMBER(J182))=TRUE,IF((Tabla1[[#This Row],[Peso cápsula + Residuo corregido (g)]]-Tabla1[[#This Row],[Peso cápsula Corregido (g)]])&lt;$J$6,"MASA INSUFICIENTE",IF((1-K182)*(H182-F182)/J182&lt;$H$6,"&gt; "&amp;$H$6,(1-K182)*(H182-F182)/J182)),"")</f>
        <v/>
      </c>
      <c r="M182" s="105" t="s">
        <v>369</v>
      </c>
      <c r="N182" s="105"/>
      <c r="O182" s="185"/>
      <c r="P182" s="185"/>
      <c r="Q182" s="185"/>
    </row>
    <row r="183" spans="1:17" x14ac:dyDescent="0.25">
      <c r="A183" s="103"/>
      <c r="B183" s="103"/>
      <c r="C183" s="96"/>
      <c r="D183" s="99"/>
      <c r="E183" s="100"/>
      <c r="F183" s="97" t="str">
        <f t="shared" si="6"/>
        <v/>
      </c>
      <c r="G183" s="85"/>
      <c r="H183" s="97" t="str">
        <f t="shared" si="7"/>
        <v/>
      </c>
      <c r="I183" s="86"/>
      <c r="J183" s="98" t="str">
        <f t="shared" si="8"/>
        <v/>
      </c>
      <c r="K183" s="187"/>
      <c r="L183" s="13" t="str">
        <f>IF(AND(ISNUMBER(F183),ISNUMBER(H183),ISNUMBER(J183))=TRUE,IF((Tabla1[[#This Row],[Peso cápsula + Residuo corregido (g)]]-Tabla1[[#This Row],[Peso cápsula Corregido (g)]])&lt;$J$6,"MASA INSUFICIENTE",IF((1-K183)*(H183-F183)/J183&lt;$H$6,"&gt; "&amp;$H$6,(1-K183)*(H183-F183)/J183)),"")</f>
        <v/>
      </c>
      <c r="M183" s="105" t="s">
        <v>369</v>
      </c>
      <c r="N183" s="105"/>
      <c r="O183" s="185"/>
      <c r="P183" s="185"/>
      <c r="Q183" s="185"/>
    </row>
    <row r="184" spans="1:17" x14ac:dyDescent="0.25">
      <c r="A184" s="103"/>
      <c r="B184" s="103"/>
      <c r="C184" s="96"/>
      <c r="D184" s="99"/>
      <c r="E184" s="100"/>
      <c r="F184" s="97" t="str">
        <f t="shared" si="6"/>
        <v/>
      </c>
      <c r="G184" s="85"/>
      <c r="H184" s="97" t="str">
        <f t="shared" si="7"/>
        <v/>
      </c>
      <c r="I184" s="86"/>
      <c r="J184" s="98" t="str">
        <f t="shared" si="8"/>
        <v/>
      </c>
      <c r="K184" s="187"/>
      <c r="L184" s="13" t="str">
        <f>IF(AND(ISNUMBER(F184),ISNUMBER(H184),ISNUMBER(J184))=TRUE,IF((Tabla1[[#This Row],[Peso cápsula + Residuo corregido (g)]]-Tabla1[[#This Row],[Peso cápsula Corregido (g)]])&lt;$J$6,"MASA INSUFICIENTE",IF((1-K184)*(H184-F184)/J184&lt;$H$6,"&gt; "&amp;$H$6,(1-K184)*(H184-F184)/J184)),"")</f>
        <v/>
      </c>
      <c r="M184" s="105" t="s">
        <v>369</v>
      </c>
      <c r="N184" s="105"/>
      <c r="O184" s="185"/>
      <c r="P184" s="185"/>
      <c r="Q184" s="185"/>
    </row>
    <row r="185" spans="1:17" x14ac:dyDescent="0.25">
      <c r="A185" s="103"/>
      <c r="B185" s="103"/>
      <c r="C185" s="96"/>
      <c r="D185" s="99"/>
      <c r="E185" s="100"/>
      <c r="F185" s="97" t="str">
        <f t="shared" si="6"/>
        <v/>
      </c>
      <c r="G185" s="85"/>
      <c r="H185" s="97" t="str">
        <f t="shared" si="7"/>
        <v/>
      </c>
      <c r="I185" s="86"/>
      <c r="J185" s="98" t="str">
        <f t="shared" si="8"/>
        <v/>
      </c>
      <c r="K185" s="187"/>
      <c r="L185" s="13" t="str">
        <f>IF(AND(ISNUMBER(F185),ISNUMBER(H185),ISNUMBER(J185))=TRUE,IF((Tabla1[[#This Row],[Peso cápsula + Residuo corregido (g)]]-Tabla1[[#This Row],[Peso cápsula Corregido (g)]])&lt;$J$6,"MASA INSUFICIENTE",IF((1-K185)*(H185-F185)/J185&lt;$H$6,"&gt; "&amp;$H$6,(1-K185)*(H185-F185)/J185)),"")</f>
        <v/>
      </c>
      <c r="M185" s="105" t="s">
        <v>369</v>
      </c>
      <c r="N185" s="105"/>
      <c r="O185" s="185"/>
      <c r="P185" s="185"/>
      <c r="Q185" s="185"/>
    </row>
    <row r="186" spans="1:17" x14ac:dyDescent="0.25">
      <c r="A186" s="103"/>
      <c r="B186" s="103"/>
      <c r="C186" s="96"/>
      <c r="D186" s="99"/>
      <c r="E186" s="100"/>
      <c r="F186" s="97" t="str">
        <f t="shared" si="6"/>
        <v/>
      </c>
      <c r="G186" s="85"/>
      <c r="H186" s="97" t="str">
        <f t="shared" si="7"/>
        <v/>
      </c>
      <c r="I186" s="86"/>
      <c r="J186" s="98" t="str">
        <f t="shared" si="8"/>
        <v/>
      </c>
      <c r="K186" s="187"/>
      <c r="L186" s="13" t="str">
        <f>IF(AND(ISNUMBER(F186),ISNUMBER(H186),ISNUMBER(J186))=TRUE,IF((Tabla1[[#This Row],[Peso cápsula + Residuo corregido (g)]]-Tabla1[[#This Row],[Peso cápsula Corregido (g)]])&lt;$J$6,"MASA INSUFICIENTE",IF((1-K186)*(H186-F186)/J186&lt;$H$6,"&gt; "&amp;$H$6,(1-K186)*(H186-F186)/J186)),"")</f>
        <v/>
      </c>
      <c r="M186" s="105" t="s">
        <v>369</v>
      </c>
      <c r="N186" s="105"/>
      <c r="O186" s="185"/>
      <c r="P186" s="185"/>
      <c r="Q186" s="185"/>
    </row>
    <row r="187" spans="1:17" x14ac:dyDescent="0.25">
      <c r="A187" s="103"/>
      <c r="B187" s="103"/>
      <c r="C187" s="96"/>
      <c r="D187" s="99"/>
      <c r="E187" s="100"/>
      <c r="F187" s="97" t="str">
        <f t="shared" si="6"/>
        <v/>
      </c>
      <c r="G187" s="85"/>
      <c r="H187" s="97" t="str">
        <f t="shared" si="7"/>
        <v/>
      </c>
      <c r="I187" s="86"/>
      <c r="J187" s="98" t="str">
        <f t="shared" si="8"/>
        <v/>
      </c>
      <c r="K187" s="187"/>
      <c r="L187" s="101" t="str">
        <f>IF(AND(ISNUMBER(F187),ISNUMBER(H187),ISNUMBER(J187))=TRUE,IF((Tabla1[[#This Row],[Peso cápsula + Residuo corregido (g)]]-Tabla1[[#This Row],[Peso cápsula Corregido (g)]])&lt;$J$6,"MASA INSUFICIENTE",IF((1-K187)*(H187-F187)/J187&lt;$H$6,"&gt; "&amp;$H$6,(1-K187)*(H187-F187)/J187)),"")</f>
        <v/>
      </c>
      <c r="M187" s="105" t="s">
        <v>369</v>
      </c>
      <c r="N187" s="105"/>
      <c r="O187" s="185"/>
      <c r="P187" s="185"/>
      <c r="Q187" s="185"/>
    </row>
    <row r="188" spans="1:17" x14ac:dyDescent="0.25">
      <c r="A188" s="103"/>
      <c r="B188" s="103"/>
      <c r="C188" s="96"/>
      <c r="D188" s="99"/>
      <c r="E188" s="100"/>
      <c r="F188" s="97" t="str">
        <f t="shared" si="6"/>
        <v/>
      </c>
      <c r="G188" s="85"/>
      <c r="H188" s="97" t="str">
        <f t="shared" si="7"/>
        <v/>
      </c>
      <c r="I188" s="86"/>
      <c r="J188" s="98" t="str">
        <f t="shared" si="8"/>
        <v/>
      </c>
      <c r="K188" s="187"/>
      <c r="L188" s="13" t="str">
        <f>IF(AND(ISNUMBER(F188),ISNUMBER(H188),ISNUMBER(J188))=TRUE,IF((Tabla1[[#This Row],[Peso cápsula + Residuo corregido (g)]]-Tabla1[[#This Row],[Peso cápsula Corregido (g)]])&lt;$J$6,"MASA INSUFICIENTE",IF((1-K188)*(H188-F188)/J188&lt;$H$6,"&gt; "&amp;$H$6,(1-K188)*(H188-F188)/J188)),"")</f>
        <v/>
      </c>
      <c r="M188" s="105" t="s">
        <v>369</v>
      </c>
      <c r="N188" s="105"/>
      <c r="O188" s="185"/>
      <c r="P188" s="185"/>
      <c r="Q188" s="185"/>
    </row>
    <row r="189" spans="1:17" x14ac:dyDescent="0.25">
      <c r="A189" s="103"/>
      <c r="B189" s="103"/>
      <c r="C189" s="96"/>
      <c r="D189" s="99"/>
      <c r="E189" s="100"/>
      <c r="F189" s="97" t="str">
        <f t="shared" si="6"/>
        <v/>
      </c>
      <c r="G189" s="85"/>
      <c r="H189" s="97" t="str">
        <f t="shared" si="7"/>
        <v/>
      </c>
      <c r="I189" s="86"/>
      <c r="J189" s="98" t="str">
        <f t="shared" si="8"/>
        <v/>
      </c>
      <c r="K189" s="187"/>
      <c r="L189" s="13" t="str">
        <f>IF(AND(ISNUMBER(F189),ISNUMBER(H189),ISNUMBER(J189))=TRUE,IF((Tabla1[[#This Row],[Peso cápsula + Residuo corregido (g)]]-Tabla1[[#This Row],[Peso cápsula Corregido (g)]])&lt;$J$6,"MASA INSUFICIENTE",IF((1-K189)*(H189-F189)/J189&lt;$H$6,"&gt; "&amp;$H$6,(1-K189)*(H189-F189)/J189)),"")</f>
        <v/>
      </c>
      <c r="M189" s="105" t="s">
        <v>369</v>
      </c>
      <c r="N189" s="105"/>
      <c r="O189" s="185"/>
      <c r="P189" s="185"/>
      <c r="Q189" s="185"/>
    </row>
    <row r="190" spans="1:17" x14ac:dyDescent="0.25">
      <c r="A190" s="103"/>
      <c r="B190" s="103"/>
      <c r="C190" s="96"/>
      <c r="D190" s="99"/>
      <c r="E190" s="100"/>
      <c r="F190" s="97" t="str">
        <f t="shared" si="6"/>
        <v/>
      </c>
      <c r="G190" s="85"/>
      <c r="H190" s="97" t="str">
        <f t="shared" si="7"/>
        <v/>
      </c>
      <c r="I190" s="86"/>
      <c r="J190" s="98" t="str">
        <f t="shared" si="8"/>
        <v/>
      </c>
      <c r="K190" s="187"/>
      <c r="L190" s="13" t="str">
        <f>IF(AND(ISNUMBER(F190),ISNUMBER(H190),ISNUMBER(J190))=TRUE,IF((Tabla1[[#This Row],[Peso cápsula + Residuo corregido (g)]]-Tabla1[[#This Row],[Peso cápsula Corregido (g)]])&lt;$J$6,"MASA INSUFICIENTE",IF((1-K190)*(H190-F190)/J190&lt;$H$6,"&gt; "&amp;$H$6,(1-K190)*(H190-F190)/J190)),"")</f>
        <v/>
      </c>
      <c r="M190" s="105" t="s">
        <v>369</v>
      </c>
      <c r="N190" s="105"/>
      <c r="O190" s="185"/>
      <c r="P190" s="185"/>
      <c r="Q190" s="185"/>
    </row>
    <row r="191" spans="1:17" x14ac:dyDescent="0.25">
      <c r="A191" s="103"/>
      <c r="B191" s="103"/>
      <c r="C191" s="96"/>
      <c r="D191" s="99"/>
      <c r="E191" s="100"/>
      <c r="F191" s="97" t="str">
        <f t="shared" si="6"/>
        <v/>
      </c>
      <c r="G191" s="85"/>
      <c r="H191" s="97" t="str">
        <f t="shared" si="7"/>
        <v/>
      </c>
      <c r="I191" s="86"/>
      <c r="J191" s="98" t="str">
        <f t="shared" si="8"/>
        <v/>
      </c>
      <c r="K191" s="187"/>
      <c r="L191" s="13" t="str">
        <f>IF(AND(ISNUMBER(F191),ISNUMBER(H191),ISNUMBER(J191))=TRUE,IF((Tabla1[[#This Row],[Peso cápsula + Residuo corregido (g)]]-Tabla1[[#This Row],[Peso cápsula Corregido (g)]])&lt;$J$6,"MASA INSUFICIENTE",IF((1-K191)*(H191-F191)/J191&lt;$H$6,"&gt; "&amp;$H$6,(1-K191)*(H191-F191)/J191)),"")</f>
        <v/>
      </c>
      <c r="M191" s="105" t="s">
        <v>369</v>
      </c>
      <c r="N191" s="105"/>
      <c r="O191" s="185"/>
      <c r="P191" s="185"/>
      <c r="Q191" s="185"/>
    </row>
    <row r="192" spans="1:17" x14ac:dyDescent="0.25">
      <c r="A192" s="103"/>
      <c r="B192" s="103"/>
      <c r="C192" s="96"/>
      <c r="D192" s="99"/>
      <c r="E192" s="100"/>
      <c r="F192" s="97" t="str">
        <f t="shared" si="6"/>
        <v/>
      </c>
      <c r="G192" s="85"/>
      <c r="H192" s="97" t="str">
        <f t="shared" si="7"/>
        <v/>
      </c>
      <c r="I192" s="86"/>
      <c r="J192" s="98" t="str">
        <f t="shared" si="8"/>
        <v/>
      </c>
      <c r="K192" s="187"/>
      <c r="L192" s="13" t="str">
        <f>IF(AND(ISNUMBER(F192),ISNUMBER(H192),ISNUMBER(J192))=TRUE,IF((Tabla1[[#This Row],[Peso cápsula + Residuo corregido (g)]]-Tabla1[[#This Row],[Peso cápsula Corregido (g)]])&lt;$J$6,"MASA INSUFICIENTE",IF((1-K192)*(H192-F192)/J192&lt;$H$6,"&gt; "&amp;$H$6,(1-K192)*(H192-F192)/J192)),"")</f>
        <v/>
      </c>
      <c r="M192" s="105" t="s">
        <v>369</v>
      </c>
      <c r="N192" s="105"/>
      <c r="O192" s="185"/>
      <c r="P192" s="185"/>
      <c r="Q192" s="185"/>
    </row>
    <row r="193" spans="1:17" x14ac:dyDescent="0.25">
      <c r="A193" s="103"/>
      <c r="B193" s="103"/>
      <c r="C193" s="96"/>
      <c r="D193" s="99"/>
      <c r="E193" s="100"/>
      <c r="F193" s="97" t="str">
        <f t="shared" si="6"/>
        <v/>
      </c>
      <c r="G193" s="85"/>
      <c r="H193" s="97" t="str">
        <f t="shared" si="7"/>
        <v/>
      </c>
      <c r="I193" s="86"/>
      <c r="J193" s="98" t="str">
        <f t="shared" si="8"/>
        <v/>
      </c>
      <c r="K193" s="187"/>
      <c r="L193" s="13" t="str">
        <f>IF(AND(ISNUMBER(F193),ISNUMBER(H193),ISNUMBER(J193))=TRUE,IF((Tabla1[[#This Row],[Peso cápsula + Residuo corregido (g)]]-Tabla1[[#This Row],[Peso cápsula Corregido (g)]])&lt;$J$6,"MASA INSUFICIENTE",IF((1-K193)*(H193-F193)/J193&lt;$H$6,"&gt; "&amp;$H$6,(1-K193)*(H193-F193)/J193)),"")</f>
        <v/>
      </c>
      <c r="M193" s="105" t="s">
        <v>369</v>
      </c>
      <c r="N193" s="105"/>
      <c r="O193" s="185"/>
      <c r="P193" s="185"/>
      <c r="Q193" s="185"/>
    </row>
    <row r="194" spans="1:17" x14ac:dyDescent="0.25">
      <c r="A194" s="103"/>
      <c r="B194" s="103"/>
      <c r="C194" s="96"/>
      <c r="D194" s="99"/>
      <c r="E194" s="100"/>
      <c r="F194" s="97" t="str">
        <f t="shared" si="6"/>
        <v/>
      </c>
      <c r="G194" s="85"/>
      <c r="H194" s="97" t="str">
        <f t="shared" si="7"/>
        <v/>
      </c>
      <c r="I194" s="86"/>
      <c r="J194" s="98" t="str">
        <f t="shared" si="8"/>
        <v/>
      </c>
      <c r="K194" s="187"/>
      <c r="L194" s="13" t="str">
        <f>IF(AND(ISNUMBER(F194),ISNUMBER(H194),ISNUMBER(J194))=TRUE,IF((Tabla1[[#This Row],[Peso cápsula + Residuo corregido (g)]]-Tabla1[[#This Row],[Peso cápsula Corregido (g)]])&lt;$J$6,"MASA INSUFICIENTE",IF((1-K194)*(H194-F194)/J194&lt;$H$6,"&gt; "&amp;$H$6,(1-K194)*(H194-F194)/J194)),"")</f>
        <v/>
      </c>
      <c r="M194" s="105" t="s">
        <v>369</v>
      </c>
      <c r="N194" s="105"/>
      <c r="O194" s="185"/>
      <c r="P194" s="185"/>
      <c r="Q194" s="185"/>
    </row>
    <row r="195" spans="1:17" x14ac:dyDescent="0.25">
      <c r="A195" s="103"/>
      <c r="B195" s="103"/>
      <c r="C195" s="96"/>
      <c r="D195" s="99"/>
      <c r="E195" s="100"/>
      <c r="F195" s="97" t="str">
        <f t="shared" si="6"/>
        <v/>
      </c>
      <c r="G195" s="85"/>
      <c r="H195" s="97" t="str">
        <f t="shared" si="7"/>
        <v/>
      </c>
      <c r="I195" s="86"/>
      <c r="J195" s="98" t="str">
        <f t="shared" si="8"/>
        <v/>
      </c>
      <c r="K195" s="187"/>
      <c r="L195" s="13" t="str">
        <f>IF(AND(ISNUMBER(F195),ISNUMBER(H195),ISNUMBER(J195))=TRUE,IF((Tabla1[[#This Row],[Peso cápsula + Residuo corregido (g)]]-Tabla1[[#This Row],[Peso cápsula Corregido (g)]])&lt;$J$6,"MASA INSUFICIENTE",IF((1-K195)*(H195-F195)/J195&lt;$H$6,"&gt; "&amp;$H$6,(1-K195)*(H195-F195)/J195)),"")</f>
        <v/>
      </c>
      <c r="M195" s="105" t="s">
        <v>369</v>
      </c>
      <c r="N195" s="105"/>
      <c r="O195" s="185"/>
      <c r="P195" s="185"/>
      <c r="Q195" s="185"/>
    </row>
    <row r="196" spans="1:17" x14ac:dyDescent="0.25">
      <c r="A196" s="103"/>
      <c r="B196" s="103"/>
      <c r="C196" s="96"/>
      <c r="D196" s="99"/>
      <c r="E196" s="100"/>
      <c r="F196" s="97" t="str">
        <f t="shared" si="6"/>
        <v/>
      </c>
      <c r="G196" s="85"/>
      <c r="H196" s="97" t="str">
        <f t="shared" si="7"/>
        <v/>
      </c>
      <c r="I196" s="86"/>
      <c r="J196" s="98" t="str">
        <f t="shared" si="8"/>
        <v/>
      </c>
      <c r="K196" s="187"/>
      <c r="L196" s="13" t="str">
        <f>IF(AND(ISNUMBER(F196),ISNUMBER(H196),ISNUMBER(J196))=TRUE,IF((Tabla1[[#This Row],[Peso cápsula + Residuo corregido (g)]]-Tabla1[[#This Row],[Peso cápsula Corregido (g)]])&lt;$J$6,"MASA INSUFICIENTE",IF((1-K196)*(H196-F196)/J196&lt;$H$6,"&gt; "&amp;$H$6,(1-K196)*(H196-F196)/J196)),"")</f>
        <v/>
      </c>
      <c r="M196" s="105" t="s">
        <v>369</v>
      </c>
      <c r="N196" s="105"/>
      <c r="O196" s="185"/>
      <c r="P196" s="185"/>
      <c r="Q196" s="185"/>
    </row>
    <row r="197" spans="1:17" x14ac:dyDescent="0.25">
      <c r="A197" s="103"/>
      <c r="B197" s="103"/>
      <c r="C197" s="96"/>
      <c r="D197" s="99"/>
      <c r="E197" s="100"/>
      <c r="F197" s="97" t="str">
        <f t="shared" si="6"/>
        <v/>
      </c>
      <c r="G197" s="85"/>
      <c r="H197" s="97" t="str">
        <f t="shared" si="7"/>
        <v/>
      </c>
      <c r="I197" s="86"/>
      <c r="J197" s="98" t="str">
        <f t="shared" si="8"/>
        <v/>
      </c>
      <c r="K197" s="187"/>
      <c r="L197" s="13" t="str">
        <f>IF(AND(ISNUMBER(F197),ISNUMBER(H197),ISNUMBER(J197))=TRUE,IF((Tabla1[[#This Row],[Peso cápsula + Residuo corregido (g)]]-Tabla1[[#This Row],[Peso cápsula Corregido (g)]])&lt;$J$6,"MASA INSUFICIENTE",IF((1-K197)*(H197-F197)/J197&lt;$H$6,"&gt; "&amp;$H$6,(1-K197)*(H197-F197)/J197)),"")</f>
        <v/>
      </c>
      <c r="M197" s="105" t="s">
        <v>369</v>
      </c>
      <c r="N197" s="105"/>
      <c r="O197" s="185"/>
      <c r="P197" s="185"/>
      <c r="Q197" s="185"/>
    </row>
    <row r="198" spans="1:17" x14ac:dyDescent="0.25">
      <c r="A198" s="103"/>
      <c r="B198" s="103"/>
      <c r="C198" s="96"/>
      <c r="D198" s="99"/>
      <c r="E198" s="100"/>
      <c r="F198" s="97" t="str">
        <f t="shared" si="6"/>
        <v/>
      </c>
      <c r="G198" s="85"/>
      <c r="H198" s="97" t="str">
        <f t="shared" si="7"/>
        <v/>
      </c>
      <c r="I198" s="86"/>
      <c r="J198" s="98" t="str">
        <f t="shared" si="8"/>
        <v/>
      </c>
      <c r="K198" s="187"/>
      <c r="L198" s="13" t="str">
        <f>IF(AND(ISNUMBER(F198),ISNUMBER(H198),ISNUMBER(J198))=TRUE,IF((Tabla1[[#This Row],[Peso cápsula + Residuo corregido (g)]]-Tabla1[[#This Row],[Peso cápsula Corregido (g)]])&lt;$J$6,"MASA INSUFICIENTE",IF((1-K198)*(H198-F198)/J198&lt;$H$6,"&gt; "&amp;$H$6,(1-K198)*(H198-F198)/J198)),"")</f>
        <v/>
      </c>
      <c r="M198" s="105" t="s">
        <v>369</v>
      </c>
      <c r="N198" s="105"/>
      <c r="O198" s="185"/>
      <c r="P198" s="185"/>
      <c r="Q198" s="185"/>
    </row>
    <row r="199" spans="1:17" x14ac:dyDescent="0.25">
      <c r="A199" s="103"/>
      <c r="B199" s="103"/>
      <c r="C199" s="96"/>
      <c r="D199" s="99"/>
      <c r="E199" s="100"/>
      <c r="F199" s="97" t="str">
        <f t="shared" si="6"/>
        <v/>
      </c>
      <c r="G199" s="85"/>
      <c r="H199" s="97" t="str">
        <f t="shared" si="7"/>
        <v/>
      </c>
      <c r="I199" s="86"/>
      <c r="J199" s="98" t="str">
        <f t="shared" si="8"/>
        <v/>
      </c>
      <c r="K199" s="187"/>
      <c r="L199" s="13" t="str">
        <f>IF(AND(ISNUMBER(F199),ISNUMBER(H199),ISNUMBER(J199))=TRUE,IF((Tabla1[[#This Row],[Peso cápsula + Residuo corregido (g)]]-Tabla1[[#This Row],[Peso cápsula Corregido (g)]])&lt;$J$6,"MASA INSUFICIENTE",IF((1-K199)*(H199-F199)/J199&lt;$H$6,"&gt; "&amp;$H$6,(1-K199)*(H199-F199)/J199)),"")</f>
        <v/>
      </c>
      <c r="M199" s="105" t="s">
        <v>369</v>
      </c>
      <c r="N199" s="105"/>
      <c r="O199" s="185"/>
      <c r="P199" s="185"/>
      <c r="Q199" s="185"/>
    </row>
    <row r="200" spans="1:17" x14ac:dyDescent="0.25">
      <c r="A200" s="103"/>
      <c r="B200" s="103"/>
      <c r="C200" s="96"/>
      <c r="D200" s="99"/>
      <c r="E200" s="100"/>
      <c r="F200" s="97" t="str">
        <f t="shared" si="6"/>
        <v/>
      </c>
      <c r="G200" s="85"/>
      <c r="H200" s="97" t="str">
        <f t="shared" si="7"/>
        <v/>
      </c>
      <c r="I200" s="86"/>
      <c r="J200" s="98" t="str">
        <f t="shared" si="8"/>
        <v/>
      </c>
      <c r="K200" s="187"/>
      <c r="L200" s="13" t="str">
        <f>IF(AND(ISNUMBER(F200),ISNUMBER(H200),ISNUMBER(J200))=TRUE,IF((Tabla1[[#This Row],[Peso cápsula + Residuo corregido (g)]]-Tabla1[[#This Row],[Peso cápsula Corregido (g)]])&lt;$J$6,"MASA INSUFICIENTE",IF((1-K200)*(H200-F200)/J200&lt;$H$6,"&gt; "&amp;$H$6,(1-K200)*(H200-F200)/J200)),"")</f>
        <v/>
      </c>
      <c r="M200" s="105" t="s">
        <v>369</v>
      </c>
      <c r="N200" s="105"/>
      <c r="O200" s="185"/>
      <c r="P200" s="185"/>
      <c r="Q200" s="185"/>
    </row>
    <row r="201" spans="1:17" x14ac:dyDescent="0.25">
      <c r="A201" s="103"/>
      <c r="B201" s="103"/>
      <c r="C201" s="96"/>
      <c r="D201" s="99"/>
      <c r="E201" s="100"/>
      <c r="F201" s="97" t="str">
        <f t="shared" si="6"/>
        <v/>
      </c>
      <c r="G201" s="85"/>
      <c r="H201" s="97" t="str">
        <f t="shared" si="7"/>
        <v/>
      </c>
      <c r="I201" s="86"/>
      <c r="J201" s="98" t="str">
        <f t="shared" si="8"/>
        <v/>
      </c>
      <c r="K201" s="187"/>
      <c r="L201" s="13" t="str">
        <f>IF(AND(ISNUMBER(F201),ISNUMBER(H201),ISNUMBER(J201))=TRUE,IF((Tabla1[[#This Row],[Peso cápsula + Residuo corregido (g)]]-Tabla1[[#This Row],[Peso cápsula Corregido (g)]])&lt;$J$6,"MASA INSUFICIENTE",IF((1-K201)*(H201-F201)/J201&lt;$H$6,"&gt; "&amp;$H$6,(1-K201)*(H201-F201)/J201)),"")</f>
        <v/>
      </c>
      <c r="M201" s="105" t="s">
        <v>369</v>
      </c>
      <c r="N201" s="105"/>
      <c r="O201" s="185"/>
      <c r="P201" s="185"/>
      <c r="Q201" s="185"/>
    </row>
    <row r="202" spans="1:17" x14ac:dyDescent="0.25">
      <c r="A202" s="103"/>
      <c r="B202" s="103"/>
      <c r="C202" s="96"/>
      <c r="D202" s="99"/>
      <c r="E202" s="100"/>
      <c r="F202" s="97" t="str">
        <f t="shared" si="6"/>
        <v/>
      </c>
      <c r="G202" s="85"/>
      <c r="H202" s="97" t="str">
        <f t="shared" si="7"/>
        <v/>
      </c>
      <c r="I202" s="86"/>
      <c r="J202" s="98" t="str">
        <f t="shared" si="8"/>
        <v/>
      </c>
      <c r="K202" s="187"/>
      <c r="L202" s="13" t="str">
        <f>IF(AND(ISNUMBER(F202),ISNUMBER(H202),ISNUMBER(J202))=TRUE,IF((Tabla1[[#This Row],[Peso cápsula + Residuo corregido (g)]]-Tabla1[[#This Row],[Peso cápsula Corregido (g)]])&lt;$J$6,"MASA INSUFICIENTE",IF((1-K202)*(H202-F202)/J202&lt;$H$6,"&gt; "&amp;$H$6,(1-K202)*(H202-F202)/J202)),"")</f>
        <v/>
      </c>
      <c r="M202" s="105" t="s">
        <v>369</v>
      </c>
      <c r="N202" s="105"/>
      <c r="O202" s="185"/>
      <c r="P202" s="185"/>
      <c r="Q202" s="185"/>
    </row>
    <row r="203" spans="1:17" x14ac:dyDescent="0.25">
      <c r="A203" s="103"/>
      <c r="B203" s="103"/>
      <c r="C203" s="96"/>
      <c r="D203" s="99"/>
      <c r="E203" s="100"/>
      <c r="F203" s="97" t="str">
        <f t="shared" si="6"/>
        <v/>
      </c>
      <c r="G203" s="85"/>
      <c r="H203" s="97" t="str">
        <f t="shared" si="7"/>
        <v/>
      </c>
      <c r="I203" s="86"/>
      <c r="J203" s="98" t="str">
        <f t="shared" si="8"/>
        <v/>
      </c>
      <c r="K203" s="187"/>
      <c r="L203" s="13" t="str">
        <f>IF(AND(ISNUMBER(F203),ISNUMBER(H203),ISNUMBER(J203))=TRUE,IF((Tabla1[[#This Row],[Peso cápsula + Residuo corregido (g)]]-Tabla1[[#This Row],[Peso cápsula Corregido (g)]])&lt;$J$6,"MASA INSUFICIENTE",IF((1-K203)*(H203-F203)/J203&lt;$H$6,"&gt; "&amp;$H$6,(1-K203)*(H203-F203)/J203)),"")</f>
        <v/>
      </c>
      <c r="M203" s="105" t="s">
        <v>369</v>
      </c>
      <c r="N203" s="105"/>
      <c r="O203" s="185"/>
      <c r="P203" s="185"/>
      <c r="Q203" s="185"/>
    </row>
    <row r="204" spans="1:17" x14ac:dyDescent="0.25">
      <c r="A204" s="103"/>
      <c r="B204" s="103"/>
      <c r="C204" s="96"/>
      <c r="D204" s="99"/>
      <c r="E204" s="100"/>
      <c r="F204" s="97" t="str">
        <f t="shared" si="6"/>
        <v/>
      </c>
      <c r="G204" s="85"/>
      <c r="H204" s="97" t="str">
        <f t="shared" si="7"/>
        <v/>
      </c>
      <c r="I204" s="86"/>
      <c r="J204" s="98" t="str">
        <f t="shared" si="8"/>
        <v/>
      </c>
      <c r="K204" s="187"/>
      <c r="L204" s="13" t="str">
        <f>IF(AND(ISNUMBER(F204),ISNUMBER(H204),ISNUMBER(J204))=TRUE,IF((Tabla1[[#This Row],[Peso cápsula + Residuo corregido (g)]]-Tabla1[[#This Row],[Peso cápsula Corregido (g)]])&lt;$J$6,"MASA INSUFICIENTE",IF((1-K204)*(H204-F204)/J204&lt;$H$6,"&gt; "&amp;$H$6,(1-K204)*(H204-F204)/J204)),"")</f>
        <v/>
      </c>
      <c r="M204" s="105" t="s">
        <v>369</v>
      </c>
      <c r="N204" s="105"/>
      <c r="O204" s="185"/>
      <c r="P204" s="185"/>
      <c r="Q204" s="185"/>
    </row>
    <row r="205" spans="1:17" x14ac:dyDescent="0.25">
      <c r="A205" s="103"/>
      <c r="B205" s="103"/>
      <c r="C205" s="96"/>
      <c r="D205" s="99"/>
      <c r="E205" s="100"/>
      <c r="F205" s="97" t="str">
        <f t="shared" si="6"/>
        <v/>
      </c>
      <c r="G205" s="85"/>
      <c r="H205" s="97" t="str">
        <f t="shared" si="7"/>
        <v/>
      </c>
      <c r="I205" s="86"/>
      <c r="J205" s="98" t="str">
        <f t="shared" si="8"/>
        <v/>
      </c>
      <c r="K205" s="187"/>
      <c r="L205" s="101" t="str">
        <f>IF(AND(ISNUMBER(F205),ISNUMBER(H205),ISNUMBER(J205))=TRUE,IF((Tabla1[[#This Row],[Peso cápsula + Residuo corregido (g)]]-Tabla1[[#This Row],[Peso cápsula Corregido (g)]])&lt;$J$6,"MASA INSUFICIENTE",IF((1-K205)*(H205-F205)/J205&lt;$H$6,"&gt; "&amp;$H$6,(1-K205)*(H205-F205)/J205)),"")</f>
        <v/>
      </c>
      <c r="M205" s="105" t="s">
        <v>369</v>
      </c>
      <c r="N205" s="105"/>
      <c r="O205" s="185"/>
      <c r="P205" s="185"/>
      <c r="Q205" s="185"/>
    </row>
    <row r="206" spans="1:17" x14ac:dyDescent="0.25">
      <c r="A206" s="103"/>
      <c r="B206" s="103"/>
      <c r="C206" s="96"/>
      <c r="D206" s="99"/>
      <c r="E206" s="100"/>
      <c r="F206" s="97" t="str">
        <f t="shared" si="6"/>
        <v/>
      </c>
      <c r="G206" s="85"/>
      <c r="H206" s="97" t="str">
        <f t="shared" si="7"/>
        <v/>
      </c>
      <c r="I206" s="86"/>
      <c r="J206" s="98" t="str">
        <f t="shared" si="8"/>
        <v/>
      </c>
      <c r="K206" s="187"/>
      <c r="L206" s="101" t="str">
        <f>IF(AND(ISNUMBER(F206),ISNUMBER(H206),ISNUMBER(J206))=TRUE,IF((Tabla1[[#This Row],[Peso cápsula + Residuo corregido (g)]]-Tabla1[[#This Row],[Peso cápsula Corregido (g)]])&lt;$J$6,"MASA INSUFICIENTE",IF((1-K206)*(H206-F206)/J206&lt;$H$6,"&gt; "&amp;$H$6,(1-K206)*(H206-F206)/J206)),"")</f>
        <v/>
      </c>
      <c r="M206" s="105" t="s">
        <v>369</v>
      </c>
      <c r="N206" s="105"/>
      <c r="O206" s="185"/>
      <c r="P206" s="185"/>
      <c r="Q206" s="185"/>
    </row>
    <row r="207" spans="1:17" x14ac:dyDescent="0.25">
      <c r="A207" s="103"/>
      <c r="B207" s="103"/>
      <c r="C207" s="96"/>
      <c r="D207" s="99"/>
      <c r="E207" s="100"/>
      <c r="F207" s="97" t="str">
        <f t="shared" si="6"/>
        <v/>
      </c>
      <c r="G207" s="85"/>
      <c r="H207" s="97" t="str">
        <f>IF(OR(ISBLANK(G207),ISERROR($B$14),ISERROR($B$15))=FALSE,G207+(G207*$B$14+$B$15),"")</f>
        <v/>
      </c>
      <c r="I207" s="86"/>
      <c r="J207" s="98" t="str">
        <f t="shared" si="8"/>
        <v/>
      </c>
      <c r="K207" s="187"/>
      <c r="L207" s="13" t="str">
        <f>IF(AND(ISNUMBER(F207),ISNUMBER(H207),ISNUMBER(J207))=TRUE,IF((Tabla1[[#This Row],[Peso cápsula + Residuo corregido (g)]]-Tabla1[[#This Row],[Peso cápsula Corregido (g)]])&lt;$J$6,"MASA INSUFICIENTE",IF((1-K207)*(H207-F207)/J207&lt;$H$6,"&gt; "&amp;$H$6,(1-K207)*(H207-F207)/J207)),"")</f>
        <v/>
      </c>
      <c r="M207" s="105" t="s">
        <v>369</v>
      </c>
      <c r="N207" s="105"/>
      <c r="O207" s="185"/>
      <c r="P207" s="185"/>
      <c r="Q207" s="185"/>
    </row>
    <row r="208" spans="1:17" x14ac:dyDescent="0.25">
      <c r="A208" s="103"/>
      <c r="B208" s="103"/>
      <c r="C208" s="96"/>
      <c r="D208" s="99"/>
      <c r="E208" s="100"/>
      <c r="F208" s="97" t="str">
        <f t="shared" si="6"/>
        <v/>
      </c>
      <c r="G208" s="85"/>
      <c r="H208" s="97" t="str">
        <f t="shared" si="7"/>
        <v/>
      </c>
      <c r="I208" s="86"/>
      <c r="J208" s="98" t="str">
        <f t="shared" si="8"/>
        <v/>
      </c>
      <c r="K208" s="187"/>
      <c r="L208" s="13" t="str">
        <f>IF(AND(ISNUMBER(F208),ISNUMBER(H208),ISNUMBER(J208))=TRUE,IF((Tabla1[[#This Row],[Peso cápsula + Residuo corregido (g)]]-Tabla1[[#This Row],[Peso cápsula Corregido (g)]])&lt;$J$6,"MASA INSUFICIENTE",IF((1-K208)*(H208-F208)/J208&lt;$H$6,"&gt; "&amp;$H$6,(1-K208)*(H208-F208)/J208)),"")</f>
        <v/>
      </c>
      <c r="M208" s="105" t="s">
        <v>369</v>
      </c>
      <c r="N208" s="105"/>
      <c r="O208" s="185"/>
      <c r="P208" s="185"/>
      <c r="Q208" s="185"/>
    </row>
    <row r="209" spans="1:17" x14ac:dyDescent="0.25">
      <c r="A209" s="103"/>
      <c r="B209" s="103"/>
      <c r="C209" s="96"/>
      <c r="D209" s="99"/>
      <c r="E209" s="100"/>
      <c r="F209" s="97" t="str">
        <f t="shared" si="6"/>
        <v/>
      </c>
      <c r="G209" s="85"/>
      <c r="H209" s="97" t="str">
        <f t="shared" si="7"/>
        <v/>
      </c>
      <c r="I209" s="86"/>
      <c r="J209" s="98" t="str">
        <f t="shared" si="8"/>
        <v/>
      </c>
      <c r="K209" s="187"/>
      <c r="L209" s="13" t="str">
        <f>IF(AND(ISNUMBER(F209),ISNUMBER(H209),ISNUMBER(J209))=TRUE,IF((Tabla1[[#This Row],[Peso cápsula + Residuo corregido (g)]]-Tabla1[[#This Row],[Peso cápsula Corregido (g)]])&lt;$J$6,"MASA INSUFICIENTE",IF((1-K209)*(H209-F209)/J209&lt;$H$6,"&gt; "&amp;$H$6,(1-K209)*(H209-F209)/J209)),"")</f>
        <v/>
      </c>
      <c r="M209" s="105" t="s">
        <v>369</v>
      </c>
      <c r="N209" s="105"/>
      <c r="O209" s="185"/>
      <c r="P209" s="185"/>
      <c r="Q209" s="185"/>
    </row>
    <row r="210" spans="1:17" x14ac:dyDescent="0.25">
      <c r="A210" s="103"/>
      <c r="B210" s="103"/>
      <c r="C210" s="96"/>
      <c r="D210" s="99"/>
      <c r="E210" s="100"/>
      <c r="F210" s="97" t="str">
        <f t="shared" si="6"/>
        <v/>
      </c>
      <c r="G210" s="85"/>
      <c r="H210" s="97" t="str">
        <f t="shared" si="7"/>
        <v/>
      </c>
      <c r="I210" s="86"/>
      <c r="J210" s="98" t="str">
        <f t="shared" si="8"/>
        <v/>
      </c>
      <c r="K210" s="187"/>
      <c r="L210" s="13" t="str">
        <f>IF(AND(ISNUMBER(F210),ISNUMBER(H210),ISNUMBER(J210))=TRUE,IF((Tabla1[[#This Row],[Peso cápsula + Residuo corregido (g)]]-Tabla1[[#This Row],[Peso cápsula Corregido (g)]])&lt;$J$6,"MASA INSUFICIENTE",IF((1-K210)*(H210-F210)/J210&lt;$H$6,"&gt; "&amp;$H$6,(1-K210)*(H210-F210)/J210)),"")</f>
        <v/>
      </c>
      <c r="M210" s="105" t="s">
        <v>369</v>
      </c>
      <c r="N210" s="105"/>
      <c r="O210" s="185"/>
      <c r="P210" s="185"/>
      <c r="Q210" s="185"/>
    </row>
    <row r="211" spans="1:17" x14ac:dyDescent="0.25">
      <c r="A211" s="103"/>
      <c r="B211" s="103"/>
      <c r="C211" s="96"/>
      <c r="D211" s="99"/>
      <c r="E211" s="100"/>
      <c r="F211" s="97" t="str">
        <f t="shared" si="6"/>
        <v/>
      </c>
      <c r="G211" s="85"/>
      <c r="H211" s="97" t="str">
        <f t="shared" si="7"/>
        <v/>
      </c>
      <c r="I211" s="86"/>
      <c r="J211" s="98" t="str">
        <f t="shared" si="8"/>
        <v/>
      </c>
      <c r="K211" s="187"/>
      <c r="L211" s="13" t="str">
        <f>IF(AND(ISNUMBER(F211),ISNUMBER(H211),ISNUMBER(J211))=TRUE,IF((Tabla1[[#This Row],[Peso cápsula + Residuo corregido (g)]]-Tabla1[[#This Row],[Peso cápsula Corregido (g)]])&lt;$J$6,"MASA INSUFICIENTE",IF((1-K211)*(H211-F211)/J211&lt;$H$6,"&gt; "&amp;$H$6,(1-K211)*(H211-F211)/J211)),"")</f>
        <v/>
      </c>
      <c r="M211" s="105" t="s">
        <v>369</v>
      </c>
      <c r="N211" s="105"/>
      <c r="O211" s="185"/>
      <c r="P211" s="185"/>
      <c r="Q211" s="185"/>
    </row>
    <row r="212" spans="1:17" x14ac:dyDescent="0.25">
      <c r="A212" s="103"/>
      <c r="B212" s="103"/>
      <c r="C212" s="96"/>
      <c r="D212" s="99"/>
      <c r="E212" s="100"/>
      <c r="F212" s="97" t="str">
        <f t="shared" ref="F212:F275" si="9">IF(OR(ISBLANK(E212),ISERROR($B$14),ISERROR($B$15))=FALSE,E212+(E212*$B$14+$B$15),"")</f>
        <v/>
      </c>
      <c r="G212" s="85"/>
      <c r="H212" s="97" t="str">
        <f t="shared" ref="H212:H275" si="10">IF(OR(ISBLANK(G212),ISERROR($B$14),ISERROR($B$15))=FALSE,G212+(G212*$B$14+$B$15),"")</f>
        <v/>
      </c>
      <c r="I212" s="86"/>
      <c r="J212" s="98" t="str">
        <f t="shared" ref="J212:J275" si="11">IF(OR(ISBLANK(I212),ISERROR($B$14),ISERROR($B$15))=FALSE,I212+(I212*$B$14+$B$15),"")</f>
        <v/>
      </c>
      <c r="K212" s="187"/>
      <c r="L212" s="101" t="str">
        <f>IF(AND(ISNUMBER(F212),ISNUMBER(H212),ISNUMBER(J212))=TRUE,IF((Tabla1[[#This Row],[Peso cápsula + Residuo corregido (g)]]-Tabla1[[#This Row],[Peso cápsula Corregido (g)]])&lt;$J$6,"MASA INSUFICIENTE",IF((1-K212)*(H212-F212)/J212&lt;$H$6,"&gt; "&amp;$H$6,(1-K212)*(H212-F212)/J212)),"")</f>
        <v/>
      </c>
      <c r="M212" s="105" t="s">
        <v>369</v>
      </c>
      <c r="N212" s="105"/>
      <c r="O212" s="185"/>
      <c r="P212" s="185"/>
      <c r="Q212" s="185"/>
    </row>
    <row r="213" spans="1:17" x14ac:dyDescent="0.25">
      <c r="A213" s="103"/>
      <c r="B213" s="103"/>
      <c r="C213" s="96"/>
      <c r="D213" s="99"/>
      <c r="E213" s="100"/>
      <c r="F213" s="97" t="str">
        <f t="shared" si="9"/>
        <v/>
      </c>
      <c r="G213" s="85"/>
      <c r="H213" s="97" t="str">
        <f t="shared" si="10"/>
        <v/>
      </c>
      <c r="I213" s="86"/>
      <c r="J213" s="98" t="str">
        <f t="shared" si="11"/>
        <v/>
      </c>
      <c r="K213" s="187"/>
      <c r="L213" s="101" t="str">
        <f>IF(AND(ISNUMBER(F213),ISNUMBER(H213),ISNUMBER(J213))=TRUE,IF((Tabla1[[#This Row],[Peso cápsula + Residuo corregido (g)]]-Tabla1[[#This Row],[Peso cápsula Corregido (g)]])&lt;$J$6,"MASA INSUFICIENTE",IF((1-K213)*(H213-F213)/J213&lt;$H$6,"&gt; "&amp;$H$6,(1-K213)*(H213-F213)/J213)),"")</f>
        <v/>
      </c>
      <c r="M213" s="105" t="s">
        <v>369</v>
      </c>
      <c r="N213" s="105"/>
      <c r="O213" s="185"/>
      <c r="P213" s="185"/>
      <c r="Q213" s="185"/>
    </row>
    <row r="214" spans="1:17" x14ac:dyDescent="0.25">
      <c r="A214" s="103"/>
      <c r="B214" s="103"/>
      <c r="C214" s="96"/>
      <c r="D214" s="99"/>
      <c r="E214" s="100"/>
      <c r="F214" s="97" t="str">
        <f t="shared" si="9"/>
        <v/>
      </c>
      <c r="G214" s="85"/>
      <c r="H214" s="97" t="str">
        <f t="shared" si="10"/>
        <v/>
      </c>
      <c r="I214" s="86"/>
      <c r="J214" s="98" t="str">
        <f t="shared" si="11"/>
        <v/>
      </c>
      <c r="K214" s="187"/>
      <c r="L214" s="101" t="str">
        <f>IF(AND(ISNUMBER(F214),ISNUMBER(H214),ISNUMBER(J214))=TRUE,IF((Tabla1[[#This Row],[Peso cápsula + Residuo corregido (g)]]-Tabla1[[#This Row],[Peso cápsula Corregido (g)]])&lt;$J$6,"MASA INSUFICIENTE",IF((1-K214)*(H214-F214)/J214&lt;$H$6,"&gt; "&amp;$H$6,(1-K214)*(H214-F214)/J214)),"")</f>
        <v/>
      </c>
      <c r="M214" s="105" t="s">
        <v>369</v>
      </c>
      <c r="N214" s="105"/>
      <c r="O214" s="185"/>
      <c r="P214" s="185"/>
      <c r="Q214" s="185"/>
    </row>
    <row r="215" spans="1:17" x14ac:dyDescent="0.25">
      <c r="A215" s="103"/>
      <c r="B215" s="103"/>
      <c r="C215" s="96"/>
      <c r="D215" s="99"/>
      <c r="E215" s="100"/>
      <c r="F215" s="97" t="str">
        <f t="shared" si="9"/>
        <v/>
      </c>
      <c r="G215" s="85"/>
      <c r="H215" s="97" t="str">
        <f t="shared" si="10"/>
        <v/>
      </c>
      <c r="I215" s="86"/>
      <c r="J215" s="98" t="str">
        <f t="shared" si="11"/>
        <v/>
      </c>
      <c r="K215" s="187"/>
      <c r="L215" s="101" t="str">
        <f>IF(AND(ISNUMBER(F215),ISNUMBER(H215),ISNUMBER(J215))=TRUE,IF((Tabla1[[#This Row],[Peso cápsula + Residuo corregido (g)]]-Tabla1[[#This Row],[Peso cápsula Corregido (g)]])&lt;$J$6,"MASA INSUFICIENTE",IF((1-K215)*(H215-F215)/J215&lt;$H$6,"&gt; "&amp;$H$6,(1-K215)*(H215-F215)/J215)),"")</f>
        <v/>
      </c>
      <c r="M215" s="105" t="s">
        <v>369</v>
      </c>
      <c r="N215" s="105"/>
      <c r="O215" s="185"/>
      <c r="P215" s="185"/>
      <c r="Q215" s="185"/>
    </row>
    <row r="216" spans="1:17" x14ac:dyDescent="0.25">
      <c r="A216" s="103"/>
      <c r="B216" s="103"/>
      <c r="C216" s="96"/>
      <c r="D216" s="99"/>
      <c r="E216" s="100"/>
      <c r="F216" s="97" t="str">
        <f t="shared" si="9"/>
        <v/>
      </c>
      <c r="G216" s="85"/>
      <c r="H216" s="97" t="str">
        <f t="shared" si="10"/>
        <v/>
      </c>
      <c r="I216" s="86"/>
      <c r="J216" s="98" t="str">
        <f t="shared" si="11"/>
        <v/>
      </c>
      <c r="K216" s="187"/>
      <c r="L216" s="101" t="str">
        <f>IF(AND(ISNUMBER(F216),ISNUMBER(H216),ISNUMBER(J216))=TRUE,IF((Tabla1[[#This Row],[Peso cápsula + Residuo corregido (g)]]-Tabla1[[#This Row],[Peso cápsula Corregido (g)]])&lt;$J$6,"MASA INSUFICIENTE",IF((1-K216)*(H216-F216)/J216&lt;$H$6,"&gt; "&amp;$H$6,(1-K216)*(H216-F216)/J216)),"")</f>
        <v/>
      </c>
      <c r="M216" s="105" t="s">
        <v>369</v>
      </c>
      <c r="N216" s="105"/>
      <c r="O216" s="185"/>
      <c r="P216" s="185"/>
      <c r="Q216" s="185"/>
    </row>
    <row r="217" spans="1:17" x14ac:dyDescent="0.25">
      <c r="A217" s="103"/>
      <c r="B217" s="103"/>
      <c r="C217" s="96"/>
      <c r="D217" s="99"/>
      <c r="E217" s="100"/>
      <c r="F217" s="97" t="str">
        <f t="shared" si="9"/>
        <v/>
      </c>
      <c r="G217" s="85"/>
      <c r="H217" s="97" t="str">
        <f t="shared" si="10"/>
        <v/>
      </c>
      <c r="I217" s="86"/>
      <c r="J217" s="98" t="str">
        <f t="shared" si="11"/>
        <v/>
      </c>
      <c r="K217" s="187"/>
      <c r="L217" s="101" t="str">
        <f>IF(AND(ISNUMBER(F217),ISNUMBER(H217),ISNUMBER(J217))=TRUE,IF((Tabla1[[#This Row],[Peso cápsula + Residuo corregido (g)]]-Tabla1[[#This Row],[Peso cápsula Corregido (g)]])&lt;$J$6,"MASA INSUFICIENTE",IF((1-K217)*(H217-F217)/J217&lt;$H$6,"&gt; "&amp;$H$6,(1-K217)*(H217-F217)/J217)),"")</f>
        <v/>
      </c>
      <c r="M217" s="105" t="s">
        <v>369</v>
      </c>
      <c r="N217" s="105"/>
      <c r="O217" s="185"/>
      <c r="P217" s="185"/>
      <c r="Q217" s="185"/>
    </row>
    <row r="218" spans="1:17" x14ac:dyDescent="0.25">
      <c r="A218" s="103"/>
      <c r="B218" s="103"/>
      <c r="C218" s="96"/>
      <c r="D218" s="99"/>
      <c r="E218" s="100"/>
      <c r="F218" s="97" t="str">
        <f t="shared" si="9"/>
        <v/>
      </c>
      <c r="G218" s="85"/>
      <c r="H218" s="97" t="str">
        <f t="shared" si="10"/>
        <v/>
      </c>
      <c r="I218" s="86"/>
      <c r="J218" s="98" t="str">
        <f t="shared" si="11"/>
        <v/>
      </c>
      <c r="K218" s="187"/>
      <c r="L218" s="101" t="str">
        <f>IF(AND(ISNUMBER(F218),ISNUMBER(H218),ISNUMBER(J218))=TRUE,IF((Tabla1[[#This Row],[Peso cápsula + Residuo corregido (g)]]-Tabla1[[#This Row],[Peso cápsula Corregido (g)]])&lt;$J$6,"MASA INSUFICIENTE",IF((1-K218)*(H218-F218)/J218&lt;$H$6,"&gt; "&amp;$H$6,(1-K218)*(H218-F218)/J218)),"")</f>
        <v/>
      </c>
      <c r="M218" s="105" t="s">
        <v>369</v>
      </c>
      <c r="N218" s="105"/>
      <c r="O218" s="185"/>
      <c r="P218" s="185"/>
      <c r="Q218" s="185"/>
    </row>
    <row r="219" spans="1:17" x14ac:dyDescent="0.25">
      <c r="A219" s="103"/>
      <c r="B219" s="103"/>
      <c r="C219" s="96"/>
      <c r="D219" s="99"/>
      <c r="E219" s="100"/>
      <c r="F219" s="97" t="str">
        <f t="shared" si="9"/>
        <v/>
      </c>
      <c r="G219" s="85"/>
      <c r="H219" s="97" t="str">
        <f t="shared" si="10"/>
        <v/>
      </c>
      <c r="I219" s="86"/>
      <c r="J219" s="98" t="str">
        <f t="shared" si="11"/>
        <v/>
      </c>
      <c r="K219" s="187"/>
      <c r="L219" s="101" t="str">
        <f>IF(AND(ISNUMBER(F219),ISNUMBER(H219),ISNUMBER(J219))=TRUE,IF((Tabla1[[#This Row],[Peso cápsula + Residuo corregido (g)]]-Tabla1[[#This Row],[Peso cápsula Corregido (g)]])&lt;$J$6,"MASA INSUFICIENTE",IF((1-K219)*(H219-F219)/J219&lt;$H$6,"&gt; "&amp;$H$6,(1-K219)*(H219-F219)/J219)),"")</f>
        <v/>
      </c>
      <c r="M219" s="105" t="s">
        <v>369</v>
      </c>
      <c r="N219" s="105"/>
      <c r="O219" s="185"/>
      <c r="P219" s="185"/>
      <c r="Q219" s="185"/>
    </row>
    <row r="220" spans="1:17" x14ac:dyDescent="0.25">
      <c r="A220" s="103"/>
      <c r="B220" s="103"/>
      <c r="C220" s="96"/>
      <c r="D220" s="99"/>
      <c r="E220" s="100"/>
      <c r="F220" s="97" t="str">
        <f t="shared" si="9"/>
        <v/>
      </c>
      <c r="G220" s="85"/>
      <c r="H220" s="97" t="str">
        <f t="shared" si="10"/>
        <v/>
      </c>
      <c r="I220" s="86"/>
      <c r="J220" s="98" t="str">
        <f t="shared" si="11"/>
        <v/>
      </c>
      <c r="K220" s="187"/>
      <c r="L220" s="13" t="str">
        <f>IF(AND(ISNUMBER(F220),ISNUMBER(H220),ISNUMBER(J220))=TRUE,IF((Tabla1[[#This Row],[Peso cápsula + Residuo corregido (g)]]-Tabla1[[#This Row],[Peso cápsula Corregido (g)]])&lt;$J$6,"MASA INSUFICIENTE",IF((1-K220)*(H220-F220)/J220&lt;$H$6,"&gt; "&amp;$H$6,(1-K220)*(H220-F220)/J220)),"")</f>
        <v/>
      </c>
      <c r="M220" s="105" t="s">
        <v>369</v>
      </c>
      <c r="N220" s="105"/>
      <c r="O220" s="185"/>
      <c r="P220" s="185"/>
      <c r="Q220" s="185"/>
    </row>
    <row r="221" spans="1:17" x14ac:dyDescent="0.25">
      <c r="A221" s="103"/>
      <c r="B221" s="103"/>
      <c r="C221" s="96"/>
      <c r="D221" s="99"/>
      <c r="E221" s="100"/>
      <c r="F221" s="97" t="str">
        <f t="shared" si="9"/>
        <v/>
      </c>
      <c r="G221" s="85"/>
      <c r="H221" s="97" t="str">
        <f t="shared" si="10"/>
        <v/>
      </c>
      <c r="I221" s="86"/>
      <c r="J221" s="98" t="str">
        <f t="shared" si="11"/>
        <v/>
      </c>
      <c r="K221" s="187"/>
      <c r="L221" s="101" t="str">
        <f>IF(AND(ISNUMBER(F221),ISNUMBER(H221),ISNUMBER(J221))=TRUE,IF((Tabla1[[#This Row],[Peso cápsula + Residuo corregido (g)]]-Tabla1[[#This Row],[Peso cápsula Corregido (g)]])&lt;$J$6,"MASA INSUFICIENTE",IF((1-K221)*(H221-F221)/J221&lt;$H$6,"&gt; "&amp;$H$6,(1-K221)*(H221-F221)/J221)),"")</f>
        <v/>
      </c>
      <c r="M221" s="105" t="s">
        <v>369</v>
      </c>
      <c r="N221" s="105"/>
      <c r="O221" s="185"/>
      <c r="P221" s="185"/>
      <c r="Q221" s="185"/>
    </row>
    <row r="222" spans="1:17" x14ac:dyDescent="0.25">
      <c r="A222" s="103"/>
      <c r="B222" s="103"/>
      <c r="C222" s="96"/>
      <c r="D222" s="99"/>
      <c r="E222" s="100"/>
      <c r="F222" s="97" t="str">
        <f t="shared" si="9"/>
        <v/>
      </c>
      <c r="G222" s="85"/>
      <c r="H222" s="97" t="str">
        <f t="shared" si="10"/>
        <v/>
      </c>
      <c r="I222" s="86"/>
      <c r="J222" s="98" t="str">
        <f t="shared" si="11"/>
        <v/>
      </c>
      <c r="K222" s="187"/>
      <c r="L222" s="101" t="str">
        <f>IF(AND(ISNUMBER(F222),ISNUMBER(H222),ISNUMBER(J222))=TRUE,IF((Tabla1[[#This Row],[Peso cápsula + Residuo corregido (g)]]-Tabla1[[#This Row],[Peso cápsula Corregido (g)]])&lt;$J$6,"MASA INSUFICIENTE",IF((1-K222)*(H222-F222)/J222&lt;$H$6,"&gt; "&amp;$H$6,(1-K222)*(H222-F222)/J222)),"")</f>
        <v/>
      </c>
      <c r="M222" s="105" t="s">
        <v>369</v>
      </c>
      <c r="N222" s="105"/>
      <c r="O222" s="185"/>
      <c r="P222" s="185"/>
      <c r="Q222" s="185"/>
    </row>
    <row r="223" spans="1:17" x14ac:dyDescent="0.25">
      <c r="A223" s="103"/>
      <c r="B223" s="103"/>
      <c r="C223" s="96"/>
      <c r="D223" s="99"/>
      <c r="E223" s="100"/>
      <c r="F223" s="97" t="str">
        <f t="shared" si="9"/>
        <v/>
      </c>
      <c r="G223" s="85"/>
      <c r="H223" s="97" t="str">
        <f t="shared" si="10"/>
        <v/>
      </c>
      <c r="I223" s="86"/>
      <c r="J223" s="98" t="str">
        <f t="shared" si="11"/>
        <v/>
      </c>
      <c r="K223" s="187"/>
      <c r="L223" s="101" t="str">
        <f>IF(AND(ISNUMBER(F223),ISNUMBER(H223),ISNUMBER(J223))=TRUE,IF((Tabla1[[#This Row],[Peso cápsula + Residuo corregido (g)]]-Tabla1[[#This Row],[Peso cápsula Corregido (g)]])&lt;$J$6,"MASA INSUFICIENTE",IF((1-K223)*(H223-F223)/J223&lt;$H$6,"&gt; "&amp;$H$6,(1-K223)*(H223-F223)/J223)),"")</f>
        <v/>
      </c>
      <c r="M223" s="105" t="s">
        <v>369</v>
      </c>
      <c r="N223" s="105"/>
      <c r="O223" s="185"/>
      <c r="P223" s="185"/>
      <c r="Q223" s="185"/>
    </row>
    <row r="224" spans="1:17" x14ac:dyDescent="0.25">
      <c r="A224" s="103"/>
      <c r="B224" s="103"/>
      <c r="C224" s="96"/>
      <c r="D224" s="99"/>
      <c r="E224" s="100"/>
      <c r="F224" s="97" t="str">
        <f t="shared" si="9"/>
        <v/>
      </c>
      <c r="G224" s="85"/>
      <c r="H224" s="97" t="str">
        <f t="shared" si="10"/>
        <v/>
      </c>
      <c r="I224" s="86"/>
      <c r="J224" s="98" t="str">
        <f t="shared" si="11"/>
        <v/>
      </c>
      <c r="K224" s="187"/>
      <c r="L224" s="101" t="str">
        <f>IF(AND(ISNUMBER(F224),ISNUMBER(H224),ISNUMBER(J224))=TRUE,IF((Tabla1[[#This Row],[Peso cápsula + Residuo corregido (g)]]-Tabla1[[#This Row],[Peso cápsula Corregido (g)]])&lt;$J$6,"MASA INSUFICIENTE",IF((1-K224)*(H224-F224)/J224&lt;$H$6,"&gt; "&amp;$H$6,(1-K224)*(H224-F224)/J224)),"")</f>
        <v/>
      </c>
      <c r="M224" s="105" t="s">
        <v>369</v>
      </c>
      <c r="N224" s="105"/>
      <c r="O224" s="185"/>
      <c r="P224" s="185"/>
      <c r="Q224" s="185"/>
    </row>
    <row r="225" spans="1:17" x14ac:dyDescent="0.25">
      <c r="A225" s="103"/>
      <c r="B225" s="103"/>
      <c r="C225" s="96"/>
      <c r="D225" s="99"/>
      <c r="E225" s="100"/>
      <c r="F225" s="97" t="str">
        <f t="shared" si="9"/>
        <v/>
      </c>
      <c r="G225" s="85"/>
      <c r="H225" s="97" t="str">
        <f t="shared" si="10"/>
        <v/>
      </c>
      <c r="I225" s="86"/>
      <c r="J225" s="98" t="str">
        <f t="shared" si="11"/>
        <v/>
      </c>
      <c r="K225" s="187"/>
      <c r="L225" s="101" t="str">
        <f>IF(AND(ISNUMBER(F225),ISNUMBER(H225),ISNUMBER(J225))=TRUE,IF((Tabla1[[#This Row],[Peso cápsula + Residuo corregido (g)]]-Tabla1[[#This Row],[Peso cápsula Corregido (g)]])&lt;$J$6,"MASA INSUFICIENTE",IF((1-K225)*(H225-F225)/J225&lt;$H$6,"&gt; "&amp;$H$6,(1-K225)*(H225-F225)/J225)),"")</f>
        <v/>
      </c>
      <c r="M225" s="105" t="s">
        <v>369</v>
      </c>
      <c r="N225" s="105"/>
      <c r="O225" s="185"/>
      <c r="P225" s="185"/>
      <c r="Q225" s="185"/>
    </row>
    <row r="226" spans="1:17" x14ac:dyDescent="0.25">
      <c r="A226" s="103"/>
      <c r="B226" s="103"/>
      <c r="C226" s="96"/>
      <c r="D226" s="99"/>
      <c r="E226" s="100"/>
      <c r="F226" s="97" t="str">
        <f t="shared" si="9"/>
        <v/>
      </c>
      <c r="G226" s="85"/>
      <c r="H226" s="97" t="str">
        <f t="shared" si="10"/>
        <v/>
      </c>
      <c r="I226" s="86"/>
      <c r="J226" s="98" t="str">
        <f t="shared" si="11"/>
        <v/>
      </c>
      <c r="K226" s="187"/>
      <c r="L226" s="101" t="str">
        <f>IF(AND(ISNUMBER(F226),ISNUMBER(H226),ISNUMBER(J226))=TRUE,IF((Tabla1[[#This Row],[Peso cápsula + Residuo corregido (g)]]-Tabla1[[#This Row],[Peso cápsula Corregido (g)]])&lt;$J$6,"MASA INSUFICIENTE",IF((1-K226)*(H226-F226)/J226&lt;$H$6,"&gt; "&amp;$H$6,(1-K226)*(H226-F226)/J226)),"")</f>
        <v/>
      </c>
      <c r="M226" s="105" t="s">
        <v>369</v>
      </c>
      <c r="N226" s="105"/>
      <c r="O226" s="185"/>
      <c r="P226" s="185"/>
      <c r="Q226" s="185"/>
    </row>
    <row r="227" spans="1:17" x14ac:dyDescent="0.25">
      <c r="A227" s="103"/>
      <c r="B227" s="103"/>
      <c r="C227" s="96"/>
      <c r="D227" s="99"/>
      <c r="E227" s="100"/>
      <c r="F227" s="97" t="str">
        <f t="shared" si="9"/>
        <v/>
      </c>
      <c r="G227" s="85"/>
      <c r="H227" s="97" t="str">
        <f t="shared" si="10"/>
        <v/>
      </c>
      <c r="I227" s="86"/>
      <c r="J227" s="98" t="str">
        <f t="shared" si="11"/>
        <v/>
      </c>
      <c r="K227" s="187"/>
      <c r="L227" s="101" t="str">
        <f>IF(AND(ISNUMBER(F227),ISNUMBER(H227),ISNUMBER(J227))=TRUE,IF((Tabla1[[#This Row],[Peso cápsula + Residuo corregido (g)]]-Tabla1[[#This Row],[Peso cápsula Corregido (g)]])&lt;$J$6,"MASA INSUFICIENTE",IF((1-K227)*(H227-F227)/J227&lt;$H$6,"&gt; "&amp;$H$6,(1-K227)*(H227-F227)/J227)),"")</f>
        <v/>
      </c>
      <c r="M227" s="105" t="s">
        <v>369</v>
      </c>
      <c r="N227" s="105"/>
      <c r="O227" s="185"/>
      <c r="P227" s="185"/>
      <c r="Q227" s="185"/>
    </row>
    <row r="228" spans="1:17" x14ac:dyDescent="0.25">
      <c r="A228" s="103"/>
      <c r="B228" s="103"/>
      <c r="C228" s="96"/>
      <c r="D228" s="99"/>
      <c r="E228" s="100"/>
      <c r="F228" s="97" t="str">
        <f t="shared" si="9"/>
        <v/>
      </c>
      <c r="G228" s="85"/>
      <c r="H228" s="97" t="str">
        <f t="shared" si="10"/>
        <v/>
      </c>
      <c r="I228" s="86"/>
      <c r="J228" s="98" t="str">
        <f t="shared" si="11"/>
        <v/>
      </c>
      <c r="K228" s="187"/>
      <c r="L228" s="101" t="str">
        <f>IF(AND(ISNUMBER(F228),ISNUMBER(H228),ISNUMBER(J228))=TRUE,IF((Tabla1[[#This Row],[Peso cápsula + Residuo corregido (g)]]-Tabla1[[#This Row],[Peso cápsula Corregido (g)]])&lt;$J$6,"MASA INSUFICIENTE",IF((1-K228)*(H228-F228)/J228&lt;$H$6,"&gt; "&amp;$H$6,(1-K228)*(H228-F228)/J228)),"")</f>
        <v/>
      </c>
      <c r="M228" s="105" t="s">
        <v>369</v>
      </c>
      <c r="N228" s="105"/>
      <c r="O228" s="185"/>
      <c r="P228" s="185"/>
      <c r="Q228" s="185"/>
    </row>
    <row r="229" spans="1:17" x14ac:dyDescent="0.25">
      <c r="A229" s="103"/>
      <c r="B229" s="103"/>
      <c r="C229" s="96"/>
      <c r="D229" s="99"/>
      <c r="E229" s="100"/>
      <c r="F229" s="97" t="str">
        <f t="shared" si="9"/>
        <v/>
      </c>
      <c r="G229" s="85"/>
      <c r="H229" s="97" t="str">
        <f t="shared" si="10"/>
        <v/>
      </c>
      <c r="I229" s="86"/>
      <c r="J229" s="98" t="str">
        <f t="shared" si="11"/>
        <v/>
      </c>
      <c r="K229" s="187"/>
      <c r="L229" s="101" t="str">
        <f>IF(AND(ISNUMBER(F229),ISNUMBER(H229),ISNUMBER(J229))=TRUE,IF((Tabla1[[#This Row],[Peso cápsula + Residuo corregido (g)]]-Tabla1[[#This Row],[Peso cápsula Corregido (g)]])&lt;$J$6,"MASA INSUFICIENTE",IF((1-K229)*(H229-F229)/J229&lt;$H$6,"&gt; "&amp;$H$6,(1-K229)*(H229-F229)/J229)),"")</f>
        <v/>
      </c>
      <c r="M229" s="105"/>
      <c r="N229" s="105"/>
      <c r="O229" s="185"/>
      <c r="P229" s="185"/>
      <c r="Q229" s="185"/>
    </row>
    <row r="230" spans="1:17" x14ac:dyDescent="0.25">
      <c r="A230" s="103"/>
      <c r="B230" s="103"/>
      <c r="C230" s="96"/>
      <c r="D230" s="99"/>
      <c r="E230" s="100"/>
      <c r="F230" s="97" t="str">
        <f t="shared" si="9"/>
        <v/>
      </c>
      <c r="G230" s="85"/>
      <c r="H230" s="97" t="str">
        <f t="shared" si="10"/>
        <v/>
      </c>
      <c r="I230" s="86"/>
      <c r="J230" s="98" t="str">
        <f t="shared" si="11"/>
        <v/>
      </c>
      <c r="K230" s="187"/>
      <c r="L230" s="101" t="str">
        <f>IF(AND(ISNUMBER(F230),ISNUMBER(H230),ISNUMBER(J230))=TRUE,IF((Tabla1[[#This Row],[Peso cápsula + Residuo corregido (g)]]-Tabla1[[#This Row],[Peso cápsula Corregido (g)]])&lt;$J$6,"MASA INSUFICIENTE",IF((1-K230)*(H230-F230)/J230&lt;$H$6,"&gt; "&amp;$H$6,(1-K230)*(H230-F230)/J230)),"")</f>
        <v/>
      </c>
      <c r="M230" s="105"/>
      <c r="N230" s="105"/>
      <c r="O230" s="185"/>
      <c r="P230" s="185"/>
      <c r="Q230" s="185"/>
    </row>
    <row r="231" spans="1:17" x14ac:dyDescent="0.25">
      <c r="A231" s="103"/>
      <c r="B231" s="103"/>
      <c r="C231" s="96"/>
      <c r="D231" s="99"/>
      <c r="E231" s="100"/>
      <c r="F231" s="97" t="str">
        <f t="shared" si="9"/>
        <v/>
      </c>
      <c r="G231" s="85"/>
      <c r="H231" s="97" t="str">
        <f t="shared" si="10"/>
        <v/>
      </c>
      <c r="I231" s="86"/>
      <c r="J231" s="98" t="str">
        <f t="shared" si="11"/>
        <v/>
      </c>
      <c r="K231" s="187"/>
      <c r="L231" s="101" t="str">
        <f>IF(AND(ISNUMBER(F231),ISNUMBER(H231),ISNUMBER(J231))=TRUE,IF((Tabla1[[#This Row],[Peso cápsula + Residuo corregido (g)]]-Tabla1[[#This Row],[Peso cápsula Corregido (g)]])&lt;$J$6,"MASA INSUFICIENTE",IF((1-K231)*(H231-F231)/J231&lt;$H$6,"&gt; "&amp;$H$6,(1-K231)*(H231-F231)/J231)),"")</f>
        <v/>
      </c>
      <c r="M231" s="105"/>
      <c r="N231" s="105"/>
      <c r="O231" s="185"/>
      <c r="P231" s="185"/>
      <c r="Q231" s="185"/>
    </row>
    <row r="232" spans="1:17" x14ac:dyDescent="0.25">
      <c r="A232" s="103"/>
      <c r="B232" s="103"/>
      <c r="C232" s="96"/>
      <c r="D232" s="99"/>
      <c r="E232" s="100"/>
      <c r="F232" s="97" t="str">
        <f t="shared" si="9"/>
        <v/>
      </c>
      <c r="G232" s="85"/>
      <c r="H232" s="97" t="str">
        <f t="shared" si="10"/>
        <v/>
      </c>
      <c r="I232" s="86"/>
      <c r="J232" s="98" t="str">
        <f t="shared" si="11"/>
        <v/>
      </c>
      <c r="K232" s="187"/>
      <c r="L232" s="101" t="str">
        <f>IF(AND(ISNUMBER(F232),ISNUMBER(H232),ISNUMBER(J232))=TRUE,IF((Tabla1[[#This Row],[Peso cápsula + Residuo corregido (g)]]-Tabla1[[#This Row],[Peso cápsula Corregido (g)]])&lt;$J$6,"MASA INSUFICIENTE",IF((1-K232)*(H232-F232)/J232&lt;$H$6,"&gt; "&amp;$H$6,(1-K232)*(H232-F232)/J232)),"")</f>
        <v/>
      </c>
      <c r="M232" s="105"/>
      <c r="N232" s="105"/>
      <c r="O232" s="185"/>
      <c r="P232" s="185"/>
      <c r="Q232" s="185"/>
    </row>
    <row r="233" spans="1:17" x14ac:dyDescent="0.25">
      <c r="A233" s="103"/>
      <c r="B233" s="103"/>
      <c r="C233" s="96"/>
      <c r="D233" s="99"/>
      <c r="E233" s="100"/>
      <c r="F233" s="97" t="str">
        <f t="shared" si="9"/>
        <v/>
      </c>
      <c r="G233" s="85"/>
      <c r="H233" s="97" t="str">
        <f t="shared" si="10"/>
        <v/>
      </c>
      <c r="I233" s="86"/>
      <c r="J233" s="98" t="str">
        <f t="shared" si="11"/>
        <v/>
      </c>
      <c r="K233" s="187"/>
      <c r="L233" s="101" t="str">
        <f>IF(AND(ISNUMBER(F233),ISNUMBER(H233),ISNUMBER(J233))=TRUE,IF((Tabla1[[#This Row],[Peso cápsula + Residuo corregido (g)]]-Tabla1[[#This Row],[Peso cápsula Corregido (g)]])&lt;$J$6,"MASA INSUFICIENTE",IF((1-K233)*(H233-F233)/J233&lt;$H$6,"&gt; "&amp;$H$6,(1-K233)*(H233-F233)/J233)),"")</f>
        <v/>
      </c>
      <c r="M233" s="105"/>
      <c r="N233" s="105"/>
      <c r="O233" s="185"/>
      <c r="P233" s="185"/>
      <c r="Q233" s="185"/>
    </row>
    <row r="234" spans="1:17" x14ac:dyDescent="0.25">
      <c r="A234" s="103"/>
      <c r="B234" s="103"/>
      <c r="C234" s="96"/>
      <c r="D234" s="99"/>
      <c r="E234" s="100"/>
      <c r="F234" s="97" t="str">
        <f t="shared" si="9"/>
        <v/>
      </c>
      <c r="G234" s="85"/>
      <c r="H234" s="97" t="str">
        <f t="shared" si="10"/>
        <v/>
      </c>
      <c r="I234" s="86"/>
      <c r="J234" s="98" t="str">
        <f t="shared" si="11"/>
        <v/>
      </c>
      <c r="K234" s="187"/>
      <c r="L234" s="101" t="str">
        <f>IF(AND(ISNUMBER(F234),ISNUMBER(H234),ISNUMBER(J234))=TRUE,IF((Tabla1[[#This Row],[Peso cápsula + Residuo corregido (g)]]-Tabla1[[#This Row],[Peso cápsula Corregido (g)]])&lt;$J$6,"MASA INSUFICIENTE",IF((1-K234)*(H234-F234)/J234&lt;$H$6,"&gt; "&amp;$H$6,(1-K234)*(H234-F234)/J234)),"")</f>
        <v/>
      </c>
      <c r="M234" s="105"/>
      <c r="N234" s="105"/>
      <c r="O234" s="185"/>
      <c r="P234" s="185"/>
      <c r="Q234" s="185"/>
    </row>
    <row r="235" spans="1:17" x14ac:dyDescent="0.25">
      <c r="A235" s="103"/>
      <c r="B235" s="103"/>
      <c r="C235" s="96"/>
      <c r="D235" s="99"/>
      <c r="E235" s="100"/>
      <c r="F235" s="97" t="str">
        <f t="shared" si="9"/>
        <v/>
      </c>
      <c r="G235" s="85"/>
      <c r="H235" s="97" t="str">
        <f t="shared" si="10"/>
        <v/>
      </c>
      <c r="I235" s="86"/>
      <c r="J235" s="98" t="str">
        <f t="shared" si="11"/>
        <v/>
      </c>
      <c r="K235" s="187"/>
      <c r="L235" s="101" t="str">
        <f>IF(AND(ISNUMBER(F235),ISNUMBER(H235),ISNUMBER(J235))=TRUE,IF((Tabla1[[#This Row],[Peso cápsula + Residuo corregido (g)]]-Tabla1[[#This Row],[Peso cápsula Corregido (g)]])&lt;$J$6,"MASA INSUFICIENTE",IF((1-K235)*(H235-F235)/J235&lt;$H$6,"&gt; "&amp;$H$6,(1-K235)*(H235-F235)/J235)),"")</f>
        <v/>
      </c>
      <c r="M235" s="105"/>
      <c r="N235" s="105"/>
      <c r="O235" s="185"/>
      <c r="P235" s="185"/>
      <c r="Q235" s="185"/>
    </row>
    <row r="236" spans="1:17" x14ac:dyDescent="0.25">
      <c r="A236" s="103"/>
      <c r="B236" s="103"/>
      <c r="C236" s="96"/>
      <c r="D236" s="99"/>
      <c r="E236" s="100"/>
      <c r="F236" s="97" t="str">
        <f t="shared" si="9"/>
        <v/>
      </c>
      <c r="G236" s="85"/>
      <c r="H236" s="97" t="str">
        <f t="shared" si="10"/>
        <v/>
      </c>
      <c r="I236" s="86"/>
      <c r="J236" s="98" t="str">
        <f t="shared" si="11"/>
        <v/>
      </c>
      <c r="K236" s="187"/>
      <c r="L236" s="101" t="str">
        <f>IF(AND(ISNUMBER(F236),ISNUMBER(H236),ISNUMBER(J236))=TRUE,IF((Tabla1[[#This Row],[Peso cápsula + Residuo corregido (g)]]-Tabla1[[#This Row],[Peso cápsula Corregido (g)]])&lt;$J$6,"MASA INSUFICIENTE",IF((1-K236)*(H236-F236)/J236&lt;$H$6,"&gt; "&amp;$H$6,(1-K236)*(H236-F236)/J236)),"")</f>
        <v/>
      </c>
      <c r="M236" s="105"/>
      <c r="N236" s="105"/>
      <c r="O236" s="185"/>
      <c r="P236" s="185"/>
      <c r="Q236" s="185"/>
    </row>
    <row r="237" spans="1:17" x14ac:dyDescent="0.25">
      <c r="A237" s="103"/>
      <c r="B237" s="103"/>
      <c r="C237" s="96"/>
      <c r="D237" s="99"/>
      <c r="E237" s="100"/>
      <c r="F237" s="97" t="str">
        <f t="shared" si="9"/>
        <v/>
      </c>
      <c r="G237" s="85"/>
      <c r="H237" s="97" t="str">
        <f t="shared" si="10"/>
        <v/>
      </c>
      <c r="I237" s="86"/>
      <c r="J237" s="98" t="str">
        <f t="shared" si="11"/>
        <v/>
      </c>
      <c r="K237" s="187"/>
      <c r="L237" s="101" t="str">
        <f>IF(AND(ISNUMBER(F237),ISNUMBER(H237),ISNUMBER(J237))=TRUE,IF((Tabla1[[#This Row],[Peso cápsula + Residuo corregido (g)]]-Tabla1[[#This Row],[Peso cápsula Corregido (g)]])&lt;$J$6,"MASA INSUFICIENTE",IF((1-K237)*(H237-F237)/J237&lt;$H$6,"&gt; "&amp;$H$6,(1-K237)*(H237-F237)/J237)),"")</f>
        <v/>
      </c>
      <c r="M237" s="105"/>
      <c r="N237" s="105"/>
      <c r="O237" s="185"/>
      <c r="P237" s="185"/>
      <c r="Q237" s="185"/>
    </row>
    <row r="238" spans="1:17" x14ac:dyDescent="0.25">
      <c r="A238" s="103"/>
      <c r="B238" s="103"/>
      <c r="C238" s="96"/>
      <c r="D238" s="99"/>
      <c r="E238" s="100"/>
      <c r="F238" s="97" t="str">
        <f t="shared" si="9"/>
        <v/>
      </c>
      <c r="G238" s="85"/>
      <c r="H238" s="97" t="str">
        <f t="shared" si="10"/>
        <v/>
      </c>
      <c r="I238" s="86"/>
      <c r="J238" s="98" t="str">
        <f t="shared" si="11"/>
        <v/>
      </c>
      <c r="K238" s="187"/>
      <c r="L238" s="101" t="str">
        <f>IF(AND(ISNUMBER(F238),ISNUMBER(H238),ISNUMBER(J238))=TRUE,IF((Tabla1[[#This Row],[Peso cápsula + Residuo corregido (g)]]-Tabla1[[#This Row],[Peso cápsula Corregido (g)]])&lt;$J$6,"MASA INSUFICIENTE",IF((1-K238)*(H238-F238)/J238&lt;$H$6,"&gt; "&amp;$H$6,(1-K238)*(H238-F238)/J238)),"")</f>
        <v/>
      </c>
      <c r="M238" s="105"/>
      <c r="N238" s="105"/>
      <c r="O238" s="185"/>
      <c r="P238" s="185"/>
      <c r="Q238" s="185"/>
    </row>
    <row r="239" spans="1:17" x14ac:dyDescent="0.25">
      <c r="A239" s="103"/>
      <c r="B239" s="103"/>
      <c r="C239" s="96"/>
      <c r="D239" s="99"/>
      <c r="E239" s="100"/>
      <c r="F239" s="97" t="str">
        <f t="shared" si="9"/>
        <v/>
      </c>
      <c r="G239" s="85"/>
      <c r="H239" s="97" t="str">
        <f t="shared" si="10"/>
        <v/>
      </c>
      <c r="I239" s="86"/>
      <c r="J239" s="98" t="str">
        <f t="shared" si="11"/>
        <v/>
      </c>
      <c r="K239" s="187"/>
      <c r="L239" s="101" t="str">
        <f>IF(AND(ISNUMBER(F239),ISNUMBER(H239),ISNUMBER(J239))=TRUE,IF((Tabla1[[#This Row],[Peso cápsula + Residuo corregido (g)]]-Tabla1[[#This Row],[Peso cápsula Corregido (g)]])&lt;$J$6,"MASA INSUFICIENTE",IF((1-K239)*(H239-F239)/J239&lt;$H$6,"&gt; "&amp;$H$6,(1-K239)*(H239-F239)/J239)),"")</f>
        <v/>
      </c>
      <c r="M239" s="105"/>
      <c r="N239" s="105"/>
      <c r="O239" s="185"/>
      <c r="P239" s="185"/>
      <c r="Q239" s="185"/>
    </row>
    <row r="240" spans="1:17" x14ac:dyDescent="0.25">
      <c r="A240" s="103"/>
      <c r="B240" s="103"/>
      <c r="C240" s="96"/>
      <c r="D240" s="99"/>
      <c r="E240" s="100"/>
      <c r="F240" s="97" t="str">
        <f t="shared" si="9"/>
        <v/>
      </c>
      <c r="G240" s="85"/>
      <c r="H240" s="97" t="str">
        <f t="shared" si="10"/>
        <v/>
      </c>
      <c r="I240" s="86"/>
      <c r="J240" s="98" t="str">
        <f t="shared" si="11"/>
        <v/>
      </c>
      <c r="K240" s="187"/>
      <c r="L240" s="101" t="str">
        <f>IF(AND(ISNUMBER(F240),ISNUMBER(H240),ISNUMBER(J240))=TRUE,IF((Tabla1[[#This Row],[Peso cápsula + Residuo corregido (g)]]-Tabla1[[#This Row],[Peso cápsula Corregido (g)]])&lt;$J$6,"MASA INSUFICIENTE",IF((1-K240)*(H240-F240)/J240&lt;$H$6,"&gt; "&amp;$H$6,(1-K240)*(H240-F240)/J240)),"")</f>
        <v/>
      </c>
      <c r="M240" s="105"/>
      <c r="N240" s="105"/>
      <c r="O240" s="185"/>
      <c r="P240" s="185"/>
      <c r="Q240" s="185"/>
    </row>
    <row r="241" spans="1:17" x14ac:dyDescent="0.25">
      <c r="A241" s="103"/>
      <c r="B241" s="103"/>
      <c r="C241" s="96"/>
      <c r="D241" s="99"/>
      <c r="E241" s="100"/>
      <c r="F241" s="97" t="str">
        <f t="shared" si="9"/>
        <v/>
      </c>
      <c r="G241" s="85"/>
      <c r="H241" s="97" t="str">
        <f t="shared" si="10"/>
        <v/>
      </c>
      <c r="I241" s="86"/>
      <c r="J241" s="98" t="str">
        <f t="shared" si="11"/>
        <v/>
      </c>
      <c r="K241" s="187"/>
      <c r="L241" s="13" t="str">
        <f>IF(AND(ISNUMBER(F241),ISNUMBER(H241),ISNUMBER(J241))=TRUE,IF((Tabla1[[#This Row],[Peso cápsula + Residuo corregido (g)]]-Tabla1[[#This Row],[Peso cápsula Corregido (g)]])&lt;$J$6,"MASA INSUFICIENTE",IF((1-K241)*(H241-F241)/J241&lt;$H$6,"&gt; "&amp;$H$6,(1-K241)*(H241-F241)/J241)),"")</f>
        <v/>
      </c>
      <c r="M241" s="105"/>
      <c r="N241" s="105"/>
      <c r="O241" s="185"/>
      <c r="P241" s="185"/>
      <c r="Q241" s="185"/>
    </row>
    <row r="242" spans="1:17" x14ac:dyDescent="0.25">
      <c r="A242" s="103"/>
      <c r="B242" s="103"/>
      <c r="C242" s="96"/>
      <c r="D242" s="99"/>
      <c r="E242" s="100"/>
      <c r="F242" s="97" t="str">
        <f t="shared" si="9"/>
        <v/>
      </c>
      <c r="G242" s="85"/>
      <c r="H242" s="97" t="str">
        <f t="shared" si="10"/>
        <v/>
      </c>
      <c r="I242" s="86"/>
      <c r="J242" s="98" t="str">
        <f t="shared" si="11"/>
        <v/>
      </c>
      <c r="K242" s="187"/>
      <c r="L242" s="101" t="str">
        <f>IF(AND(ISNUMBER(F242),ISNUMBER(H242),ISNUMBER(J242))=TRUE,IF((Tabla1[[#This Row],[Peso cápsula + Residuo corregido (g)]]-Tabla1[[#This Row],[Peso cápsula Corregido (g)]])&lt;$J$6,"MASA INSUFICIENTE",IF((1-K242)*(H242-F242)/J242&lt;$H$6,"&gt; "&amp;$H$6,(1-K242)*(H242-F242)/J242)),"")</f>
        <v/>
      </c>
      <c r="M242" s="105"/>
      <c r="N242" s="105"/>
      <c r="O242" s="185"/>
      <c r="P242" s="185"/>
      <c r="Q242" s="185"/>
    </row>
    <row r="243" spans="1:17" x14ac:dyDescent="0.25">
      <c r="A243" s="103"/>
      <c r="B243" s="103"/>
      <c r="C243" s="96"/>
      <c r="D243" s="99"/>
      <c r="E243" s="100"/>
      <c r="F243" s="97" t="str">
        <f t="shared" si="9"/>
        <v/>
      </c>
      <c r="G243" s="85"/>
      <c r="H243" s="97" t="str">
        <f t="shared" si="10"/>
        <v/>
      </c>
      <c r="I243" s="86"/>
      <c r="J243" s="98" t="str">
        <f t="shared" si="11"/>
        <v/>
      </c>
      <c r="K243" s="187"/>
      <c r="L243" s="101" t="str">
        <f>IF(AND(ISNUMBER(F243),ISNUMBER(H243),ISNUMBER(J243))=TRUE,IF((Tabla1[[#This Row],[Peso cápsula + Residuo corregido (g)]]-Tabla1[[#This Row],[Peso cápsula Corregido (g)]])&lt;$J$6,"MASA INSUFICIENTE",IF((1-K243)*(H243-F243)/J243&lt;$H$6,"&gt; "&amp;$H$6,(1-K243)*(H243-F243)/J243)),"")</f>
        <v/>
      </c>
      <c r="M243" s="105"/>
      <c r="N243" s="105"/>
      <c r="O243" s="185"/>
      <c r="P243" s="185"/>
      <c r="Q243" s="185"/>
    </row>
    <row r="244" spans="1:17" x14ac:dyDescent="0.25">
      <c r="A244" s="103"/>
      <c r="B244" s="103"/>
      <c r="C244" s="96"/>
      <c r="D244" s="99"/>
      <c r="E244" s="100"/>
      <c r="F244" s="97" t="str">
        <f t="shared" si="9"/>
        <v/>
      </c>
      <c r="G244" s="85"/>
      <c r="H244" s="97" t="str">
        <f t="shared" si="10"/>
        <v/>
      </c>
      <c r="I244" s="86"/>
      <c r="J244" s="98" t="str">
        <f t="shared" si="11"/>
        <v/>
      </c>
      <c r="K244" s="187"/>
      <c r="L244" s="101" t="str">
        <f>IF(AND(ISNUMBER(F244),ISNUMBER(H244),ISNUMBER(J244))=TRUE,IF((Tabla1[[#This Row],[Peso cápsula + Residuo corregido (g)]]-Tabla1[[#This Row],[Peso cápsula Corregido (g)]])&lt;$J$6,"MASA INSUFICIENTE",IF((1-K244)*(H244-F244)/J244&lt;$H$6,"&gt; "&amp;$H$6,(1-K244)*(H244-F244)/J244)),"")</f>
        <v/>
      </c>
      <c r="M244" s="105"/>
      <c r="N244" s="105"/>
      <c r="O244" s="185"/>
      <c r="P244" s="185"/>
      <c r="Q244" s="185"/>
    </row>
    <row r="245" spans="1:17" x14ac:dyDescent="0.25">
      <c r="A245" s="103"/>
      <c r="B245" s="103"/>
      <c r="C245" s="96"/>
      <c r="D245" s="99"/>
      <c r="E245" s="100"/>
      <c r="F245" s="97" t="str">
        <f t="shared" si="9"/>
        <v/>
      </c>
      <c r="G245" s="85"/>
      <c r="H245" s="97" t="str">
        <f t="shared" si="10"/>
        <v/>
      </c>
      <c r="I245" s="86"/>
      <c r="J245" s="98" t="str">
        <f t="shared" si="11"/>
        <v/>
      </c>
      <c r="K245" s="187"/>
      <c r="L245" s="13" t="str">
        <f>IF(AND(ISNUMBER(F245),ISNUMBER(H245),ISNUMBER(J245))=TRUE,IF((Tabla1[[#This Row],[Peso cápsula + Residuo corregido (g)]]-Tabla1[[#This Row],[Peso cápsula Corregido (g)]])&lt;$J$6,"MASA INSUFICIENTE",IF((1-K245)*(H245-F245)/J245&lt;$H$6,"&gt; "&amp;$H$6,(1-K245)*(H245-F245)/J245)),"")</f>
        <v/>
      </c>
      <c r="M245" s="105"/>
      <c r="N245" s="105"/>
      <c r="O245" s="185"/>
      <c r="P245" s="185"/>
      <c r="Q245" s="185"/>
    </row>
    <row r="246" spans="1:17" x14ac:dyDescent="0.25">
      <c r="A246" s="103"/>
      <c r="B246" s="103"/>
      <c r="C246" s="96"/>
      <c r="D246" s="99"/>
      <c r="E246" s="100"/>
      <c r="F246" s="97" t="str">
        <f t="shared" si="9"/>
        <v/>
      </c>
      <c r="G246" s="85"/>
      <c r="H246" s="97" t="str">
        <f t="shared" si="10"/>
        <v/>
      </c>
      <c r="I246" s="86"/>
      <c r="J246" s="98" t="str">
        <f t="shared" si="11"/>
        <v/>
      </c>
      <c r="K246" s="187"/>
      <c r="L246" s="13" t="str">
        <f>IF(AND(ISNUMBER(F246),ISNUMBER(H246),ISNUMBER(J246))=TRUE,IF((Tabla1[[#This Row],[Peso cápsula + Residuo corregido (g)]]-Tabla1[[#This Row],[Peso cápsula Corregido (g)]])&lt;$J$6,"MASA INSUFICIENTE",IF((1-K246)*(H246-F246)/J246&lt;$H$6,"&gt; "&amp;$H$6,(1-K246)*(H246-F246)/J246)),"")</f>
        <v/>
      </c>
      <c r="M246" s="105"/>
      <c r="N246" s="105"/>
      <c r="O246" s="185"/>
      <c r="P246" s="185"/>
      <c r="Q246" s="185"/>
    </row>
    <row r="247" spans="1:17" x14ac:dyDescent="0.25">
      <c r="A247" s="103"/>
      <c r="B247" s="103"/>
      <c r="C247" s="96"/>
      <c r="D247" s="99"/>
      <c r="E247" s="100"/>
      <c r="F247" s="97" t="str">
        <f t="shared" si="9"/>
        <v/>
      </c>
      <c r="G247" s="85"/>
      <c r="H247" s="97" t="str">
        <f t="shared" si="10"/>
        <v/>
      </c>
      <c r="I247" s="86"/>
      <c r="J247" s="98" t="str">
        <f t="shared" si="11"/>
        <v/>
      </c>
      <c r="K247" s="187"/>
      <c r="L247" s="13" t="str">
        <f>IF(AND(ISNUMBER(F247),ISNUMBER(H247),ISNUMBER(J247))=TRUE,IF((Tabla1[[#This Row],[Peso cápsula + Residuo corregido (g)]]-Tabla1[[#This Row],[Peso cápsula Corregido (g)]])&lt;$J$6,"MASA INSUFICIENTE",IF((1-K247)*(H247-F247)/J247&lt;$H$6,"&gt; "&amp;$H$6,(1-K247)*(H247-F247)/J247)),"")</f>
        <v/>
      </c>
      <c r="M247" s="105"/>
      <c r="N247" s="105"/>
      <c r="O247" s="185"/>
      <c r="P247" s="185"/>
      <c r="Q247" s="185"/>
    </row>
    <row r="248" spans="1:17" x14ac:dyDescent="0.25">
      <c r="A248" s="103"/>
      <c r="B248" s="103"/>
      <c r="C248" s="96"/>
      <c r="D248" s="99"/>
      <c r="E248" s="100"/>
      <c r="F248" s="97" t="str">
        <f t="shared" si="9"/>
        <v/>
      </c>
      <c r="G248" s="85"/>
      <c r="H248" s="97" t="str">
        <f t="shared" si="10"/>
        <v/>
      </c>
      <c r="I248" s="86"/>
      <c r="J248" s="98" t="str">
        <f t="shared" si="11"/>
        <v/>
      </c>
      <c r="K248" s="187"/>
      <c r="L248" s="101" t="str">
        <f>IF(AND(ISNUMBER(F248),ISNUMBER(H248),ISNUMBER(J248))=TRUE,IF((Tabla1[[#This Row],[Peso cápsula + Residuo corregido (g)]]-Tabla1[[#This Row],[Peso cápsula Corregido (g)]])&lt;$J$6,"MASA INSUFICIENTE",IF((1-K248)*(H248-F248)/J248&lt;$H$6,"&gt; "&amp;$H$6,(1-K248)*(H248-F248)/J248)),"")</f>
        <v/>
      </c>
      <c r="M248" s="105"/>
      <c r="N248" s="105"/>
      <c r="O248" s="185"/>
      <c r="P248" s="185"/>
      <c r="Q248" s="185"/>
    </row>
    <row r="249" spans="1:17" x14ac:dyDescent="0.25">
      <c r="A249" s="103"/>
      <c r="B249" s="103"/>
      <c r="C249" s="96"/>
      <c r="D249" s="99"/>
      <c r="E249" s="100"/>
      <c r="F249" s="97" t="str">
        <f t="shared" si="9"/>
        <v/>
      </c>
      <c r="G249" s="85"/>
      <c r="H249" s="97" t="str">
        <f t="shared" si="10"/>
        <v/>
      </c>
      <c r="I249" s="86"/>
      <c r="J249" s="98" t="str">
        <f t="shared" si="11"/>
        <v/>
      </c>
      <c r="K249" s="187"/>
      <c r="L249" s="101" t="str">
        <f>IF(AND(ISNUMBER(F249),ISNUMBER(H249),ISNUMBER(J249))=TRUE,IF((Tabla1[[#This Row],[Peso cápsula + Residuo corregido (g)]]-Tabla1[[#This Row],[Peso cápsula Corregido (g)]])&lt;$J$6,"MASA INSUFICIENTE",IF((1-K249)*(H249-F249)/J249&lt;$H$6,"&gt; "&amp;$H$6,(1-K249)*(H249-F249)/J249)),"")</f>
        <v/>
      </c>
      <c r="M249" s="105"/>
      <c r="N249" s="105"/>
      <c r="O249" s="185"/>
      <c r="P249" s="185"/>
      <c r="Q249" s="185"/>
    </row>
    <row r="250" spans="1:17" x14ac:dyDescent="0.25">
      <c r="A250" s="103"/>
      <c r="B250" s="103"/>
      <c r="C250" s="96"/>
      <c r="D250" s="99"/>
      <c r="E250" s="100"/>
      <c r="F250" s="97" t="str">
        <f t="shared" si="9"/>
        <v/>
      </c>
      <c r="G250" s="85"/>
      <c r="H250" s="97" t="str">
        <f t="shared" si="10"/>
        <v/>
      </c>
      <c r="I250" s="86"/>
      <c r="J250" s="98" t="str">
        <f t="shared" si="11"/>
        <v/>
      </c>
      <c r="K250" s="187"/>
      <c r="L250" s="101" t="str">
        <f>IF(AND(ISNUMBER(F250),ISNUMBER(H250),ISNUMBER(J250))=TRUE,IF((Tabla1[[#This Row],[Peso cápsula + Residuo corregido (g)]]-Tabla1[[#This Row],[Peso cápsula Corregido (g)]])&lt;$J$6,"MASA INSUFICIENTE",IF((1-K250)*(H250-F250)/J250&lt;$H$6,"&gt; "&amp;$H$6,(1-K250)*(H250-F250)/J250)),"")</f>
        <v/>
      </c>
      <c r="M250" s="105"/>
      <c r="N250" s="105"/>
      <c r="O250" s="185"/>
      <c r="P250" s="185"/>
      <c r="Q250" s="185"/>
    </row>
    <row r="251" spans="1:17" x14ac:dyDescent="0.25">
      <c r="A251" s="103"/>
      <c r="B251" s="103"/>
      <c r="C251" s="96"/>
      <c r="D251" s="99"/>
      <c r="E251" s="100"/>
      <c r="F251" s="97" t="str">
        <f t="shared" si="9"/>
        <v/>
      </c>
      <c r="G251" s="85"/>
      <c r="H251" s="97" t="str">
        <f t="shared" si="10"/>
        <v/>
      </c>
      <c r="I251" s="86"/>
      <c r="J251" s="98" t="str">
        <f t="shared" si="11"/>
        <v/>
      </c>
      <c r="K251" s="187"/>
      <c r="L251" s="101" t="str">
        <f>IF(AND(ISNUMBER(F251),ISNUMBER(H251),ISNUMBER(J251))=TRUE,IF((Tabla1[[#This Row],[Peso cápsula + Residuo corregido (g)]]-Tabla1[[#This Row],[Peso cápsula Corregido (g)]])&lt;$J$6,"MASA INSUFICIENTE",IF((1-K251)*(H251-F251)/J251&lt;$H$6,"&gt; "&amp;$H$6,(1-K251)*(H251-F251)/J251)),"")</f>
        <v/>
      </c>
      <c r="M251" s="105"/>
      <c r="N251" s="105"/>
      <c r="O251" s="185"/>
      <c r="P251" s="185"/>
      <c r="Q251" s="185"/>
    </row>
    <row r="252" spans="1:17" x14ac:dyDescent="0.25">
      <c r="A252" s="103"/>
      <c r="B252" s="103"/>
      <c r="C252" s="96"/>
      <c r="D252" s="99"/>
      <c r="E252" s="100"/>
      <c r="F252" s="97" t="str">
        <f t="shared" si="9"/>
        <v/>
      </c>
      <c r="G252" s="85"/>
      <c r="H252" s="97" t="str">
        <f t="shared" si="10"/>
        <v/>
      </c>
      <c r="I252" s="86"/>
      <c r="J252" s="98" t="str">
        <f t="shared" si="11"/>
        <v/>
      </c>
      <c r="K252" s="187"/>
      <c r="L252" s="101" t="str">
        <f>IF(AND(ISNUMBER(F252),ISNUMBER(H252),ISNUMBER(J252))=TRUE,IF((Tabla1[[#This Row],[Peso cápsula + Residuo corregido (g)]]-Tabla1[[#This Row],[Peso cápsula Corregido (g)]])&lt;$J$6,"MASA INSUFICIENTE",IF((1-K252)*(H252-F252)/J252&lt;$H$6,"&gt; "&amp;$H$6,(1-K252)*(H252-F252)/J252)),"")</f>
        <v/>
      </c>
      <c r="M252" s="105"/>
      <c r="N252" s="105"/>
      <c r="O252" s="185"/>
      <c r="P252" s="185"/>
      <c r="Q252" s="185"/>
    </row>
    <row r="253" spans="1:17" x14ac:dyDescent="0.25">
      <c r="A253" s="103"/>
      <c r="B253" s="103"/>
      <c r="C253" s="96"/>
      <c r="D253" s="99"/>
      <c r="E253" s="100"/>
      <c r="F253" s="97" t="str">
        <f t="shared" si="9"/>
        <v/>
      </c>
      <c r="G253" s="85"/>
      <c r="H253" s="97" t="str">
        <f t="shared" si="10"/>
        <v/>
      </c>
      <c r="I253" s="86"/>
      <c r="J253" s="98" t="str">
        <f t="shared" si="11"/>
        <v/>
      </c>
      <c r="K253" s="187"/>
      <c r="L253" s="101" t="str">
        <f>IF(AND(ISNUMBER(F253),ISNUMBER(H253),ISNUMBER(J253))=TRUE,IF((Tabla1[[#This Row],[Peso cápsula + Residuo corregido (g)]]-Tabla1[[#This Row],[Peso cápsula Corregido (g)]])&lt;$J$6,"MASA INSUFICIENTE",IF((1-K253)*(H253-F253)/J253&lt;$H$6,"&gt; "&amp;$H$6,(1-K253)*(H253-F253)/J253)),"")</f>
        <v/>
      </c>
      <c r="M253" s="105"/>
      <c r="N253" s="105"/>
      <c r="O253" s="185"/>
      <c r="P253" s="185"/>
      <c r="Q253" s="185"/>
    </row>
    <row r="254" spans="1:17" x14ac:dyDescent="0.25">
      <c r="A254" s="103"/>
      <c r="B254" s="103"/>
      <c r="C254" s="96"/>
      <c r="D254" s="99"/>
      <c r="E254" s="100"/>
      <c r="F254" s="97" t="str">
        <f t="shared" si="9"/>
        <v/>
      </c>
      <c r="G254" s="85"/>
      <c r="H254" s="97" t="str">
        <f t="shared" si="10"/>
        <v/>
      </c>
      <c r="I254" s="86"/>
      <c r="J254" s="98" t="str">
        <f t="shared" si="11"/>
        <v/>
      </c>
      <c r="K254" s="187"/>
      <c r="L254" s="101" t="str">
        <f>IF(AND(ISNUMBER(F254),ISNUMBER(H254),ISNUMBER(J254))=TRUE,IF((Tabla1[[#This Row],[Peso cápsula + Residuo corregido (g)]]-Tabla1[[#This Row],[Peso cápsula Corregido (g)]])&lt;$J$6,"MASA INSUFICIENTE",IF((1-K254)*(H254-F254)/J254&lt;$H$6,"&gt; "&amp;$H$6,(1-K254)*(H254-F254)/J254)),"")</f>
        <v/>
      </c>
      <c r="M254" s="105"/>
      <c r="N254" s="105"/>
      <c r="O254" s="185"/>
      <c r="P254" s="185"/>
      <c r="Q254" s="185"/>
    </row>
    <row r="255" spans="1:17" x14ac:dyDescent="0.25">
      <c r="A255" s="103"/>
      <c r="B255" s="103"/>
      <c r="C255" s="96"/>
      <c r="D255" s="99"/>
      <c r="E255" s="100"/>
      <c r="F255" s="97" t="str">
        <f t="shared" si="9"/>
        <v/>
      </c>
      <c r="G255" s="85"/>
      <c r="H255" s="97" t="str">
        <f t="shared" si="10"/>
        <v/>
      </c>
      <c r="I255" s="86"/>
      <c r="J255" s="98" t="str">
        <f t="shared" si="11"/>
        <v/>
      </c>
      <c r="K255" s="187"/>
      <c r="L255" s="101" t="str">
        <f>IF(AND(ISNUMBER(F255),ISNUMBER(H255),ISNUMBER(J255))=TRUE,IF((Tabla1[[#This Row],[Peso cápsula + Residuo corregido (g)]]-Tabla1[[#This Row],[Peso cápsula Corregido (g)]])&lt;$J$6,"MASA INSUFICIENTE",IF((1-K255)*(H255-F255)/J255&lt;$H$6,"&gt; "&amp;$H$6,(1-K255)*(H255-F255)/J255)),"")</f>
        <v/>
      </c>
      <c r="M255" s="105"/>
      <c r="N255" s="105"/>
      <c r="O255" s="185"/>
      <c r="P255" s="185"/>
      <c r="Q255" s="185"/>
    </row>
    <row r="256" spans="1:17" x14ac:dyDescent="0.25">
      <c r="A256" s="103"/>
      <c r="B256" s="103"/>
      <c r="C256" s="96"/>
      <c r="D256" s="99"/>
      <c r="E256" s="100"/>
      <c r="F256" s="97" t="str">
        <f t="shared" si="9"/>
        <v/>
      </c>
      <c r="G256" s="85"/>
      <c r="H256" s="97" t="str">
        <f t="shared" si="10"/>
        <v/>
      </c>
      <c r="I256" s="86"/>
      <c r="J256" s="98" t="str">
        <f t="shared" si="11"/>
        <v/>
      </c>
      <c r="K256" s="187"/>
      <c r="L256" s="101" t="str">
        <f>IF(AND(ISNUMBER(F256),ISNUMBER(H256),ISNUMBER(J256))=TRUE,IF((Tabla1[[#This Row],[Peso cápsula + Residuo corregido (g)]]-Tabla1[[#This Row],[Peso cápsula Corregido (g)]])&lt;$J$6,"MASA INSUFICIENTE",IF((1-K256)*(H256-F256)/J256&lt;$H$6,"&gt; "&amp;$H$6,(1-K256)*(H256-F256)/J256)),"")</f>
        <v/>
      </c>
      <c r="M256" s="105"/>
      <c r="N256" s="105"/>
      <c r="O256" s="185"/>
      <c r="P256" s="185"/>
      <c r="Q256" s="185"/>
    </row>
    <row r="257" spans="1:17" x14ac:dyDescent="0.25">
      <c r="A257" s="103"/>
      <c r="B257" s="103"/>
      <c r="C257" s="96"/>
      <c r="D257" s="99"/>
      <c r="E257" s="100"/>
      <c r="F257" s="97" t="str">
        <f t="shared" si="9"/>
        <v/>
      </c>
      <c r="G257" s="85"/>
      <c r="H257" s="97" t="str">
        <f t="shared" si="10"/>
        <v/>
      </c>
      <c r="I257" s="86"/>
      <c r="J257" s="98" t="str">
        <f t="shared" si="11"/>
        <v/>
      </c>
      <c r="K257" s="187"/>
      <c r="L257" s="101" t="str">
        <f>IF(AND(ISNUMBER(F257),ISNUMBER(H257),ISNUMBER(J257))=TRUE,IF((Tabla1[[#This Row],[Peso cápsula + Residuo corregido (g)]]-Tabla1[[#This Row],[Peso cápsula Corregido (g)]])&lt;$J$6,"MASA INSUFICIENTE",IF((1-K257)*(H257-F257)/J257&lt;$H$6,"&gt; "&amp;$H$6,(1-K257)*(H257-F257)/J257)),"")</f>
        <v/>
      </c>
      <c r="M257" s="105"/>
      <c r="N257" s="105"/>
      <c r="O257" s="185"/>
      <c r="P257" s="185"/>
      <c r="Q257" s="185"/>
    </row>
    <row r="258" spans="1:17" x14ac:dyDescent="0.25">
      <c r="A258" s="103"/>
      <c r="B258" s="103"/>
      <c r="C258" s="96"/>
      <c r="D258" s="99"/>
      <c r="E258" s="100"/>
      <c r="F258" s="97" t="str">
        <f t="shared" si="9"/>
        <v/>
      </c>
      <c r="G258" s="85"/>
      <c r="H258" s="97" t="str">
        <f t="shared" si="10"/>
        <v/>
      </c>
      <c r="I258" s="86"/>
      <c r="J258" s="98" t="str">
        <f t="shared" si="11"/>
        <v/>
      </c>
      <c r="K258" s="187"/>
      <c r="L258" s="101" t="str">
        <f>IF(AND(ISNUMBER(F258),ISNUMBER(H258),ISNUMBER(J258))=TRUE,IF((Tabla1[[#This Row],[Peso cápsula + Residuo corregido (g)]]-Tabla1[[#This Row],[Peso cápsula Corregido (g)]])&lt;$J$6,"MASA INSUFICIENTE",IF((1-K258)*(H258-F258)/J258&lt;$H$6,"&gt; "&amp;$H$6,(1-K258)*(H258-F258)/J258)),"")</f>
        <v/>
      </c>
      <c r="M258" s="105"/>
      <c r="N258" s="105"/>
      <c r="O258" s="185"/>
      <c r="P258" s="185"/>
      <c r="Q258" s="185"/>
    </row>
    <row r="259" spans="1:17" x14ac:dyDescent="0.25">
      <c r="A259" s="103"/>
      <c r="B259" s="103"/>
      <c r="C259" s="96"/>
      <c r="D259" s="99"/>
      <c r="E259" s="100"/>
      <c r="F259" s="97" t="str">
        <f t="shared" si="9"/>
        <v/>
      </c>
      <c r="G259" s="85"/>
      <c r="H259" s="97" t="str">
        <f t="shared" si="10"/>
        <v/>
      </c>
      <c r="I259" s="86"/>
      <c r="J259" s="98" t="str">
        <f t="shared" si="11"/>
        <v/>
      </c>
      <c r="K259" s="187"/>
      <c r="L259" s="13" t="str">
        <f>IF(AND(ISNUMBER(F259),ISNUMBER(H259),ISNUMBER(J259))=TRUE,IF((Tabla1[[#This Row],[Peso cápsula + Residuo corregido (g)]]-Tabla1[[#This Row],[Peso cápsula Corregido (g)]])&lt;$J$6,"MASA INSUFICIENTE",IF((1-K259)*(H259-F259)/J259&lt;$H$6,"&gt; "&amp;$H$6,(1-K259)*(H259-F259)/J259)),"")</f>
        <v/>
      </c>
      <c r="M259" s="105"/>
      <c r="N259" s="105"/>
      <c r="O259" s="185"/>
      <c r="P259" s="185"/>
      <c r="Q259" s="185"/>
    </row>
    <row r="260" spans="1:17" x14ac:dyDescent="0.25">
      <c r="A260" s="103"/>
      <c r="B260" s="103"/>
      <c r="C260" s="96"/>
      <c r="D260" s="99"/>
      <c r="E260" s="100"/>
      <c r="F260" s="97" t="str">
        <f t="shared" si="9"/>
        <v/>
      </c>
      <c r="G260" s="85"/>
      <c r="H260" s="97" t="str">
        <f t="shared" si="10"/>
        <v/>
      </c>
      <c r="I260" s="86"/>
      <c r="J260" s="98" t="str">
        <f t="shared" si="11"/>
        <v/>
      </c>
      <c r="K260" s="187"/>
      <c r="L260" s="101" t="str">
        <f>IF(AND(ISNUMBER(F260),ISNUMBER(H260),ISNUMBER(J260))=TRUE,IF((Tabla1[[#This Row],[Peso cápsula + Residuo corregido (g)]]-Tabla1[[#This Row],[Peso cápsula Corregido (g)]])&lt;$J$6,"MASA INSUFICIENTE",IF((1-K260)*(H260-F260)/J260&lt;$H$6,"&gt; "&amp;$H$6,(1-K260)*(H260-F260)/J260)),"")</f>
        <v/>
      </c>
      <c r="M260" s="105"/>
      <c r="N260" s="105"/>
      <c r="O260" s="185"/>
      <c r="P260" s="185"/>
      <c r="Q260" s="185"/>
    </row>
    <row r="261" spans="1:17" x14ac:dyDescent="0.25">
      <c r="A261" s="103"/>
      <c r="B261" s="103"/>
      <c r="C261" s="96"/>
      <c r="D261" s="99"/>
      <c r="E261" s="100"/>
      <c r="F261" s="97" t="str">
        <f t="shared" si="9"/>
        <v/>
      </c>
      <c r="G261" s="85"/>
      <c r="H261" s="97" t="str">
        <f t="shared" si="10"/>
        <v/>
      </c>
      <c r="I261" s="86"/>
      <c r="J261" s="98" t="str">
        <f t="shared" si="11"/>
        <v/>
      </c>
      <c r="K261" s="187"/>
      <c r="L261" s="101" t="str">
        <f>IF(AND(ISNUMBER(F261),ISNUMBER(H261),ISNUMBER(J261))=TRUE,IF((Tabla1[[#This Row],[Peso cápsula + Residuo corregido (g)]]-Tabla1[[#This Row],[Peso cápsula Corregido (g)]])&lt;$J$6,"MASA INSUFICIENTE",IF((1-K261)*(H261-F261)/J261&lt;$H$6,"&gt; "&amp;$H$6,(1-K261)*(H261-F261)/J261)),"")</f>
        <v/>
      </c>
      <c r="M261" s="105"/>
      <c r="N261" s="105"/>
      <c r="O261" s="185"/>
      <c r="P261" s="185"/>
      <c r="Q261" s="185"/>
    </row>
    <row r="262" spans="1:17" x14ac:dyDescent="0.25">
      <c r="A262" s="103"/>
      <c r="B262" s="103"/>
      <c r="C262" s="96"/>
      <c r="D262" s="99"/>
      <c r="E262" s="100"/>
      <c r="F262" s="97" t="str">
        <f t="shared" si="9"/>
        <v/>
      </c>
      <c r="G262" s="85"/>
      <c r="H262" s="97" t="str">
        <f t="shared" si="10"/>
        <v/>
      </c>
      <c r="I262" s="86"/>
      <c r="J262" s="98" t="str">
        <f t="shared" si="11"/>
        <v/>
      </c>
      <c r="K262" s="187"/>
      <c r="L262" s="101" t="str">
        <f>IF(AND(ISNUMBER(F262),ISNUMBER(H262),ISNUMBER(J262))=TRUE,IF((Tabla1[[#This Row],[Peso cápsula + Residuo corregido (g)]]-Tabla1[[#This Row],[Peso cápsula Corregido (g)]])&lt;$J$6,"MASA INSUFICIENTE",IF((1-K262)*(H262-F262)/J262&lt;$H$6,"&gt; "&amp;$H$6,(1-K262)*(H262-F262)/J262)),"")</f>
        <v/>
      </c>
      <c r="M262" s="105"/>
      <c r="N262" s="105"/>
      <c r="O262" s="185"/>
      <c r="P262" s="185"/>
      <c r="Q262" s="185"/>
    </row>
    <row r="263" spans="1:17" x14ac:dyDescent="0.25">
      <c r="A263" s="103"/>
      <c r="B263" s="103"/>
      <c r="C263" s="96"/>
      <c r="D263" s="99"/>
      <c r="E263" s="100"/>
      <c r="F263" s="97" t="str">
        <f t="shared" si="9"/>
        <v/>
      </c>
      <c r="G263" s="85"/>
      <c r="H263" s="97" t="str">
        <f t="shared" si="10"/>
        <v/>
      </c>
      <c r="I263" s="86"/>
      <c r="J263" s="98" t="str">
        <f t="shared" si="11"/>
        <v/>
      </c>
      <c r="K263" s="187"/>
      <c r="L263" s="101" t="str">
        <f>IF(AND(ISNUMBER(F263),ISNUMBER(H263),ISNUMBER(J263))=TRUE,IF((Tabla1[[#This Row],[Peso cápsula + Residuo corregido (g)]]-Tabla1[[#This Row],[Peso cápsula Corregido (g)]])&lt;$J$6,"MASA INSUFICIENTE",IF((1-K263)*(H263-F263)/J263&lt;$H$6,"&gt; "&amp;$H$6,(1-K263)*(H263-F263)/J263)),"")</f>
        <v/>
      </c>
      <c r="M263" s="105"/>
      <c r="N263" s="105"/>
      <c r="O263" s="185"/>
      <c r="P263" s="185"/>
      <c r="Q263" s="185"/>
    </row>
    <row r="264" spans="1:17" x14ac:dyDescent="0.25">
      <c r="A264" s="103"/>
      <c r="B264" s="103"/>
      <c r="C264" s="96"/>
      <c r="D264" s="99"/>
      <c r="E264" s="100"/>
      <c r="F264" s="97" t="str">
        <f t="shared" si="9"/>
        <v/>
      </c>
      <c r="G264" s="85"/>
      <c r="H264" s="97" t="str">
        <f t="shared" si="10"/>
        <v/>
      </c>
      <c r="I264" s="86"/>
      <c r="J264" s="98" t="str">
        <f t="shared" si="11"/>
        <v/>
      </c>
      <c r="K264" s="187"/>
      <c r="L264" s="101" t="str">
        <f>IF(AND(ISNUMBER(F264),ISNUMBER(H264),ISNUMBER(J264))=TRUE,IF((Tabla1[[#This Row],[Peso cápsula + Residuo corregido (g)]]-Tabla1[[#This Row],[Peso cápsula Corregido (g)]])&lt;$J$6,"MASA INSUFICIENTE",IF((1-K264)*(H264-F264)/J264&lt;$H$6,"&gt; "&amp;$H$6,(1-K264)*(H264-F264)/J264)),"")</f>
        <v/>
      </c>
      <c r="M264" s="105"/>
      <c r="N264" s="105"/>
      <c r="O264" s="185"/>
      <c r="P264" s="185"/>
      <c r="Q264" s="185"/>
    </row>
    <row r="265" spans="1:17" x14ac:dyDescent="0.25">
      <c r="A265" s="103"/>
      <c r="B265" s="103"/>
      <c r="C265" s="96"/>
      <c r="D265" s="99"/>
      <c r="E265" s="100"/>
      <c r="F265" s="97" t="str">
        <f t="shared" si="9"/>
        <v/>
      </c>
      <c r="G265" s="85"/>
      <c r="H265" s="97" t="str">
        <f t="shared" si="10"/>
        <v/>
      </c>
      <c r="I265" s="86"/>
      <c r="J265" s="98" t="str">
        <f t="shared" si="11"/>
        <v/>
      </c>
      <c r="K265" s="187"/>
      <c r="L265" s="101" t="str">
        <f>IF(AND(ISNUMBER(F265),ISNUMBER(H265),ISNUMBER(J265))=TRUE,IF((Tabla1[[#This Row],[Peso cápsula + Residuo corregido (g)]]-Tabla1[[#This Row],[Peso cápsula Corregido (g)]])&lt;$J$6,"MASA INSUFICIENTE",IF((1-K265)*(H265-F265)/J265&lt;$H$6,"&gt; "&amp;$H$6,(1-K265)*(H265-F265)/J265)),"")</f>
        <v/>
      </c>
      <c r="M265" s="105"/>
      <c r="N265" s="105"/>
      <c r="O265" s="185"/>
      <c r="P265" s="185"/>
      <c r="Q265" s="185"/>
    </row>
    <row r="266" spans="1:17" x14ac:dyDescent="0.25">
      <c r="A266" s="103"/>
      <c r="B266" s="103"/>
      <c r="C266" s="96"/>
      <c r="D266" s="99"/>
      <c r="E266" s="100"/>
      <c r="F266" s="97" t="str">
        <f t="shared" si="9"/>
        <v/>
      </c>
      <c r="G266" s="85"/>
      <c r="H266" s="97" t="str">
        <f t="shared" si="10"/>
        <v/>
      </c>
      <c r="I266" s="86"/>
      <c r="J266" s="98" t="str">
        <f t="shared" si="11"/>
        <v/>
      </c>
      <c r="K266" s="187"/>
      <c r="L266" s="101" t="str">
        <f>IF(AND(ISNUMBER(F266),ISNUMBER(H266),ISNUMBER(J266))=TRUE,IF((Tabla1[[#This Row],[Peso cápsula + Residuo corregido (g)]]-Tabla1[[#This Row],[Peso cápsula Corregido (g)]])&lt;$J$6,"MASA INSUFICIENTE",IF((1-K266)*(H266-F266)/J266&lt;$H$6,"&gt; "&amp;$H$6,(1-K266)*(H266-F266)/J266)),"")</f>
        <v/>
      </c>
      <c r="M266" s="105"/>
      <c r="N266" s="105"/>
      <c r="O266" s="185"/>
      <c r="P266" s="185"/>
      <c r="Q266" s="185"/>
    </row>
    <row r="267" spans="1:17" x14ac:dyDescent="0.25">
      <c r="A267" s="103"/>
      <c r="B267" s="103"/>
      <c r="C267" s="96"/>
      <c r="D267" s="99"/>
      <c r="E267" s="100"/>
      <c r="F267" s="97" t="str">
        <f t="shared" si="9"/>
        <v/>
      </c>
      <c r="G267" s="85"/>
      <c r="H267" s="97" t="str">
        <f t="shared" si="10"/>
        <v/>
      </c>
      <c r="I267" s="86"/>
      <c r="J267" s="98" t="str">
        <f t="shared" si="11"/>
        <v/>
      </c>
      <c r="K267" s="187"/>
      <c r="L267" s="101" t="str">
        <f>IF(AND(ISNUMBER(F267),ISNUMBER(H267),ISNUMBER(J267))=TRUE,IF((Tabla1[[#This Row],[Peso cápsula + Residuo corregido (g)]]-Tabla1[[#This Row],[Peso cápsula Corregido (g)]])&lt;$J$6,"MASA INSUFICIENTE",IF((1-K267)*(H267-F267)/J267&lt;$H$6,"&gt; "&amp;$H$6,(1-K267)*(H267-F267)/J267)),"")</f>
        <v/>
      </c>
      <c r="M267" s="105"/>
      <c r="N267" s="105"/>
      <c r="O267" s="185"/>
      <c r="P267" s="185"/>
      <c r="Q267" s="185"/>
    </row>
    <row r="268" spans="1:17" x14ac:dyDescent="0.25">
      <c r="A268" s="103"/>
      <c r="B268" s="103"/>
      <c r="C268" s="96"/>
      <c r="D268" s="99"/>
      <c r="E268" s="100"/>
      <c r="F268" s="97" t="str">
        <f t="shared" si="9"/>
        <v/>
      </c>
      <c r="G268" s="85"/>
      <c r="H268" s="97" t="str">
        <f t="shared" si="10"/>
        <v/>
      </c>
      <c r="I268" s="86"/>
      <c r="J268" s="98" t="str">
        <f t="shared" si="11"/>
        <v/>
      </c>
      <c r="K268" s="187"/>
      <c r="L268" s="101" t="str">
        <f>IF(AND(ISNUMBER(F268),ISNUMBER(H268),ISNUMBER(J268))=TRUE,IF((Tabla1[[#This Row],[Peso cápsula + Residuo corregido (g)]]-Tabla1[[#This Row],[Peso cápsula Corregido (g)]])&lt;$J$6,"MASA INSUFICIENTE",IF((1-K268)*(H268-F268)/J268&lt;$H$6,"&gt; "&amp;$H$6,(1-K268)*(H268-F268)/J268)),"")</f>
        <v/>
      </c>
      <c r="M268" s="105"/>
      <c r="N268" s="105"/>
      <c r="O268" s="185"/>
      <c r="P268" s="185"/>
      <c r="Q268" s="185"/>
    </row>
    <row r="269" spans="1:17" x14ac:dyDescent="0.25">
      <c r="A269" s="103"/>
      <c r="B269" s="103"/>
      <c r="C269" s="96"/>
      <c r="D269" s="99"/>
      <c r="E269" s="100"/>
      <c r="F269" s="97" t="str">
        <f t="shared" si="9"/>
        <v/>
      </c>
      <c r="G269" s="85"/>
      <c r="H269" s="97" t="str">
        <f t="shared" si="10"/>
        <v/>
      </c>
      <c r="I269" s="86"/>
      <c r="J269" s="98" t="str">
        <f t="shared" si="11"/>
        <v/>
      </c>
      <c r="K269" s="187"/>
      <c r="L269" s="101" t="str">
        <f>IF(AND(ISNUMBER(F269),ISNUMBER(H269),ISNUMBER(J269))=TRUE,IF((Tabla1[[#This Row],[Peso cápsula + Residuo corregido (g)]]-Tabla1[[#This Row],[Peso cápsula Corregido (g)]])&lt;$J$6,"MASA INSUFICIENTE",IF((1-K269)*(H269-F269)/J269&lt;$H$6,"&gt; "&amp;$H$6,(1-K269)*(H269-F269)/J269)),"")</f>
        <v/>
      </c>
      <c r="M269" s="105"/>
      <c r="N269" s="105"/>
      <c r="O269" s="185"/>
      <c r="P269" s="185"/>
      <c r="Q269" s="185"/>
    </row>
    <row r="270" spans="1:17" x14ac:dyDescent="0.25">
      <c r="A270" s="103"/>
      <c r="B270" s="103"/>
      <c r="C270" s="96"/>
      <c r="D270" s="99"/>
      <c r="E270" s="100"/>
      <c r="F270" s="97" t="str">
        <f t="shared" si="9"/>
        <v/>
      </c>
      <c r="G270" s="85"/>
      <c r="H270" s="97" t="str">
        <f t="shared" si="10"/>
        <v/>
      </c>
      <c r="I270" s="86"/>
      <c r="J270" s="98" t="str">
        <f t="shared" si="11"/>
        <v/>
      </c>
      <c r="K270" s="187"/>
      <c r="L270" s="101" t="str">
        <f>IF(AND(ISNUMBER(F270),ISNUMBER(H270),ISNUMBER(J270))=TRUE,IF((Tabla1[[#This Row],[Peso cápsula + Residuo corregido (g)]]-Tabla1[[#This Row],[Peso cápsula Corregido (g)]])&lt;$J$6,"MASA INSUFICIENTE",IF((1-K270)*(H270-F270)/J270&lt;$H$6,"&gt; "&amp;$H$6,(1-K270)*(H270-F270)/J270)),"")</f>
        <v/>
      </c>
      <c r="M270" s="105"/>
      <c r="N270" s="105"/>
      <c r="O270" s="185"/>
      <c r="P270" s="185"/>
      <c r="Q270" s="185"/>
    </row>
    <row r="271" spans="1:17" x14ac:dyDescent="0.25">
      <c r="A271" s="103"/>
      <c r="B271" s="103"/>
      <c r="C271" s="96"/>
      <c r="D271" s="99"/>
      <c r="E271" s="100"/>
      <c r="F271" s="97" t="str">
        <f t="shared" si="9"/>
        <v/>
      </c>
      <c r="G271" s="85"/>
      <c r="H271" s="97" t="str">
        <f t="shared" si="10"/>
        <v/>
      </c>
      <c r="I271" s="86"/>
      <c r="J271" s="98" t="str">
        <f t="shared" si="11"/>
        <v/>
      </c>
      <c r="K271" s="187"/>
      <c r="L271" s="101" t="str">
        <f>IF(AND(ISNUMBER(F271),ISNUMBER(H271),ISNUMBER(J271))=TRUE,IF((Tabla1[[#This Row],[Peso cápsula + Residuo corregido (g)]]-Tabla1[[#This Row],[Peso cápsula Corregido (g)]])&lt;$J$6,"MASA INSUFICIENTE",IF((1-K271)*(H271-F271)/J271&lt;$H$6,"&gt; "&amp;$H$6,(1-K271)*(H271-F271)/J271)),"")</f>
        <v/>
      </c>
      <c r="M271" s="105"/>
      <c r="N271" s="105"/>
      <c r="O271" s="185"/>
      <c r="P271" s="185"/>
      <c r="Q271" s="185"/>
    </row>
    <row r="272" spans="1:17" x14ac:dyDescent="0.25">
      <c r="A272" s="103"/>
      <c r="B272" s="103"/>
      <c r="C272" s="96"/>
      <c r="D272" s="99"/>
      <c r="E272" s="100"/>
      <c r="F272" s="97" t="str">
        <f t="shared" si="9"/>
        <v/>
      </c>
      <c r="G272" s="85"/>
      <c r="H272" s="97" t="str">
        <f t="shared" si="10"/>
        <v/>
      </c>
      <c r="I272" s="86"/>
      <c r="J272" s="98" t="str">
        <f t="shared" si="11"/>
        <v/>
      </c>
      <c r="K272" s="187"/>
      <c r="L272" s="101" t="str">
        <f>IF(AND(ISNUMBER(F272),ISNUMBER(H272),ISNUMBER(J272))=TRUE,IF((Tabla1[[#This Row],[Peso cápsula + Residuo corregido (g)]]-Tabla1[[#This Row],[Peso cápsula Corregido (g)]])&lt;$J$6,"MASA INSUFICIENTE",IF((1-K272)*(H272-F272)/J272&lt;$H$6,"&gt; "&amp;$H$6,(1-K272)*(H272-F272)/J272)),"")</f>
        <v/>
      </c>
      <c r="M272" s="105"/>
      <c r="N272" s="105"/>
      <c r="O272" s="185"/>
      <c r="P272" s="185"/>
      <c r="Q272" s="185"/>
    </row>
    <row r="273" spans="1:17" x14ac:dyDescent="0.25">
      <c r="A273" s="103"/>
      <c r="B273" s="103"/>
      <c r="C273" s="96"/>
      <c r="D273" s="99"/>
      <c r="E273" s="100"/>
      <c r="F273" s="97" t="str">
        <f t="shared" si="9"/>
        <v/>
      </c>
      <c r="G273" s="85"/>
      <c r="H273" s="97" t="str">
        <f t="shared" si="10"/>
        <v/>
      </c>
      <c r="I273" s="86"/>
      <c r="J273" s="98" t="str">
        <f t="shared" si="11"/>
        <v/>
      </c>
      <c r="K273" s="187"/>
      <c r="L273" s="101" t="str">
        <f>IF(AND(ISNUMBER(F273),ISNUMBER(H273),ISNUMBER(J273))=TRUE,IF((Tabla1[[#This Row],[Peso cápsula + Residuo corregido (g)]]-Tabla1[[#This Row],[Peso cápsula Corregido (g)]])&lt;$J$6,"MASA INSUFICIENTE",IF((1-K273)*(H273-F273)/J273&lt;$H$6,"&gt; "&amp;$H$6,(1-K273)*(H273-F273)/J273)),"")</f>
        <v/>
      </c>
      <c r="M273" s="105"/>
      <c r="N273" s="105"/>
      <c r="O273" s="185"/>
      <c r="P273" s="185"/>
      <c r="Q273" s="185"/>
    </row>
    <row r="274" spans="1:17" x14ac:dyDescent="0.25">
      <c r="A274" s="103"/>
      <c r="B274" s="103"/>
      <c r="C274" s="96"/>
      <c r="D274" s="99"/>
      <c r="E274" s="100"/>
      <c r="F274" s="97" t="str">
        <f t="shared" si="9"/>
        <v/>
      </c>
      <c r="G274" s="85"/>
      <c r="H274" s="97" t="str">
        <f t="shared" si="10"/>
        <v/>
      </c>
      <c r="I274" s="86"/>
      <c r="J274" s="98" t="str">
        <f t="shared" si="11"/>
        <v/>
      </c>
      <c r="K274" s="187"/>
      <c r="L274" s="101" t="str">
        <f>IF(AND(ISNUMBER(F274),ISNUMBER(H274),ISNUMBER(J274))=TRUE,IF((Tabla1[[#This Row],[Peso cápsula + Residuo corregido (g)]]-Tabla1[[#This Row],[Peso cápsula Corregido (g)]])&lt;$J$6,"MASA INSUFICIENTE",IF((1-K274)*(H274-F274)/J274&lt;$H$6,"&gt; "&amp;$H$6,(1-K274)*(H274-F274)/J274)),"")</f>
        <v/>
      </c>
      <c r="M274" s="105"/>
      <c r="N274" s="105"/>
      <c r="O274" s="185"/>
      <c r="P274" s="185"/>
      <c r="Q274" s="185"/>
    </row>
    <row r="275" spans="1:17" x14ac:dyDescent="0.25">
      <c r="A275" s="103"/>
      <c r="B275" s="103"/>
      <c r="C275" s="96"/>
      <c r="D275" s="99"/>
      <c r="E275" s="100"/>
      <c r="F275" s="97" t="str">
        <f t="shared" si="9"/>
        <v/>
      </c>
      <c r="G275" s="85"/>
      <c r="H275" s="97" t="str">
        <f t="shared" si="10"/>
        <v/>
      </c>
      <c r="I275" s="86"/>
      <c r="J275" s="98" t="str">
        <f t="shared" si="11"/>
        <v/>
      </c>
      <c r="K275" s="187"/>
      <c r="L275" s="101" t="str">
        <f>IF(AND(ISNUMBER(F275),ISNUMBER(H275),ISNUMBER(J275))=TRUE,IF((Tabla1[[#This Row],[Peso cápsula + Residuo corregido (g)]]-Tabla1[[#This Row],[Peso cápsula Corregido (g)]])&lt;$J$6,"MASA INSUFICIENTE",IF((1-K275)*(H275-F275)/J275&lt;$H$6,"&gt; "&amp;$H$6,(1-K275)*(H275-F275)/J275)),"")</f>
        <v/>
      </c>
      <c r="M275" s="105"/>
      <c r="N275" s="105"/>
      <c r="O275" s="185"/>
      <c r="P275" s="185"/>
      <c r="Q275" s="185"/>
    </row>
    <row r="276" spans="1:17" x14ac:dyDescent="0.25">
      <c r="A276" s="103"/>
      <c r="B276" s="103"/>
      <c r="C276" s="96"/>
      <c r="D276" s="99"/>
      <c r="E276" s="100"/>
      <c r="F276" s="97" t="str">
        <f t="shared" ref="F276:F339" si="12">IF(OR(ISBLANK(E276),ISERROR($B$14),ISERROR($B$15))=FALSE,E276+(E276*$B$14+$B$15),"")</f>
        <v/>
      </c>
      <c r="G276" s="85"/>
      <c r="H276" s="97" t="str">
        <f t="shared" ref="H276:H339" si="13">IF(OR(ISBLANK(G276),ISERROR($B$14),ISERROR($B$15))=FALSE,G276+(G276*$B$14+$B$15),"")</f>
        <v/>
      </c>
      <c r="I276" s="86"/>
      <c r="J276" s="98" t="str">
        <f t="shared" ref="J276:J339" si="14">IF(OR(ISBLANK(I276),ISERROR($B$14),ISERROR($B$15))=FALSE,I276+(I276*$B$14+$B$15),"")</f>
        <v/>
      </c>
      <c r="K276" s="187"/>
      <c r="L276" s="101" t="str">
        <f>IF(AND(ISNUMBER(F276),ISNUMBER(H276),ISNUMBER(J276))=TRUE,IF((Tabla1[[#This Row],[Peso cápsula + Residuo corregido (g)]]-Tabla1[[#This Row],[Peso cápsula Corregido (g)]])&lt;$J$6,"MASA INSUFICIENTE",IF((1-K276)*(H276-F276)/J276&lt;$H$6,"&gt; "&amp;$H$6,(1-K276)*(H276-F276)/J276)),"")</f>
        <v/>
      </c>
      <c r="M276" s="105"/>
      <c r="N276" s="105"/>
      <c r="O276" s="185"/>
      <c r="P276" s="185"/>
      <c r="Q276" s="185"/>
    </row>
    <row r="277" spans="1:17" x14ac:dyDescent="0.25">
      <c r="A277" s="103"/>
      <c r="B277" s="103"/>
      <c r="C277" s="96"/>
      <c r="D277" s="99"/>
      <c r="E277" s="100"/>
      <c r="F277" s="97" t="str">
        <f t="shared" si="12"/>
        <v/>
      </c>
      <c r="G277" s="85"/>
      <c r="H277" s="97" t="str">
        <f t="shared" si="13"/>
        <v/>
      </c>
      <c r="I277" s="86"/>
      <c r="J277" s="98" t="str">
        <f t="shared" si="14"/>
        <v/>
      </c>
      <c r="K277" s="187"/>
      <c r="L277" s="101" t="str">
        <f>IF(AND(ISNUMBER(F277),ISNUMBER(H277),ISNUMBER(J277))=TRUE,IF((Tabla1[[#This Row],[Peso cápsula + Residuo corregido (g)]]-Tabla1[[#This Row],[Peso cápsula Corregido (g)]])&lt;$J$6,"MASA INSUFICIENTE",IF((1-K277)*(H277-F277)/J277&lt;$H$6,"&gt; "&amp;$H$6,(1-K277)*(H277-F277)/J277)),"")</f>
        <v/>
      </c>
      <c r="M277" s="105"/>
      <c r="N277" s="105"/>
      <c r="O277" s="185"/>
      <c r="P277" s="185"/>
      <c r="Q277" s="185"/>
    </row>
    <row r="278" spans="1:17" x14ac:dyDescent="0.25">
      <c r="A278" s="103"/>
      <c r="B278" s="103"/>
      <c r="C278" s="96"/>
      <c r="D278" s="99"/>
      <c r="E278" s="100"/>
      <c r="F278" s="97" t="str">
        <f t="shared" si="12"/>
        <v/>
      </c>
      <c r="G278" s="85"/>
      <c r="H278" s="97" t="str">
        <f t="shared" si="13"/>
        <v/>
      </c>
      <c r="I278" s="86"/>
      <c r="J278" s="98" t="str">
        <f t="shared" si="14"/>
        <v/>
      </c>
      <c r="K278" s="187"/>
      <c r="L278" s="13" t="str">
        <f>IF(AND(ISNUMBER(F278),ISNUMBER(H278),ISNUMBER(J278))=TRUE,IF((Tabla1[[#This Row],[Peso cápsula + Residuo corregido (g)]]-Tabla1[[#This Row],[Peso cápsula Corregido (g)]])&lt;$J$6,"MASA INSUFICIENTE",IF((1-K278)*(H278-F278)/J278&lt;$H$6,"&gt; "&amp;$H$6,(1-K278)*(H278-F278)/J278)),"")</f>
        <v/>
      </c>
      <c r="M278" s="105"/>
      <c r="N278" s="105"/>
      <c r="O278" s="185"/>
      <c r="P278" s="185"/>
      <c r="Q278" s="185"/>
    </row>
    <row r="279" spans="1:17" x14ac:dyDescent="0.25">
      <c r="A279" s="103"/>
      <c r="B279" s="103"/>
      <c r="C279" s="96"/>
      <c r="D279" s="99"/>
      <c r="E279" s="100"/>
      <c r="F279" s="97" t="str">
        <f t="shared" si="12"/>
        <v/>
      </c>
      <c r="G279" s="85"/>
      <c r="H279" s="97" t="str">
        <f t="shared" si="13"/>
        <v/>
      </c>
      <c r="I279" s="86"/>
      <c r="J279" s="98" t="str">
        <f t="shared" si="14"/>
        <v/>
      </c>
      <c r="K279" s="187"/>
      <c r="L279" s="13" t="str">
        <f>IF(AND(ISNUMBER(F279),ISNUMBER(H279),ISNUMBER(J279))=TRUE,IF((Tabla1[[#This Row],[Peso cápsula + Residuo corregido (g)]]-Tabla1[[#This Row],[Peso cápsula Corregido (g)]])&lt;$J$6,"MASA INSUFICIENTE",IF((1-K279)*(H279-F279)/J279&lt;$H$6,"&gt; "&amp;$H$6,(1-K279)*(H279-F279)/J279)),"")</f>
        <v/>
      </c>
      <c r="M279" s="105"/>
      <c r="N279" s="105"/>
      <c r="O279" s="185"/>
      <c r="P279" s="185"/>
      <c r="Q279" s="185"/>
    </row>
    <row r="280" spans="1:17" x14ac:dyDescent="0.25">
      <c r="A280" s="103"/>
      <c r="B280" s="103"/>
      <c r="C280" s="96"/>
      <c r="D280" s="99"/>
      <c r="E280" s="100"/>
      <c r="F280" s="97" t="str">
        <f t="shared" si="12"/>
        <v/>
      </c>
      <c r="G280" s="85"/>
      <c r="H280" s="97" t="str">
        <f t="shared" si="13"/>
        <v/>
      </c>
      <c r="I280" s="86"/>
      <c r="J280" s="98" t="str">
        <f t="shared" si="14"/>
        <v/>
      </c>
      <c r="K280" s="187"/>
      <c r="L280" s="101" t="str">
        <f>IF(AND(ISNUMBER(F280),ISNUMBER(H280),ISNUMBER(J280))=TRUE,IF((Tabla1[[#This Row],[Peso cápsula + Residuo corregido (g)]]-Tabla1[[#This Row],[Peso cápsula Corregido (g)]])&lt;$J$6,"MASA INSUFICIENTE",IF((1-K280)*(H280-F280)/J280&lt;$H$6,"&gt; "&amp;$H$6,(1-K280)*(H280-F280)/J280)),"")</f>
        <v/>
      </c>
      <c r="M280" s="105"/>
      <c r="N280" s="105"/>
      <c r="O280" s="185"/>
      <c r="P280" s="185"/>
      <c r="Q280" s="185"/>
    </row>
    <row r="281" spans="1:17" x14ac:dyDescent="0.25">
      <c r="A281" s="103"/>
      <c r="B281" s="103"/>
      <c r="C281" s="96"/>
      <c r="D281" s="99"/>
      <c r="E281" s="100"/>
      <c r="F281" s="97" t="str">
        <f t="shared" si="12"/>
        <v/>
      </c>
      <c r="G281" s="85"/>
      <c r="H281" s="97" t="str">
        <f t="shared" si="13"/>
        <v/>
      </c>
      <c r="I281" s="86"/>
      <c r="J281" s="98" t="str">
        <f t="shared" si="14"/>
        <v/>
      </c>
      <c r="K281" s="187"/>
      <c r="L281" s="101" t="str">
        <f>IF(AND(ISNUMBER(F281),ISNUMBER(H281),ISNUMBER(J281))=TRUE,IF((Tabla1[[#This Row],[Peso cápsula + Residuo corregido (g)]]-Tabla1[[#This Row],[Peso cápsula Corregido (g)]])&lt;$J$6,"MASA INSUFICIENTE",IF((1-K281)*(H281-F281)/J281&lt;$H$6,"&gt; "&amp;$H$6,(1-K281)*(H281-F281)/J281)),"")</f>
        <v/>
      </c>
      <c r="M281" s="105"/>
      <c r="N281" s="105"/>
      <c r="O281" s="185"/>
      <c r="P281" s="185"/>
      <c r="Q281" s="185"/>
    </row>
    <row r="282" spans="1:17" x14ac:dyDescent="0.25">
      <c r="A282" s="103"/>
      <c r="B282" s="103"/>
      <c r="C282" s="96"/>
      <c r="D282" s="99"/>
      <c r="E282" s="100"/>
      <c r="F282" s="97" t="str">
        <f t="shared" si="12"/>
        <v/>
      </c>
      <c r="G282" s="85"/>
      <c r="H282" s="97" t="str">
        <f t="shared" si="13"/>
        <v/>
      </c>
      <c r="I282" s="86"/>
      <c r="J282" s="98" t="str">
        <f t="shared" si="14"/>
        <v/>
      </c>
      <c r="K282" s="187"/>
      <c r="L282" s="101" t="str">
        <f>IF(AND(ISNUMBER(F282),ISNUMBER(H282),ISNUMBER(J282))=TRUE,IF((Tabla1[[#This Row],[Peso cápsula + Residuo corregido (g)]]-Tabla1[[#This Row],[Peso cápsula Corregido (g)]])&lt;$J$6,"MASA INSUFICIENTE",IF((1-K282)*(H282-F282)/J282&lt;$H$6,"&gt; "&amp;$H$6,(1-K282)*(H282-F282)/J282)),"")</f>
        <v/>
      </c>
      <c r="M282" s="105"/>
      <c r="N282" s="105"/>
      <c r="O282" s="185"/>
      <c r="P282" s="185"/>
      <c r="Q282" s="185"/>
    </row>
    <row r="283" spans="1:17" x14ac:dyDescent="0.25">
      <c r="A283" s="103"/>
      <c r="B283" s="103"/>
      <c r="C283" s="96"/>
      <c r="D283" s="99"/>
      <c r="E283" s="100"/>
      <c r="F283" s="97" t="str">
        <f t="shared" si="12"/>
        <v/>
      </c>
      <c r="G283" s="85"/>
      <c r="H283" s="97" t="str">
        <f t="shared" si="13"/>
        <v/>
      </c>
      <c r="I283" s="86"/>
      <c r="J283" s="98" t="str">
        <f t="shared" si="14"/>
        <v/>
      </c>
      <c r="K283" s="187"/>
      <c r="L283" s="101" t="str">
        <f>IF(AND(ISNUMBER(F283),ISNUMBER(H283),ISNUMBER(J283))=TRUE,IF((Tabla1[[#This Row],[Peso cápsula + Residuo corregido (g)]]-Tabla1[[#This Row],[Peso cápsula Corregido (g)]])&lt;$J$6,"MASA INSUFICIENTE",IF((1-K283)*(H283-F283)/J283&lt;$H$6,"&gt; "&amp;$H$6,(1-K283)*(H283-F283)/J283)),"")</f>
        <v/>
      </c>
      <c r="M283" s="105"/>
      <c r="N283" s="105"/>
      <c r="O283" s="185"/>
      <c r="P283" s="185"/>
      <c r="Q283" s="185"/>
    </row>
    <row r="284" spans="1:17" x14ac:dyDescent="0.25">
      <c r="A284" s="103"/>
      <c r="B284" s="103"/>
      <c r="C284" s="96"/>
      <c r="D284" s="99"/>
      <c r="E284" s="100"/>
      <c r="F284" s="97" t="str">
        <f t="shared" si="12"/>
        <v/>
      </c>
      <c r="G284" s="85"/>
      <c r="H284" s="97" t="str">
        <f t="shared" si="13"/>
        <v/>
      </c>
      <c r="I284" s="86"/>
      <c r="J284" s="98" t="str">
        <f t="shared" si="14"/>
        <v/>
      </c>
      <c r="K284" s="187"/>
      <c r="L284" s="101" t="str">
        <f>IF(AND(ISNUMBER(F284),ISNUMBER(H284),ISNUMBER(J284))=TRUE,IF((Tabla1[[#This Row],[Peso cápsula + Residuo corregido (g)]]-Tabla1[[#This Row],[Peso cápsula Corregido (g)]])&lt;$J$6,"MASA INSUFICIENTE",IF((1-K284)*(H284-F284)/J284&lt;$H$6,"&gt; "&amp;$H$6,(1-K284)*(H284-F284)/J284)),"")</f>
        <v/>
      </c>
      <c r="M284" s="105"/>
      <c r="N284" s="105"/>
      <c r="O284" s="185"/>
      <c r="P284" s="185"/>
      <c r="Q284" s="185"/>
    </row>
    <row r="285" spans="1:17" x14ac:dyDescent="0.25">
      <c r="A285" s="103"/>
      <c r="B285" s="103"/>
      <c r="C285" s="96"/>
      <c r="D285" s="99"/>
      <c r="E285" s="100"/>
      <c r="F285" s="97" t="str">
        <f t="shared" si="12"/>
        <v/>
      </c>
      <c r="G285" s="85"/>
      <c r="H285" s="97" t="str">
        <f t="shared" si="13"/>
        <v/>
      </c>
      <c r="I285" s="86"/>
      <c r="J285" s="98" t="str">
        <f t="shared" si="14"/>
        <v/>
      </c>
      <c r="K285" s="187"/>
      <c r="L285" s="101" t="str">
        <f>IF(AND(ISNUMBER(F285),ISNUMBER(H285),ISNUMBER(J285))=TRUE,IF((Tabla1[[#This Row],[Peso cápsula + Residuo corregido (g)]]-Tabla1[[#This Row],[Peso cápsula Corregido (g)]])&lt;$J$6,"MASA INSUFICIENTE",IF((1-K285)*(H285-F285)/J285&lt;$H$6,"&gt; "&amp;$H$6,(1-K285)*(H285-F285)/J285)),"")</f>
        <v/>
      </c>
      <c r="M285" s="105"/>
      <c r="N285" s="105"/>
      <c r="O285" s="185"/>
      <c r="P285" s="185"/>
      <c r="Q285" s="185"/>
    </row>
    <row r="286" spans="1:17" x14ac:dyDescent="0.25">
      <c r="A286" s="103"/>
      <c r="B286" s="103"/>
      <c r="C286" s="96"/>
      <c r="D286" s="99"/>
      <c r="E286" s="100"/>
      <c r="F286" s="97" t="str">
        <f t="shared" si="12"/>
        <v/>
      </c>
      <c r="G286" s="85"/>
      <c r="H286" s="97" t="str">
        <f t="shared" si="13"/>
        <v/>
      </c>
      <c r="I286" s="86"/>
      <c r="J286" s="98" t="str">
        <f t="shared" si="14"/>
        <v/>
      </c>
      <c r="K286" s="187"/>
      <c r="L286" s="101" t="str">
        <f>IF(AND(ISNUMBER(F286),ISNUMBER(H286),ISNUMBER(J286))=TRUE,IF((Tabla1[[#This Row],[Peso cápsula + Residuo corregido (g)]]-Tabla1[[#This Row],[Peso cápsula Corregido (g)]])&lt;$J$6,"MASA INSUFICIENTE",IF((1-K286)*(H286-F286)/J286&lt;$H$6,"&gt; "&amp;$H$6,(1-K286)*(H286-F286)/J286)),"")</f>
        <v/>
      </c>
      <c r="M286" s="105"/>
      <c r="N286" s="105"/>
      <c r="O286" s="185"/>
      <c r="P286" s="185"/>
      <c r="Q286" s="185"/>
    </row>
    <row r="287" spans="1:17" x14ac:dyDescent="0.25">
      <c r="A287" s="103"/>
      <c r="B287" s="103"/>
      <c r="C287" s="96"/>
      <c r="D287" s="99"/>
      <c r="E287" s="100"/>
      <c r="F287" s="97" t="str">
        <f t="shared" si="12"/>
        <v/>
      </c>
      <c r="G287" s="85"/>
      <c r="H287" s="97" t="str">
        <f t="shared" si="13"/>
        <v/>
      </c>
      <c r="I287" s="86"/>
      <c r="J287" s="98" t="str">
        <f t="shared" si="14"/>
        <v/>
      </c>
      <c r="K287" s="187"/>
      <c r="L287" s="101" t="str">
        <f>IF(AND(ISNUMBER(F287),ISNUMBER(H287),ISNUMBER(J287))=TRUE,IF((Tabla1[[#This Row],[Peso cápsula + Residuo corregido (g)]]-Tabla1[[#This Row],[Peso cápsula Corregido (g)]])&lt;$J$6,"MASA INSUFICIENTE",IF((1-K287)*(H287-F287)/J287&lt;$H$6,"&gt; "&amp;$H$6,(1-K287)*(H287-F287)/J287)),"")</f>
        <v/>
      </c>
      <c r="M287" s="105"/>
      <c r="N287" s="105"/>
      <c r="O287" s="185"/>
      <c r="P287" s="185"/>
      <c r="Q287" s="185"/>
    </row>
    <row r="288" spans="1:17" x14ac:dyDescent="0.25">
      <c r="A288" s="103"/>
      <c r="B288" s="103"/>
      <c r="C288" s="96"/>
      <c r="D288" s="99"/>
      <c r="E288" s="100"/>
      <c r="F288" s="97" t="str">
        <f t="shared" si="12"/>
        <v/>
      </c>
      <c r="G288" s="85"/>
      <c r="H288" s="97" t="str">
        <f t="shared" si="13"/>
        <v/>
      </c>
      <c r="I288" s="86"/>
      <c r="J288" s="98" t="str">
        <f t="shared" si="14"/>
        <v/>
      </c>
      <c r="K288" s="187"/>
      <c r="L288" s="101" t="str">
        <f>IF(AND(ISNUMBER(F288),ISNUMBER(H288),ISNUMBER(J288))=TRUE,IF((Tabla1[[#This Row],[Peso cápsula + Residuo corregido (g)]]-Tabla1[[#This Row],[Peso cápsula Corregido (g)]])&lt;$J$6,"MASA INSUFICIENTE",IF((1-K288)*(H288-F288)/J288&lt;$H$6,"&gt; "&amp;$H$6,(1-K288)*(H288-F288)/J288)),"")</f>
        <v/>
      </c>
      <c r="M288" s="105"/>
      <c r="N288" s="105"/>
      <c r="O288" s="185"/>
      <c r="P288" s="185"/>
      <c r="Q288" s="185"/>
    </row>
    <row r="289" spans="1:17" x14ac:dyDescent="0.25">
      <c r="A289" s="103"/>
      <c r="B289" s="103"/>
      <c r="C289" s="96"/>
      <c r="D289" s="99"/>
      <c r="E289" s="100"/>
      <c r="F289" s="97" t="str">
        <f t="shared" si="12"/>
        <v/>
      </c>
      <c r="G289" s="85"/>
      <c r="H289" s="97" t="str">
        <f t="shared" si="13"/>
        <v/>
      </c>
      <c r="I289" s="86"/>
      <c r="J289" s="98" t="str">
        <f t="shared" si="14"/>
        <v/>
      </c>
      <c r="K289" s="187"/>
      <c r="L289" s="101" t="str">
        <f>IF(AND(ISNUMBER(F289),ISNUMBER(H289),ISNUMBER(J289))=TRUE,IF((Tabla1[[#This Row],[Peso cápsula + Residuo corregido (g)]]-Tabla1[[#This Row],[Peso cápsula Corregido (g)]])&lt;$J$6,"MASA INSUFICIENTE",IF((1-K289)*(H289-F289)/J289&lt;$H$6,"&gt; "&amp;$H$6,(1-K289)*(H289-F289)/J289)),"")</f>
        <v/>
      </c>
      <c r="M289" s="105"/>
      <c r="N289" s="105"/>
      <c r="O289" s="185"/>
      <c r="P289" s="185"/>
      <c r="Q289" s="185"/>
    </row>
    <row r="290" spans="1:17" x14ac:dyDescent="0.25">
      <c r="A290" s="103"/>
      <c r="B290" s="103"/>
      <c r="C290" s="96"/>
      <c r="D290" s="99"/>
      <c r="E290" s="100"/>
      <c r="F290" s="97" t="str">
        <f t="shared" si="12"/>
        <v/>
      </c>
      <c r="G290" s="85"/>
      <c r="H290" s="97" t="str">
        <f t="shared" si="13"/>
        <v/>
      </c>
      <c r="I290" s="86"/>
      <c r="J290" s="98" t="str">
        <f t="shared" si="14"/>
        <v/>
      </c>
      <c r="K290" s="187"/>
      <c r="L290" s="101" t="str">
        <f>IF(AND(ISNUMBER(F290),ISNUMBER(H290),ISNUMBER(J290))=TRUE,IF((Tabla1[[#This Row],[Peso cápsula + Residuo corregido (g)]]-Tabla1[[#This Row],[Peso cápsula Corregido (g)]])&lt;$J$6,"MASA INSUFICIENTE",IF((1-K290)*(H290-F290)/J290&lt;$H$6,"&gt; "&amp;$H$6,(1-K290)*(H290-F290)/J290)),"")</f>
        <v/>
      </c>
      <c r="M290" s="105"/>
      <c r="N290" s="105"/>
      <c r="O290" s="185"/>
      <c r="P290" s="185"/>
      <c r="Q290" s="185" t="s">
        <v>410</v>
      </c>
    </row>
    <row r="291" spans="1:17" x14ac:dyDescent="0.25">
      <c r="A291" s="103"/>
      <c r="B291" s="103"/>
      <c r="C291" s="96"/>
      <c r="D291" s="99"/>
      <c r="E291" s="100"/>
      <c r="F291" s="97" t="str">
        <f t="shared" si="12"/>
        <v/>
      </c>
      <c r="G291" s="85"/>
      <c r="H291" s="97" t="str">
        <f t="shared" si="13"/>
        <v/>
      </c>
      <c r="I291" s="86"/>
      <c r="J291" s="98" t="str">
        <f t="shared" si="14"/>
        <v/>
      </c>
      <c r="K291" s="187"/>
      <c r="L291" s="101" t="str">
        <f>IF(AND(ISNUMBER(F291),ISNUMBER(H291),ISNUMBER(J291))=TRUE,IF((Tabla1[[#This Row],[Peso cápsula + Residuo corregido (g)]]-Tabla1[[#This Row],[Peso cápsula Corregido (g)]])&lt;$J$6,"MASA INSUFICIENTE",IF((1-K291)*(H291-F291)/J291&lt;$H$6,"&gt; "&amp;$H$6,(1-K291)*(H291-F291)/J291)),"")</f>
        <v/>
      </c>
      <c r="M291" s="105"/>
      <c r="N291" s="105"/>
      <c r="O291" s="185"/>
      <c r="P291" s="185"/>
      <c r="Q291" s="185" t="s">
        <v>410</v>
      </c>
    </row>
    <row r="292" spans="1:17" x14ac:dyDescent="0.25">
      <c r="A292" s="103"/>
      <c r="B292" s="103"/>
      <c r="C292" s="96"/>
      <c r="D292" s="99"/>
      <c r="E292" s="100"/>
      <c r="F292" s="97" t="str">
        <f t="shared" si="12"/>
        <v/>
      </c>
      <c r="G292" s="85"/>
      <c r="H292" s="97" t="str">
        <f t="shared" si="13"/>
        <v/>
      </c>
      <c r="I292" s="86"/>
      <c r="J292" s="98" t="str">
        <f t="shared" si="14"/>
        <v/>
      </c>
      <c r="K292" s="187"/>
      <c r="L292" s="101" t="str">
        <f>IF(AND(ISNUMBER(F292),ISNUMBER(H292),ISNUMBER(J292))=TRUE,IF((Tabla1[[#This Row],[Peso cápsula + Residuo corregido (g)]]-Tabla1[[#This Row],[Peso cápsula Corregido (g)]])&lt;$J$6,"MASA INSUFICIENTE",IF((1-K292)*(H292-F292)/J292&lt;$H$6,"&gt; "&amp;$H$6,(1-K292)*(H292-F292)/J292)),"")</f>
        <v/>
      </c>
      <c r="M292" s="105"/>
      <c r="N292" s="105"/>
      <c r="O292" s="185"/>
      <c r="P292" s="185"/>
      <c r="Q292" s="185" t="s">
        <v>410</v>
      </c>
    </row>
    <row r="293" spans="1:17" x14ac:dyDescent="0.25">
      <c r="A293" s="103"/>
      <c r="B293" s="103"/>
      <c r="C293" s="96"/>
      <c r="D293" s="99"/>
      <c r="E293" s="100"/>
      <c r="F293" s="97" t="str">
        <f t="shared" si="12"/>
        <v/>
      </c>
      <c r="G293" s="85"/>
      <c r="H293" s="97" t="str">
        <f t="shared" si="13"/>
        <v/>
      </c>
      <c r="I293" s="86"/>
      <c r="J293" s="98" t="str">
        <f t="shared" si="14"/>
        <v/>
      </c>
      <c r="K293" s="187"/>
      <c r="L293" s="101" t="str">
        <f>IF(AND(ISNUMBER(F293),ISNUMBER(H293),ISNUMBER(J293))=TRUE,IF((Tabla1[[#This Row],[Peso cápsula + Residuo corregido (g)]]-Tabla1[[#This Row],[Peso cápsula Corregido (g)]])&lt;$J$6,"MASA INSUFICIENTE",IF((1-K293)*(H293-F293)/J293&lt;$H$6,"&gt; "&amp;$H$6,(1-K293)*(H293-F293)/J293)),"")</f>
        <v/>
      </c>
      <c r="M293" s="105"/>
      <c r="N293" s="105"/>
      <c r="O293" s="185"/>
      <c r="P293" s="185"/>
      <c r="Q293" s="185" t="s">
        <v>410</v>
      </c>
    </row>
    <row r="294" spans="1:17" x14ac:dyDescent="0.25">
      <c r="A294" s="103"/>
      <c r="B294" s="103"/>
      <c r="C294" s="96"/>
      <c r="D294" s="99"/>
      <c r="E294" s="100"/>
      <c r="F294" s="97" t="str">
        <f t="shared" si="12"/>
        <v/>
      </c>
      <c r="G294" s="85"/>
      <c r="H294" s="97" t="str">
        <f t="shared" si="13"/>
        <v/>
      </c>
      <c r="I294" s="86"/>
      <c r="J294" s="98" t="str">
        <f t="shared" si="14"/>
        <v/>
      </c>
      <c r="K294" s="187"/>
      <c r="L294" s="101" t="str">
        <f>IF(AND(ISNUMBER(F294),ISNUMBER(H294),ISNUMBER(J294))=TRUE,IF((Tabla1[[#This Row],[Peso cápsula + Residuo corregido (g)]]-Tabla1[[#This Row],[Peso cápsula Corregido (g)]])&lt;$J$6,"MASA INSUFICIENTE",IF((1-K294)*(H294-F294)/J294&lt;$H$6,"&gt; "&amp;$H$6,(1-K294)*(H294-F294)/J294)),"")</f>
        <v/>
      </c>
      <c r="M294" s="105"/>
      <c r="N294" s="105"/>
      <c r="O294" s="185"/>
      <c r="P294" s="185"/>
      <c r="Q294" s="185" t="s">
        <v>410</v>
      </c>
    </row>
    <row r="295" spans="1:17" x14ac:dyDescent="0.25">
      <c r="A295" s="103"/>
      <c r="B295" s="103"/>
      <c r="C295" s="96"/>
      <c r="D295" s="99"/>
      <c r="E295" s="100"/>
      <c r="F295" s="97" t="str">
        <f t="shared" si="12"/>
        <v/>
      </c>
      <c r="G295" s="85"/>
      <c r="H295" s="97" t="str">
        <f t="shared" si="13"/>
        <v/>
      </c>
      <c r="I295" s="86"/>
      <c r="J295" s="98" t="str">
        <f t="shared" si="14"/>
        <v/>
      </c>
      <c r="K295" s="187"/>
      <c r="L295" s="101" t="str">
        <f>IF(AND(ISNUMBER(F295),ISNUMBER(H295),ISNUMBER(J295))=TRUE,IF((Tabla1[[#This Row],[Peso cápsula + Residuo corregido (g)]]-Tabla1[[#This Row],[Peso cápsula Corregido (g)]])&lt;$J$6,"MASA INSUFICIENTE",IF((1-K295)*(H295-F295)/J295&lt;$H$6,"&gt; "&amp;$H$6,(1-K295)*(H295-F295)/J295)),"")</f>
        <v/>
      </c>
      <c r="M295" s="105"/>
      <c r="N295" s="105"/>
      <c r="O295" s="185"/>
      <c r="P295" s="185"/>
      <c r="Q295" s="185" t="s">
        <v>410</v>
      </c>
    </row>
    <row r="296" spans="1:17" x14ac:dyDescent="0.25">
      <c r="A296" s="103"/>
      <c r="B296" s="103"/>
      <c r="C296" s="96"/>
      <c r="D296" s="99"/>
      <c r="E296" s="100"/>
      <c r="F296" s="97" t="str">
        <f t="shared" si="12"/>
        <v/>
      </c>
      <c r="G296" s="85"/>
      <c r="H296" s="97" t="str">
        <f t="shared" si="13"/>
        <v/>
      </c>
      <c r="I296" s="86"/>
      <c r="J296" s="98" t="str">
        <f t="shared" si="14"/>
        <v/>
      </c>
      <c r="K296" s="187"/>
      <c r="L296" s="101" t="str">
        <f>IF(AND(ISNUMBER(F296),ISNUMBER(H296),ISNUMBER(J296))=TRUE,IF((Tabla1[[#This Row],[Peso cápsula + Residuo corregido (g)]]-Tabla1[[#This Row],[Peso cápsula Corregido (g)]])&lt;$J$6,"MASA INSUFICIENTE",IF((1-K296)*(H296-F296)/J296&lt;$H$6,"&gt; "&amp;$H$6,(1-K296)*(H296-F296)/J296)),"")</f>
        <v/>
      </c>
      <c r="M296" s="105"/>
      <c r="N296" s="105"/>
      <c r="O296" s="185"/>
      <c r="P296" s="185"/>
      <c r="Q296" s="185" t="s">
        <v>410</v>
      </c>
    </row>
    <row r="297" spans="1:17" x14ac:dyDescent="0.25">
      <c r="A297" s="103"/>
      <c r="B297" s="103"/>
      <c r="C297" s="96"/>
      <c r="D297" s="99"/>
      <c r="E297" s="100"/>
      <c r="F297" s="97" t="str">
        <f t="shared" si="12"/>
        <v/>
      </c>
      <c r="G297" s="85"/>
      <c r="H297" s="97" t="str">
        <f t="shared" si="13"/>
        <v/>
      </c>
      <c r="I297" s="86"/>
      <c r="J297" s="98" t="str">
        <f t="shared" si="14"/>
        <v/>
      </c>
      <c r="K297" s="187"/>
      <c r="L297" s="101" t="str">
        <f>IF(AND(ISNUMBER(F297),ISNUMBER(H297),ISNUMBER(J297))=TRUE,IF((Tabla1[[#This Row],[Peso cápsula + Residuo corregido (g)]]-Tabla1[[#This Row],[Peso cápsula Corregido (g)]])&lt;$J$6,"MASA INSUFICIENTE",IF((1-K297)*(H297-F297)/J297&lt;$H$6,"&gt; "&amp;$H$6,(1-K297)*(H297-F297)/J297)),"")</f>
        <v/>
      </c>
      <c r="M297" s="105"/>
      <c r="N297" s="105"/>
      <c r="O297" s="185"/>
      <c r="P297" s="185"/>
      <c r="Q297" s="185" t="s">
        <v>410</v>
      </c>
    </row>
    <row r="298" spans="1:17" x14ac:dyDescent="0.25">
      <c r="A298" s="103"/>
      <c r="B298" s="103"/>
      <c r="C298" s="96"/>
      <c r="D298" s="99"/>
      <c r="E298" s="100"/>
      <c r="F298" s="97" t="str">
        <f t="shared" si="12"/>
        <v/>
      </c>
      <c r="G298" s="85"/>
      <c r="H298" s="97" t="str">
        <f t="shared" si="13"/>
        <v/>
      </c>
      <c r="I298" s="86"/>
      <c r="J298" s="98" t="str">
        <f t="shared" si="14"/>
        <v/>
      </c>
      <c r="K298" s="187"/>
      <c r="L298" s="101" t="str">
        <f>IF(AND(ISNUMBER(F298),ISNUMBER(H298),ISNUMBER(J298))=TRUE,IF((Tabla1[[#This Row],[Peso cápsula + Residuo corregido (g)]]-Tabla1[[#This Row],[Peso cápsula Corregido (g)]])&lt;$J$6,"MASA INSUFICIENTE",IF((1-K298)*(H298-F298)/J298&lt;$H$6,"&gt; "&amp;$H$6,(1-K298)*(H298-F298)/J298)),"")</f>
        <v/>
      </c>
      <c r="M298" s="105"/>
      <c r="N298" s="105"/>
      <c r="O298" s="185"/>
      <c r="P298" s="185"/>
      <c r="Q298" s="185" t="s">
        <v>410</v>
      </c>
    </row>
    <row r="299" spans="1:17" x14ac:dyDescent="0.25">
      <c r="A299" s="103"/>
      <c r="B299" s="103"/>
      <c r="C299" s="96"/>
      <c r="D299" s="99"/>
      <c r="E299" s="100"/>
      <c r="F299" s="97" t="str">
        <f t="shared" si="12"/>
        <v/>
      </c>
      <c r="G299" s="85"/>
      <c r="H299" s="97" t="str">
        <f t="shared" si="13"/>
        <v/>
      </c>
      <c r="I299" s="86"/>
      <c r="J299" s="98" t="str">
        <f t="shared" si="14"/>
        <v/>
      </c>
      <c r="K299" s="187"/>
      <c r="L299" s="101" t="str">
        <f>IF(AND(ISNUMBER(F299),ISNUMBER(H299),ISNUMBER(J299))=TRUE,IF((Tabla1[[#This Row],[Peso cápsula + Residuo corregido (g)]]-Tabla1[[#This Row],[Peso cápsula Corregido (g)]])&lt;$J$6,"MASA INSUFICIENTE",IF((1-K299)*(H299-F299)/J299&lt;$H$6,"&gt; "&amp;$H$6,(1-K299)*(H299-F299)/J299)),"")</f>
        <v/>
      </c>
      <c r="M299" s="105"/>
      <c r="N299" s="105"/>
      <c r="O299" s="185"/>
      <c r="P299" s="185"/>
      <c r="Q299" s="185" t="s">
        <v>410</v>
      </c>
    </row>
    <row r="300" spans="1:17" x14ac:dyDescent="0.25">
      <c r="A300" s="103"/>
      <c r="B300" s="103"/>
      <c r="C300" s="96"/>
      <c r="D300" s="99"/>
      <c r="E300" s="100"/>
      <c r="F300" s="97" t="str">
        <f t="shared" si="12"/>
        <v/>
      </c>
      <c r="G300" s="85"/>
      <c r="H300" s="97" t="str">
        <f t="shared" si="13"/>
        <v/>
      </c>
      <c r="I300" s="86"/>
      <c r="J300" s="98" t="str">
        <f t="shared" si="14"/>
        <v/>
      </c>
      <c r="K300" s="187"/>
      <c r="L300" s="101" t="str">
        <f>IF(AND(ISNUMBER(F300),ISNUMBER(H300),ISNUMBER(J300))=TRUE,IF((Tabla1[[#This Row],[Peso cápsula + Residuo corregido (g)]]-Tabla1[[#This Row],[Peso cápsula Corregido (g)]])&lt;$J$6,"MASA INSUFICIENTE",IF((1-K300)*(H300-F300)/J300&lt;$H$6,"&gt; "&amp;$H$6,(1-K300)*(H300-F300)/J300)),"")</f>
        <v/>
      </c>
      <c r="M300" s="105"/>
      <c r="N300" s="105"/>
      <c r="O300" s="185"/>
      <c r="P300" s="185"/>
      <c r="Q300" s="185" t="s">
        <v>411</v>
      </c>
    </row>
    <row r="301" spans="1:17" x14ac:dyDescent="0.25">
      <c r="A301" s="103"/>
      <c r="B301" s="103"/>
      <c r="C301" s="96"/>
      <c r="D301" s="99"/>
      <c r="E301" s="100"/>
      <c r="F301" s="97" t="str">
        <f t="shared" si="12"/>
        <v/>
      </c>
      <c r="G301" s="85"/>
      <c r="H301" s="97" t="str">
        <f t="shared" si="13"/>
        <v/>
      </c>
      <c r="I301" s="86"/>
      <c r="J301" s="98" t="str">
        <f t="shared" si="14"/>
        <v/>
      </c>
      <c r="K301" s="187"/>
      <c r="L301" s="13" t="str">
        <f>IF(AND(ISNUMBER(F301),ISNUMBER(H301),ISNUMBER(J301))=TRUE,IF((Tabla1[[#This Row],[Peso cápsula + Residuo corregido (g)]]-Tabla1[[#This Row],[Peso cápsula Corregido (g)]])&lt;$J$6,"MASA INSUFICIENTE",IF((1-K301)*(H301-F301)/J301&lt;$H$6,"&gt; "&amp;$H$6,(1-K301)*(H301-F301)/J301)),"")</f>
        <v/>
      </c>
      <c r="M301" s="105"/>
      <c r="N301" s="105"/>
      <c r="O301" s="185"/>
      <c r="P301" s="185"/>
      <c r="Q301" s="185"/>
    </row>
    <row r="302" spans="1:17" x14ac:dyDescent="0.25">
      <c r="A302" s="103"/>
      <c r="B302" s="103"/>
      <c r="C302" s="96"/>
      <c r="D302" s="99"/>
      <c r="E302" s="100"/>
      <c r="F302" s="97" t="str">
        <f t="shared" si="12"/>
        <v/>
      </c>
      <c r="G302" s="85"/>
      <c r="H302" s="97" t="str">
        <f t="shared" si="13"/>
        <v/>
      </c>
      <c r="I302" s="86"/>
      <c r="J302" s="98" t="str">
        <f t="shared" si="14"/>
        <v/>
      </c>
      <c r="K302" s="187"/>
      <c r="L302" s="13" t="str">
        <f>IF(AND(ISNUMBER(F302),ISNUMBER(H302),ISNUMBER(J302))=TRUE,IF((Tabla1[[#This Row],[Peso cápsula + Residuo corregido (g)]]-Tabla1[[#This Row],[Peso cápsula Corregido (g)]])&lt;$J$6,"MASA INSUFICIENTE",IF((1-K302)*(H302-F302)/J302&lt;$H$6,"&gt; "&amp;$H$6,(1-K302)*(H302-F302)/J302)),"")</f>
        <v/>
      </c>
      <c r="M302" s="105"/>
      <c r="N302" s="105"/>
      <c r="O302" s="185"/>
      <c r="P302" s="185"/>
      <c r="Q302" s="185"/>
    </row>
    <row r="303" spans="1:17" x14ac:dyDescent="0.25">
      <c r="A303" s="103"/>
      <c r="B303" s="103"/>
      <c r="C303" s="96"/>
      <c r="D303" s="99"/>
      <c r="E303" s="100"/>
      <c r="F303" s="97" t="str">
        <f t="shared" si="12"/>
        <v/>
      </c>
      <c r="G303" s="85"/>
      <c r="H303" s="97" t="str">
        <f t="shared" si="13"/>
        <v/>
      </c>
      <c r="I303" s="86"/>
      <c r="J303" s="98" t="str">
        <f t="shared" si="14"/>
        <v/>
      </c>
      <c r="K303" s="187"/>
      <c r="L303" s="13" t="str">
        <f>IF(AND(ISNUMBER(F303),ISNUMBER(H303),ISNUMBER(J303))=TRUE,IF((Tabla1[[#This Row],[Peso cápsula + Residuo corregido (g)]]-Tabla1[[#This Row],[Peso cápsula Corregido (g)]])&lt;$J$6,"MASA INSUFICIENTE",IF((1-K303)*(H303-F303)/J303&lt;$H$6,"&gt; "&amp;$H$6,(1-K303)*(H303-F303)/J303)),"")</f>
        <v/>
      </c>
      <c r="M303" s="105"/>
      <c r="N303" s="105"/>
      <c r="O303" s="185"/>
      <c r="P303" s="185"/>
      <c r="Q303" s="185"/>
    </row>
    <row r="304" spans="1:17" x14ac:dyDescent="0.25">
      <c r="A304" s="103"/>
      <c r="B304" s="103"/>
      <c r="C304" s="96"/>
      <c r="D304" s="99"/>
      <c r="E304" s="100"/>
      <c r="F304" s="97" t="str">
        <f t="shared" si="12"/>
        <v/>
      </c>
      <c r="G304" s="85"/>
      <c r="H304" s="97" t="str">
        <f t="shared" si="13"/>
        <v/>
      </c>
      <c r="I304" s="86"/>
      <c r="J304" s="98" t="str">
        <f t="shared" si="14"/>
        <v/>
      </c>
      <c r="K304" s="187"/>
      <c r="L304" s="13" t="str">
        <f>IF(AND(ISNUMBER(F304),ISNUMBER(H304),ISNUMBER(J304))=TRUE,IF((Tabla1[[#This Row],[Peso cápsula + Residuo corregido (g)]]-Tabla1[[#This Row],[Peso cápsula Corregido (g)]])&lt;$J$6,"MASA INSUFICIENTE",IF((1-K304)*(H304-F304)/J304&lt;$H$6,"&gt; "&amp;$H$6,(1-K304)*(H304-F304)/J304)),"")</f>
        <v/>
      </c>
      <c r="M304" s="105"/>
      <c r="N304" s="105"/>
      <c r="O304" s="185"/>
      <c r="P304" s="185"/>
      <c r="Q304" s="185"/>
    </row>
    <row r="305" spans="1:17" x14ac:dyDescent="0.25">
      <c r="A305" s="103"/>
      <c r="B305" s="103"/>
      <c r="C305" s="96"/>
      <c r="D305" s="99"/>
      <c r="E305" s="100"/>
      <c r="F305" s="97" t="str">
        <f t="shared" si="12"/>
        <v/>
      </c>
      <c r="G305" s="85"/>
      <c r="H305" s="97" t="str">
        <f t="shared" si="13"/>
        <v/>
      </c>
      <c r="I305" s="86"/>
      <c r="J305" s="98" t="str">
        <f t="shared" si="14"/>
        <v/>
      </c>
      <c r="K305" s="187"/>
      <c r="L305" s="13" t="str">
        <f>IF(AND(ISNUMBER(F305),ISNUMBER(H305),ISNUMBER(J305))=TRUE,IF((Tabla1[[#This Row],[Peso cápsula + Residuo corregido (g)]]-Tabla1[[#This Row],[Peso cápsula Corregido (g)]])&lt;$J$6,"MASA INSUFICIENTE",IF((1-K305)*(H305-F305)/J305&lt;$H$6,"&gt; "&amp;$H$6,(1-K305)*(H305-F305)/J305)),"")</f>
        <v/>
      </c>
      <c r="M305" s="105"/>
      <c r="N305" s="105"/>
      <c r="O305" s="185"/>
      <c r="P305" s="185"/>
      <c r="Q305" s="185"/>
    </row>
    <row r="306" spans="1:17" x14ac:dyDescent="0.25">
      <c r="A306" s="103"/>
      <c r="B306" s="103"/>
      <c r="C306" s="96"/>
      <c r="D306" s="99"/>
      <c r="E306" s="100"/>
      <c r="F306" s="97" t="str">
        <f t="shared" si="12"/>
        <v/>
      </c>
      <c r="G306" s="85"/>
      <c r="H306" s="97" t="str">
        <f t="shared" si="13"/>
        <v/>
      </c>
      <c r="I306" s="86"/>
      <c r="J306" s="98" t="str">
        <f t="shared" si="14"/>
        <v/>
      </c>
      <c r="K306" s="187"/>
      <c r="L306" s="13" t="str">
        <f>IF(AND(ISNUMBER(F306),ISNUMBER(H306),ISNUMBER(J306))=TRUE,IF((Tabla1[[#This Row],[Peso cápsula + Residuo corregido (g)]]-Tabla1[[#This Row],[Peso cápsula Corregido (g)]])&lt;$J$6,"MASA INSUFICIENTE",IF((1-K306)*(H306-F306)/J306&lt;$H$6,"&gt; "&amp;$H$6,(1-K306)*(H306-F306)/J306)),"")</f>
        <v/>
      </c>
      <c r="M306" s="105"/>
      <c r="N306" s="105"/>
      <c r="O306" s="185"/>
      <c r="P306" s="185"/>
      <c r="Q306" s="185"/>
    </row>
    <row r="307" spans="1:17" x14ac:dyDescent="0.25">
      <c r="A307" s="103"/>
      <c r="B307" s="103"/>
      <c r="C307" s="96"/>
      <c r="D307" s="99"/>
      <c r="E307" s="100"/>
      <c r="F307" s="97" t="str">
        <f t="shared" si="12"/>
        <v/>
      </c>
      <c r="G307" s="85"/>
      <c r="H307" s="97" t="str">
        <f t="shared" si="13"/>
        <v/>
      </c>
      <c r="I307" s="86"/>
      <c r="J307" s="98" t="str">
        <f t="shared" si="14"/>
        <v/>
      </c>
      <c r="K307" s="187"/>
      <c r="L307" s="13" t="str">
        <f>IF(AND(ISNUMBER(F307),ISNUMBER(H307),ISNUMBER(J307))=TRUE,IF((Tabla1[[#This Row],[Peso cápsula + Residuo corregido (g)]]-Tabla1[[#This Row],[Peso cápsula Corregido (g)]])&lt;$J$6,"MASA INSUFICIENTE",IF((1-K307)*(H307-F307)/J307&lt;$H$6,"&gt; "&amp;$H$6,(1-K307)*(H307-F307)/J307)),"")</f>
        <v/>
      </c>
      <c r="M307" s="105"/>
      <c r="N307" s="105"/>
      <c r="O307" s="185"/>
      <c r="P307" s="185"/>
      <c r="Q307" s="185"/>
    </row>
    <row r="308" spans="1:17" x14ac:dyDescent="0.25">
      <c r="A308" s="103"/>
      <c r="B308" s="103"/>
      <c r="C308" s="96"/>
      <c r="D308" s="99"/>
      <c r="E308" s="100"/>
      <c r="F308" s="97" t="str">
        <f t="shared" si="12"/>
        <v/>
      </c>
      <c r="G308" s="85"/>
      <c r="H308" s="97" t="str">
        <f t="shared" si="13"/>
        <v/>
      </c>
      <c r="I308" s="86"/>
      <c r="J308" s="98" t="str">
        <f t="shared" si="14"/>
        <v/>
      </c>
      <c r="K308" s="187"/>
      <c r="L308" s="13" t="str">
        <f>IF(AND(ISNUMBER(F308),ISNUMBER(H308),ISNUMBER(J308))=TRUE,IF((Tabla1[[#This Row],[Peso cápsula + Residuo corregido (g)]]-Tabla1[[#This Row],[Peso cápsula Corregido (g)]])&lt;$J$6,"MASA INSUFICIENTE",IF((1-K308)*(H308-F308)/J308&lt;$H$6,"&gt; "&amp;$H$6,(1-K308)*(H308-F308)/J308)),"")</f>
        <v/>
      </c>
      <c r="M308" s="105"/>
      <c r="N308" s="105"/>
      <c r="O308" s="185"/>
      <c r="P308" s="185"/>
      <c r="Q308" s="185"/>
    </row>
    <row r="309" spans="1:17" x14ac:dyDescent="0.25">
      <c r="A309" s="103"/>
      <c r="B309" s="103"/>
      <c r="C309" s="96"/>
      <c r="D309" s="99"/>
      <c r="E309" s="100"/>
      <c r="F309" s="97" t="str">
        <f t="shared" si="12"/>
        <v/>
      </c>
      <c r="G309" s="85"/>
      <c r="H309" s="97" t="str">
        <f t="shared" si="13"/>
        <v/>
      </c>
      <c r="I309" s="86"/>
      <c r="J309" s="98" t="str">
        <f t="shared" si="14"/>
        <v/>
      </c>
      <c r="K309" s="187"/>
      <c r="L309" s="13" t="str">
        <f>IF(AND(ISNUMBER(F309),ISNUMBER(H309),ISNUMBER(J309))=TRUE,IF((Tabla1[[#This Row],[Peso cápsula + Residuo corregido (g)]]-Tabla1[[#This Row],[Peso cápsula Corregido (g)]])&lt;$J$6,"MASA INSUFICIENTE",IF((1-K309)*(H309-F309)/J309&lt;$H$6,"&gt; "&amp;$H$6,(1-K309)*(H309-F309)/J309)),"")</f>
        <v/>
      </c>
      <c r="M309" s="105"/>
      <c r="N309" s="105"/>
      <c r="O309" s="185"/>
      <c r="P309" s="185"/>
      <c r="Q309" s="185"/>
    </row>
    <row r="310" spans="1:17" x14ac:dyDescent="0.25">
      <c r="A310" s="103"/>
      <c r="B310" s="103"/>
      <c r="C310" s="96"/>
      <c r="D310" s="99"/>
      <c r="E310" s="100"/>
      <c r="F310" s="97" t="str">
        <f t="shared" si="12"/>
        <v/>
      </c>
      <c r="G310" s="85"/>
      <c r="H310" s="97" t="str">
        <f t="shared" si="13"/>
        <v/>
      </c>
      <c r="I310" s="86"/>
      <c r="J310" s="98" t="str">
        <f t="shared" si="14"/>
        <v/>
      </c>
      <c r="K310" s="187"/>
      <c r="L310" s="13" t="str">
        <f>IF(AND(ISNUMBER(F310),ISNUMBER(H310),ISNUMBER(J310))=TRUE,IF((Tabla1[[#This Row],[Peso cápsula + Residuo corregido (g)]]-Tabla1[[#This Row],[Peso cápsula Corregido (g)]])&lt;$J$6,"MASA INSUFICIENTE",IF((1-K310)*(H310-F310)/J310&lt;$H$6,"&gt; "&amp;$H$6,(1-K310)*(H310-F310)/J310)),"")</f>
        <v/>
      </c>
      <c r="M310" s="105"/>
      <c r="N310" s="105"/>
      <c r="O310" s="185"/>
      <c r="P310" s="185"/>
      <c r="Q310" s="185"/>
    </row>
    <row r="311" spans="1:17" x14ac:dyDescent="0.25">
      <c r="A311" s="103"/>
      <c r="B311" s="103"/>
      <c r="C311" s="96"/>
      <c r="D311" s="99"/>
      <c r="E311" s="100"/>
      <c r="F311" s="97" t="str">
        <f t="shared" si="12"/>
        <v/>
      </c>
      <c r="G311" s="85"/>
      <c r="H311" s="97" t="str">
        <f t="shared" si="13"/>
        <v/>
      </c>
      <c r="I311" s="86"/>
      <c r="J311" s="98" t="str">
        <f t="shared" si="14"/>
        <v/>
      </c>
      <c r="K311" s="187"/>
      <c r="L311" s="13" t="str">
        <f>IF(AND(ISNUMBER(F311),ISNUMBER(H311),ISNUMBER(J311))=TRUE,IF((Tabla1[[#This Row],[Peso cápsula + Residuo corregido (g)]]-Tabla1[[#This Row],[Peso cápsula Corregido (g)]])&lt;$J$6,"MASA INSUFICIENTE",IF((1-K311)*(H311-F311)/J311&lt;$H$6,"&gt; "&amp;$H$6,(1-K311)*(H311-F311)/J311)),"")</f>
        <v/>
      </c>
      <c r="M311" s="105"/>
      <c r="N311" s="105"/>
      <c r="O311" s="185"/>
      <c r="P311" s="185"/>
      <c r="Q311" s="185"/>
    </row>
    <row r="312" spans="1:17" x14ac:dyDescent="0.25">
      <c r="A312" s="103"/>
      <c r="B312" s="103"/>
      <c r="C312" s="96"/>
      <c r="D312" s="99"/>
      <c r="E312" s="100"/>
      <c r="F312" s="97" t="str">
        <f t="shared" si="12"/>
        <v/>
      </c>
      <c r="G312" s="85"/>
      <c r="H312" s="97" t="str">
        <f t="shared" si="13"/>
        <v/>
      </c>
      <c r="I312" s="86"/>
      <c r="J312" s="98" t="str">
        <f t="shared" si="14"/>
        <v/>
      </c>
      <c r="K312" s="187"/>
      <c r="L312" s="13" t="str">
        <f>IF(AND(ISNUMBER(F312),ISNUMBER(H312),ISNUMBER(J312))=TRUE,IF((Tabla1[[#This Row],[Peso cápsula + Residuo corregido (g)]]-Tabla1[[#This Row],[Peso cápsula Corregido (g)]])&lt;$J$6,"MASA INSUFICIENTE",IF((1-K312)*(H312-F312)/J312&lt;$H$6,"&gt; "&amp;$H$6,(1-K312)*(H312-F312)/J312)),"")</f>
        <v/>
      </c>
      <c r="M312" s="105"/>
      <c r="N312" s="105"/>
      <c r="O312" s="185"/>
      <c r="P312" s="185"/>
      <c r="Q312" s="185"/>
    </row>
    <row r="313" spans="1:17" x14ac:dyDescent="0.25">
      <c r="A313" s="103"/>
      <c r="B313" s="103"/>
      <c r="C313" s="96"/>
      <c r="D313" s="99"/>
      <c r="E313" s="100"/>
      <c r="F313" s="97" t="str">
        <f t="shared" si="12"/>
        <v/>
      </c>
      <c r="G313" s="85"/>
      <c r="H313" s="97" t="str">
        <f t="shared" si="13"/>
        <v/>
      </c>
      <c r="I313" s="86"/>
      <c r="J313" s="98" t="str">
        <f t="shared" si="14"/>
        <v/>
      </c>
      <c r="K313" s="187"/>
      <c r="L313" s="13" t="str">
        <f>IF(AND(ISNUMBER(F313),ISNUMBER(H313),ISNUMBER(J313))=TRUE,IF((Tabla1[[#This Row],[Peso cápsula + Residuo corregido (g)]]-Tabla1[[#This Row],[Peso cápsula Corregido (g)]])&lt;$J$6,"MASA INSUFICIENTE",IF((1-K313)*(H313-F313)/J313&lt;$H$6,"&gt; "&amp;$H$6,(1-K313)*(H313-F313)/J313)),"")</f>
        <v/>
      </c>
      <c r="M313" s="105"/>
      <c r="N313" s="105"/>
      <c r="O313" s="185"/>
      <c r="P313" s="185"/>
      <c r="Q313" s="185"/>
    </row>
    <row r="314" spans="1:17" x14ac:dyDescent="0.25">
      <c r="A314" s="103"/>
      <c r="B314" s="103"/>
      <c r="C314" s="96"/>
      <c r="D314" s="99"/>
      <c r="E314" s="100"/>
      <c r="F314" s="97" t="str">
        <f t="shared" si="12"/>
        <v/>
      </c>
      <c r="G314" s="85"/>
      <c r="H314" s="97" t="str">
        <f t="shared" si="13"/>
        <v/>
      </c>
      <c r="I314" s="86"/>
      <c r="J314" s="98" t="str">
        <f t="shared" si="14"/>
        <v/>
      </c>
      <c r="K314" s="187"/>
      <c r="L314" s="13" t="str">
        <f>IF(AND(ISNUMBER(F314),ISNUMBER(H314),ISNUMBER(J314))=TRUE,IF((Tabla1[[#This Row],[Peso cápsula + Residuo corregido (g)]]-Tabla1[[#This Row],[Peso cápsula Corregido (g)]])&lt;$J$6,"MASA INSUFICIENTE",IF((1-K314)*(H314-F314)/J314&lt;$H$6,"&gt; "&amp;$H$6,(1-K314)*(H314-F314)/J314)),"")</f>
        <v/>
      </c>
      <c r="M314" s="105"/>
      <c r="N314" s="105"/>
      <c r="O314" s="185"/>
      <c r="P314" s="185"/>
      <c r="Q314" s="185"/>
    </row>
    <row r="315" spans="1:17" x14ac:dyDescent="0.25">
      <c r="A315" s="103"/>
      <c r="B315" s="103"/>
      <c r="C315" s="96"/>
      <c r="D315" s="99"/>
      <c r="E315" s="100"/>
      <c r="F315" s="97" t="str">
        <f t="shared" si="12"/>
        <v/>
      </c>
      <c r="G315" s="85"/>
      <c r="H315" s="97" t="str">
        <f t="shared" si="13"/>
        <v/>
      </c>
      <c r="I315" s="86"/>
      <c r="J315" s="98" t="str">
        <f t="shared" si="14"/>
        <v/>
      </c>
      <c r="K315" s="187"/>
      <c r="L315" s="13" t="str">
        <f>IF(AND(ISNUMBER(F315),ISNUMBER(H315),ISNUMBER(J315))=TRUE,IF((Tabla1[[#This Row],[Peso cápsula + Residuo corregido (g)]]-Tabla1[[#This Row],[Peso cápsula Corregido (g)]])&lt;$J$6,"MASA INSUFICIENTE",IF((1-K315)*(H315-F315)/J315&lt;$H$6,"&gt; "&amp;$H$6,(1-K315)*(H315-F315)/J315)),"")</f>
        <v/>
      </c>
      <c r="M315" s="105"/>
      <c r="N315" s="105"/>
      <c r="O315" s="185"/>
      <c r="P315" s="185"/>
      <c r="Q315" s="185"/>
    </row>
    <row r="316" spans="1:17" x14ac:dyDescent="0.25">
      <c r="A316" s="103"/>
      <c r="B316" s="103"/>
      <c r="C316" s="96"/>
      <c r="D316" s="99"/>
      <c r="E316" s="100"/>
      <c r="F316" s="97" t="str">
        <f t="shared" si="12"/>
        <v/>
      </c>
      <c r="G316" s="85"/>
      <c r="H316" s="97" t="str">
        <f t="shared" si="13"/>
        <v/>
      </c>
      <c r="I316" s="86"/>
      <c r="J316" s="98" t="str">
        <f t="shared" si="14"/>
        <v/>
      </c>
      <c r="K316" s="187"/>
      <c r="L316" s="13" t="str">
        <f>IF(AND(ISNUMBER(F316),ISNUMBER(H316),ISNUMBER(J316))=TRUE,IF((Tabla1[[#This Row],[Peso cápsula + Residuo corregido (g)]]-Tabla1[[#This Row],[Peso cápsula Corregido (g)]])&lt;$J$6,"MASA INSUFICIENTE",IF((1-K316)*(H316-F316)/J316&lt;$H$6,"&gt; "&amp;$H$6,(1-K316)*(H316-F316)/J316)),"")</f>
        <v/>
      </c>
      <c r="M316" s="105"/>
      <c r="N316" s="105"/>
      <c r="O316" s="185"/>
      <c r="P316" s="185"/>
      <c r="Q316" s="185"/>
    </row>
    <row r="317" spans="1:17" x14ac:dyDescent="0.25">
      <c r="A317" s="103"/>
      <c r="B317" s="103"/>
      <c r="C317" s="96"/>
      <c r="D317" s="99"/>
      <c r="E317" s="100"/>
      <c r="F317" s="97" t="str">
        <f t="shared" si="12"/>
        <v/>
      </c>
      <c r="G317" s="85"/>
      <c r="H317" s="97" t="str">
        <f t="shared" si="13"/>
        <v/>
      </c>
      <c r="I317" s="86"/>
      <c r="J317" s="98" t="str">
        <f t="shared" si="14"/>
        <v/>
      </c>
      <c r="K317" s="187"/>
      <c r="L317" s="13" t="str">
        <f>IF(AND(ISNUMBER(F317),ISNUMBER(H317),ISNUMBER(J317))=TRUE,IF((Tabla1[[#This Row],[Peso cápsula + Residuo corregido (g)]]-Tabla1[[#This Row],[Peso cápsula Corregido (g)]])&lt;$J$6,"MASA INSUFICIENTE",IF((1-K317)*(H317-F317)/J317&lt;$H$6,"&gt; "&amp;$H$6,(1-K317)*(H317-F317)/J317)),"")</f>
        <v/>
      </c>
      <c r="M317" s="105"/>
      <c r="N317" s="105"/>
      <c r="O317" s="185"/>
      <c r="P317" s="185"/>
      <c r="Q317" s="185"/>
    </row>
    <row r="318" spans="1:17" x14ac:dyDescent="0.25">
      <c r="A318" s="103"/>
      <c r="B318" s="103"/>
      <c r="C318" s="96"/>
      <c r="D318" s="99"/>
      <c r="E318" s="100"/>
      <c r="F318" s="97" t="str">
        <f t="shared" si="12"/>
        <v/>
      </c>
      <c r="G318" s="85"/>
      <c r="H318" s="97" t="str">
        <f t="shared" si="13"/>
        <v/>
      </c>
      <c r="I318" s="86"/>
      <c r="J318" s="98" t="str">
        <f t="shared" si="14"/>
        <v/>
      </c>
      <c r="K318" s="187"/>
      <c r="L318" s="13" t="str">
        <f>IF(AND(ISNUMBER(F318),ISNUMBER(H318),ISNUMBER(J318))=TRUE,IF((Tabla1[[#This Row],[Peso cápsula + Residuo corregido (g)]]-Tabla1[[#This Row],[Peso cápsula Corregido (g)]])&lt;$J$6,"MASA INSUFICIENTE",IF((1-K318)*(H318-F318)/J318&lt;$H$6,"&gt; "&amp;$H$6,(1-K318)*(H318-F318)/J318)),"")</f>
        <v/>
      </c>
      <c r="M318" s="105"/>
      <c r="N318" s="105"/>
      <c r="O318" s="185"/>
      <c r="P318" s="185"/>
      <c r="Q318" s="185"/>
    </row>
    <row r="319" spans="1:17" x14ac:dyDescent="0.25">
      <c r="A319" s="103"/>
      <c r="B319" s="103"/>
      <c r="C319" s="96"/>
      <c r="D319" s="99"/>
      <c r="E319" s="100"/>
      <c r="F319" s="97" t="str">
        <f t="shared" si="12"/>
        <v/>
      </c>
      <c r="G319" s="85"/>
      <c r="H319" s="97" t="str">
        <f t="shared" si="13"/>
        <v/>
      </c>
      <c r="I319" s="86"/>
      <c r="J319" s="98" t="str">
        <f t="shared" si="14"/>
        <v/>
      </c>
      <c r="K319" s="187"/>
      <c r="L319" s="13" t="str">
        <f>IF(AND(ISNUMBER(F319),ISNUMBER(H319),ISNUMBER(J319))=TRUE,IF((Tabla1[[#This Row],[Peso cápsula + Residuo corregido (g)]]-Tabla1[[#This Row],[Peso cápsula Corregido (g)]])&lt;$J$6,"MASA INSUFICIENTE",IF((1-K319)*(H319-F319)/J319&lt;$H$6,"&gt; "&amp;$H$6,(1-K319)*(H319-F319)/J319)),"")</f>
        <v/>
      </c>
      <c r="M319" s="105"/>
      <c r="N319" s="105"/>
      <c r="O319" s="185"/>
      <c r="P319" s="185"/>
      <c r="Q319" s="185"/>
    </row>
    <row r="320" spans="1:17" x14ac:dyDescent="0.25">
      <c r="A320" s="103"/>
      <c r="B320" s="103"/>
      <c r="C320" s="96"/>
      <c r="D320" s="99"/>
      <c r="E320" s="100"/>
      <c r="F320" s="97" t="str">
        <f t="shared" si="12"/>
        <v/>
      </c>
      <c r="G320" s="85"/>
      <c r="H320" s="97" t="str">
        <f t="shared" si="13"/>
        <v/>
      </c>
      <c r="I320" s="86"/>
      <c r="J320" s="98" t="str">
        <f t="shared" si="14"/>
        <v/>
      </c>
      <c r="K320" s="187"/>
      <c r="L320" s="13" t="str">
        <f>IF(AND(ISNUMBER(F320),ISNUMBER(H320),ISNUMBER(J320))=TRUE,IF((Tabla1[[#This Row],[Peso cápsula + Residuo corregido (g)]]-Tabla1[[#This Row],[Peso cápsula Corregido (g)]])&lt;$J$6,"MASA INSUFICIENTE",IF((1-K320)*(H320-F320)/J320&lt;$H$6,"&gt; "&amp;$H$6,(1-K320)*(H320-F320)/J320)),"")</f>
        <v/>
      </c>
      <c r="M320" s="105"/>
      <c r="N320" s="105"/>
      <c r="O320" s="185"/>
      <c r="P320" s="185"/>
      <c r="Q320" s="185"/>
    </row>
    <row r="321" spans="1:17" x14ac:dyDescent="0.25">
      <c r="A321" s="103"/>
      <c r="B321" s="103"/>
      <c r="C321" s="96"/>
      <c r="D321" s="99"/>
      <c r="E321" s="100"/>
      <c r="F321" s="97" t="str">
        <f t="shared" si="12"/>
        <v/>
      </c>
      <c r="G321" s="85"/>
      <c r="H321" s="97" t="str">
        <f t="shared" si="13"/>
        <v/>
      </c>
      <c r="I321" s="86"/>
      <c r="J321" s="98" t="str">
        <f t="shared" si="14"/>
        <v/>
      </c>
      <c r="K321" s="187"/>
      <c r="L321" s="13" t="str">
        <f>IF(AND(ISNUMBER(F321),ISNUMBER(H321),ISNUMBER(J321))=TRUE,IF((Tabla1[[#This Row],[Peso cápsula + Residuo corregido (g)]]-Tabla1[[#This Row],[Peso cápsula Corregido (g)]])&lt;$J$6,"MASA INSUFICIENTE",IF((1-K321)*(H321-F321)/J321&lt;$H$6,"&gt; "&amp;$H$6,(1-K321)*(H321-F321)/J321)),"")</f>
        <v/>
      </c>
      <c r="M321" s="105"/>
      <c r="N321" s="105"/>
      <c r="O321" s="185"/>
      <c r="P321" s="185"/>
      <c r="Q321" s="185"/>
    </row>
    <row r="322" spans="1:17" x14ac:dyDescent="0.25">
      <c r="A322" s="103"/>
      <c r="B322" s="103"/>
      <c r="C322" s="96"/>
      <c r="D322" s="99"/>
      <c r="E322" s="100"/>
      <c r="F322" s="97" t="str">
        <f t="shared" si="12"/>
        <v/>
      </c>
      <c r="G322" s="85"/>
      <c r="H322" s="97" t="str">
        <f t="shared" si="13"/>
        <v/>
      </c>
      <c r="I322" s="86"/>
      <c r="J322" s="98" t="str">
        <f t="shared" si="14"/>
        <v/>
      </c>
      <c r="K322" s="187"/>
      <c r="L322" s="13" t="str">
        <f>IF(AND(ISNUMBER(F322),ISNUMBER(H322),ISNUMBER(J322))=TRUE,IF((Tabla1[[#This Row],[Peso cápsula + Residuo corregido (g)]]-Tabla1[[#This Row],[Peso cápsula Corregido (g)]])&lt;$J$6,"MASA INSUFICIENTE",IF((1-K322)*(H322-F322)/J322&lt;$H$6,"&gt; "&amp;$H$6,(1-K322)*(H322-F322)/J322)),"")</f>
        <v/>
      </c>
      <c r="M322" s="105"/>
      <c r="N322" s="105"/>
      <c r="O322" s="185"/>
      <c r="P322" s="185"/>
      <c r="Q322" s="185"/>
    </row>
    <row r="323" spans="1:17" x14ac:dyDescent="0.25">
      <c r="A323" s="103"/>
      <c r="B323" s="103"/>
      <c r="C323" s="96"/>
      <c r="D323" s="99"/>
      <c r="E323" s="100"/>
      <c r="F323" s="97" t="str">
        <f t="shared" si="12"/>
        <v/>
      </c>
      <c r="G323" s="85"/>
      <c r="H323" s="97" t="str">
        <f t="shared" si="13"/>
        <v/>
      </c>
      <c r="I323" s="86"/>
      <c r="J323" s="98" t="str">
        <f t="shared" si="14"/>
        <v/>
      </c>
      <c r="K323" s="187"/>
      <c r="L323" s="13" t="str">
        <f>IF(AND(ISNUMBER(F323),ISNUMBER(H323),ISNUMBER(J323))=TRUE,IF((Tabla1[[#This Row],[Peso cápsula + Residuo corregido (g)]]-Tabla1[[#This Row],[Peso cápsula Corregido (g)]])&lt;$J$6,"MASA INSUFICIENTE",IF((1-K323)*(H323-F323)/J323&lt;$H$6,"&gt; "&amp;$H$6,(1-K323)*(H323-F323)/J323)),"")</f>
        <v/>
      </c>
      <c r="M323" s="105"/>
      <c r="N323" s="105"/>
      <c r="O323" s="185"/>
      <c r="P323" s="185"/>
      <c r="Q323" s="185"/>
    </row>
    <row r="324" spans="1:17" x14ac:dyDescent="0.25">
      <c r="A324" s="103"/>
      <c r="B324" s="103"/>
      <c r="C324" s="96"/>
      <c r="D324" s="99"/>
      <c r="E324" s="100"/>
      <c r="F324" s="97" t="str">
        <f t="shared" si="12"/>
        <v/>
      </c>
      <c r="G324" s="85"/>
      <c r="H324" s="97" t="str">
        <f t="shared" si="13"/>
        <v/>
      </c>
      <c r="I324" s="86"/>
      <c r="J324" s="98" t="str">
        <f t="shared" si="14"/>
        <v/>
      </c>
      <c r="K324" s="187"/>
      <c r="L324" s="13" t="str">
        <f>IF(AND(ISNUMBER(F324),ISNUMBER(H324),ISNUMBER(J324))=TRUE,IF((Tabla1[[#This Row],[Peso cápsula + Residuo corregido (g)]]-Tabla1[[#This Row],[Peso cápsula Corregido (g)]])&lt;$J$6,"MASA INSUFICIENTE",IF((1-K324)*(H324-F324)/J324&lt;$H$6,"&gt; "&amp;$H$6,(1-K324)*(H324-F324)/J324)),"")</f>
        <v/>
      </c>
      <c r="M324" s="105"/>
      <c r="N324" s="105"/>
      <c r="O324" s="185"/>
      <c r="P324" s="185"/>
      <c r="Q324" s="185"/>
    </row>
    <row r="325" spans="1:17" x14ac:dyDescent="0.25">
      <c r="A325" s="103"/>
      <c r="B325" s="103"/>
      <c r="C325" s="96"/>
      <c r="D325" s="99"/>
      <c r="E325" s="100"/>
      <c r="F325" s="97" t="str">
        <f t="shared" si="12"/>
        <v/>
      </c>
      <c r="G325" s="85"/>
      <c r="H325" s="97" t="str">
        <f t="shared" si="13"/>
        <v/>
      </c>
      <c r="I325" s="86"/>
      <c r="J325" s="98" t="str">
        <f t="shared" si="14"/>
        <v/>
      </c>
      <c r="K325" s="187"/>
      <c r="L325" s="13" t="str">
        <f>IF(AND(ISNUMBER(F325),ISNUMBER(H325),ISNUMBER(J325))=TRUE,IF((Tabla1[[#This Row],[Peso cápsula + Residuo corregido (g)]]-Tabla1[[#This Row],[Peso cápsula Corregido (g)]])&lt;$J$6,"MASA INSUFICIENTE",IF((1-K325)*(H325-F325)/J325&lt;$H$6,"&gt; "&amp;$H$6,(1-K325)*(H325-F325)/J325)),"")</f>
        <v/>
      </c>
      <c r="M325" s="105"/>
      <c r="N325" s="105"/>
      <c r="O325" s="185"/>
      <c r="P325" s="185"/>
      <c r="Q325" s="185"/>
    </row>
    <row r="326" spans="1:17" x14ac:dyDescent="0.25">
      <c r="A326" s="103"/>
      <c r="B326" s="103"/>
      <c r="C326" s="96"/>
      <c r="D326" s="99"/>
      <c r="E326" s="100"/>
      <c r="F326" s="97" t="str">
        <f t="shared" si="12"/>
        <v/>
      </c>
      <c r="G326" s="85"/>
      <c r="H326" s="97" t="str">
        <f t="shared" si="13"/>
        <v/>
      </c>
      <c r="I326" s="86"/>
      <c r="J326" s="98" t="str">
        <f t="shared" si="14"/>
        <v/>
      </c>
      <c r="K326" s="187"/>
      <c r="L326" s="13" t="str">
        <f>IF(AND(ISNUMBER(F326),ISNUMBER(H326),ISNUMBER(J326))=TRUE,IF((Tabla1[[#This Row],[Peso cápsula + Residuo corregido (g)]]-Tabla1[[#This Row],[Peso cápsula Corregido (g)]])&lt;$J$6,"MASA INSUFICIENTE",IF((1-K326)*(H326-F326)/J326&lt;$H$6,"&gt; "&amp;$H$6,(1-K326)*(H326-F326)/J326)),"")</f>
        <v/>
      </c>
      <c r="M326" s="105"/>
      <c r="N326" s="105"/>
      <c r="O326" s="185"/>
      <c r="P326" s="185"/>
      <c r="Q326" s="185"/>
    </row>
    <row r="327" spans="1:17" x14ac:dyDescent="0.25">
      <c r="A327" s="103"/>
      <c r="B327" s="103"/>
      <c r="C327" s="96"/>
      <c r="D327" s="99"/>
      <c r="E327" s="100"/>
      <c r="F327" s="97" t="str">
        <f t="shared" si="12"/>
        <v/>
      </c>
      <c r="G327" s="85"/>
      <c r="H327" s="97" t="str">
        <f t="shared" si="13"/>
        <v/>
      </c>
      <c r="I327" s="86"/>
      <c r="J327" s="98" t="str">
        <f t="shared" si="14"/>
        <v/>
      </c>
      <c r="K327" s="187"/>
      <c r="L327" s="13" t="str">
        <f>IF(AND(ISNUMBER(F327),ISNUMBER(H327),ISNUMBER(J327))=TRUE,IF((Tabla1[[#This Row],[Peso cápsula + Residuo corregido (g)]]-Tabla1[[#This Row],[Peso cápsula Corregido (g)]])&lt;$J$6,"MASA INSUFICIENTE",IF((1-K327)*(H327-F327)/J327&lt;$H$6,"&gt; "&amp;$H$6,(1-K327)*(H327-F327)/J327)),"")</f>
        <v/>
      </c>
      <c r="M327" s="105"/>
      <c r="N327" s="105"/>
      <c r="O327" s="185"/>
      <c r="P327" s="185"/>
      <c r="Q327" s="185"/>
    </row>
    <row r="328" spans="1:17" x14ac:dyDescent="0.25">
      <c r="A328" s="103"/>
      <c r="B328" s="103"/>
      <c r="C328" s="96"/>
      <c r="D328" s="99"/>
      <c r="E328" s="100"/>
      <c r="F328" s="97" t="str">
        <f t="shared" si="12"/>
        <v/>
      </c>
      <c r="G328" s="85"/>
      <c r="H328" s="97" t="str">
        <f t="shared" si="13"/>
        <v/>
      </c>
      <c r="I328" s="86"/>
      <c r="J328" s="98" t="str">
        <f t="shared" si="14"/>
        <v/>
      </c>
      <c r="K328" s="187"/>
      <c r="L328" s="13" t="str">
        <f>IF(AND(ISNUMBER(F328),ISNUMBER(H328),ISNUMBER(J328))=TRUE,IF((Tabla1[[#This Row],[Peso cápsula + Residuo corregido (g)]]-Tabla1[[#This Row],[Peso cápsula Corregido (g)]])&lt;$J$6,"MASA INSUFICIENTE",IF((1-K328)*(H328-F328)/J328&lt;$H$6,"&gt; "&amp;$H$6,(1-K328)*(H328-F328)/J328)),"")</f>
        <v/>
      </c>
      <c r="M328" s="105"/>
      <c r="N328" s="105"/>
      <c r="O328" s="185"/>
      <c r="P328" s="185"/>
      <c r="Q328" s="185"/>
    </row>
    <row r="329" spans="1:17" x14ac:dyDescent="0.25">
      <c r="A329" s="103"/>
      <c r="B329" s="103"/>
      <c r="C329" s="96"/>
      <c r="D329" s="99"/>
      <c r="E329" s="100"/>
      <c r="F329" s="97" t="str">
        <f t="shared" si="12"/>
        <v/>
      </c>
      <c r="G329" s="85"/>
      <c r="H329" s="97" t="str">
        <f t="shared" si="13"/>
        <v/>
      </c>
      <c r="I329" s="86"/>
      <c r="J329" s="98" t="str">
        <f t="shared" si="14"/>
        <v/>
      </c>
      <c r="K329" s="187"/>
      <c r="L329" s="13" t="str">
        <f>IF(AND(ISNUMBER(F329),ISNUMBER(H329),ISNUMBER(J329))=TRUE,IF((Tabla1[[#This Row],[Peso cápsula + Residuo corregido (g)]]-Tabla1[[#This Row],[Peso cápsula Corregido (g)]])&lt;$J$6,"MASA INSUFICIENTE",IF((1-K329)*(H329-F329)/J329&lt;$H$6,"&gt; "&amp;$H$6,(1-K329)*(H329-F329)/J329)),"")</f>
        <v/>
      </c>
      <c r="M329" s="105"/>
      <c r="N329" s="105"/>
      <c r="O329" s="185"/>
      <c r="P329" s="185"/>
      <c r="Q329" s="185"/>
    </row>
    <row r="330" spans="1:17" x14ac:dyDescent="0.25">
      <c r="A330" s="103"/>
      <c r="B330" s="103"/>
      <c r="C330" s="96"/>
      <c r="D330" s="99"/>
      <c r="E330" s="100"/>
      <c r="F330" s="97" t="str">
        <f t="shared" si="12"/>
        <v/>
      </c>
      <c r="G330" s="85"/>
      <c r="H330" s="97" t="str">
        <f t="shared" si="13"/>
        <v/>
      </c>
      <c r="I330" s="86"/>
      <c r="J330" s="98" t="str">
        <f t="shared" si="14"/>
        <v/>
      </c>
      <c r="K330" s="187"/>
      <c r="L330" s="13" t="str">
        <f>IF(AND(ISNUMBER(F330),ISNUMBER(H330),ISNUMBER(J330))=TRUE,IF((Tabla1[[#This Row],[Peso cápsula + Residuo corregido (g)]]-Tabla1[[#This Row],[Peso cápsula Corregido (g)]])&lt;$J$6,"MASA INSUFICIENTE",IF((1-K330)*(H330-F330)/J330&lt;$H$6,"&gt; "&amp;$H$6,(1-K330)*(H330-F330)/J330)),"")</f>
        <v/>
      </c>
      <c r="M330" s="105"/>
      <c r="N330" s="105"/>
      <c r="O330" s="185"/>
      <c r="P330" s="185"/>
      <c r="Q330" s="185"/>
    </row>
    <row r="331" spans="1:17" x14ac:dyDescent="0.25">
      <c r="A331" s="103"/>
      <c r="B331" s="103"/>
      <c r="C331" s="96"/>
      <c r="D331" s="99"/>
      <c r="E331" s="100"/>
      <c r="F331" s="97" t="str">
        <f t="shared" si="12"/>
        <v/>
      </c>
      <c r="G331" s="85"/>
      <c r="H331" s="97" t="str">
        <f t="shared" si="13"/>
        <v/>
      </c>
      <c r="I331" s="86"/>
      <c r="J331" s="98" t="str">
        <f t="shared" si="14"/>
        <v/>
      </c>
      <c r="K331" s="187"/>
      <c r="L331" s="13" t="str">
        <f>IF(AND(ISNUMBER(F331),ISNUMBER(H331),ISNUMBER(J331))=TRUE,IF((Tabla1[[#This Row],[Peso cápsula + Residuo corregido (g)]]-Tabla1[[#This Row],[Peso cápsula Corregido (g)]])&lt;$J$6,"MASA INSUFICIENTE",IF((1-K331)*(H331-F331)/J331&lt;$H$6,"&gt; "&amp;$H$6,(1-K331)*(H331-F331)/J331)),"")</f>
        <v/>
      </c>
      <c r="M331" s="105"/>
      <c r="N331" s="105"/>
      <c r="O331" s="185"/>
      <c r="P331" s="185"/>
      <c r="Q331" s="185"/>
    </row>
    <row r="332" spans="1:17" x14ac:dyDescent="0.25">
      <c r="A332" s="103"/>
      <c r="B332" s="103"/>
      <c r="C332" s="96"/>
      <c r="D332" s="99"/>
      <c r="E332" s="100"/>
      <c r="F332" s="97" t="str">
        <f t="shared" si="12"/>
        <v/>
      </c>
      <c r="G332" s="85"/>
      <c r="H332" s="97" t="str">
        <f t="shared" si="13"/>
        <v/>
      </c>
      <c r="I332" s="86"/>
      <c r="J332" s="98" t="str">
        <f t="shared" si="14"/>
        <v/>
      </c>
      <c r="K332" s="187"/>
      <c r="L332" s="13" t="str">
        <f>IF(AND(ISNUMBER(F332),ISNUMBER(H332),ISNUMBER(J332))=TRUE,IF((Tabla1[[#This Row],[Peso cápsula + Residuo corregido (g)]]-Tabla1[[#This Row],[Peso cápsula Corregido (g)]])&lt;$J$6,"MASA INSUFICIENTE",IF((1-K332)*(H332-F332)/J332&lt;$H$6,"&gt; "&amp;$H$6,(1-K332)*(H332-F332)/J332)),"")</f>
        <v/>
      </c>
      <c r="M332" s="105"/>
      <c r="N332" s="105"/>
      <c r="O332" s="185"/>
      <c r="P332" s="185"/>
      <c r="Q332" s="185"/>
    </row>
    <row r="333" spans="1:17" x14ac:dyDescent="0.25">
      <c r="A333" s="103"/>
      <c r="B333" s="103"/>
      <c r="C333" s="96"/>
      <c r="D333" s="99"/>
      <c r="E333" s="100"/>
      <c r="F333" s="97" t="str">
        <f t="shared" si="12"/>
        <v/>
      </c>
      <c r="G333" s="85"/>
      <c r="H333" s="97" t="str">
        <f t="shared" si="13"/>
        <v/>
      </c>
      <c r="I333" s="86"/>
      <c r="J333" s="98" t="str">
        <f t="shared" si="14"/>
        <v/>
      </c>
      <c r="K333" s="187"/>
      <c r="L333" s="13" t="str">
        <f>IF(AND(ISNUMBER(F333),ISNUMBER(H333),ISNUMBER(J333))=TRUE,IF((Tabla1[[#This Row],[Peso cápsula + Residuo corregido (g)]]-Tabla1[[#This Row],[Peso cápsula Corregido (g)]])&lt;$J$6,"MASA INSUFICIENTE",IF((1-K333)*(H333-F333)/J333&lt;$H$6,"&gt; "&amp;$H$6,(1-K333)*(H333-F333)/J333)),"")</f>
        <v/>
      </c>
      <c r="M333" s="105"/>
      <c r="N333" s="105"/>
      <c r="O333" s="185"/>
      <c r="P333" s="185"/>
      <c r="Q333" s="185"/>
    </row>
    <row r="334" spans="1:17" x14ac:dyDescent="0.25">
      <c r="A334" s="103"/>
      <c r="B334" s="103"/>
      <c r="C334" s="96"/>
      <c r="D334" s="99"/>
      <c r="E334" s="100"/>
      <c r="F334" s="97" t="str">
        <f t="shared" si="12"/>
        <v/>
      </c>
      <c r="G334" s="85"/>
      <c r="H334" s="97" t="str">
        <f t="shared" si="13"/>
        <v/>
      </c>
      <c r="I334" s="86"/>
      <c r="J334" s="98" t="str">
        <f t="shared" si="14"/>
        <v/>
      </c>
      <c r="K334" s="187"/>
      <c r="L334" s="13" t="str">
        <f>IF(AND(ISNUMBER(F334),ISNUMBER(H334),ISNUMBER(J334))=TRUE,IF((Tabla1[[#This Row],[Peso cápsula + Residuo corregido (g)]]-Tabla1[[#This Row],[Peso cápsula Corregido (g)]])&lt;$J$6,"MASA INSUFICIENTE",IF((1-K334)*(H334-F334)/J334&lt;$H$6,"&gt; "&amp;$H$6,(1-K334)*(H334-F334)/J334)),"")</f>
        <v/>
      </c>
      <c r="M334" s="105"/>
      <c r="N334" s="105"/>
      <c r="O334" s="185"/>
      <c r="P334" s="185"/>
      <c r="Q334" s="185"/>
    </row>
    <row r="335" spans="1:17" x14ac:dyDescent="0.25">
      <c r="A335" s="103"/>
      <c r="B335" s="103"/>
      <c r="C335" s="96"/>
      <c r="D335" s="99"/>
      <c r="E335" s="100"/>
      <c r="F335" s="97" t="str">
        <f t="shared" si="12"/>
        <v/>
      </c>
      <c r="G335" s="85"/>
      <c r="H335" s="97" t="str">
        <f t="shared" si="13"/>
        <v/>
      </c>
      <c r="I335" s="86"/>
      <c r="J335" s="98" t="str">
        <f t="shared" si="14"/>
        <v/>
      </c>
      <c r="K335" s="187"/>
      <c r="L335" s="13" t="str">
        <f>IF(AND(ISNUMBER(F335),ISNUMBER(H335),ISNUMBER(J335))=TRUE,IF((Tabla1[[#This Row],[Peso cápsula + Residuo corregido (g)]]-Tabla1[[#This Row],[Peso cápsula Corregido (g)]])&lt;$J$6,"MASA INSUFICIENTE",IF((1-K335)*(H335-F335)/J335&lt;$H$6,"&gt; "&amp;$H$6,(1-K335)*(H335-F335)/J335)),"")</f>
        <v/>
      </c>
      <c r="M335" s="105"/>
      <c r="N335" s="105"/>
      <c r="O335" s="185"/>
      <c r="P335" s="185"/>
      <c r="Q335" s="185"/>
    </row>
    <row r="336" spans="1:17" x14ac:dyDescent="0.25">
      <c r="A336" s="103"/>
      <c r="B336" s="103"/>
      <c r="C336" s="96"/>
      <c r="D336" s="99"/>
      <c r="E336" s="100"/>
      <c r="F336" s="97" t="str">
        <f t="shared" si="12"/>
        <v/>
      </c>
      <c r="G336" s="85"/>
      <c r="H336" s="97" t="str">
        <f t="shared" si="13"/>
        <v/>
      </c>
      <c r="I336" s="86"/>
      <c r="J336" s="98" t="str">
        <f t="shared" si="14"/>
        <v/>
      </c>
      <c r="K336" s="187"/>
      <c r="L336" s="13" t="str">
        <f>IF(AND(ISNUMBER(F336),ISNUMBER(H336),ISNUMBER(J336))=TRUE,IF((Tabla1[[#This Row],[Peso cápsula + Residuo corregido (g)]]-Tabla1[[#This Row],[Peso cápsula Corregido (g)]])&lt;$J$6,"MASA INSUFICIENTE",IF((1-K336)*(H336-F336)/J336&lt;$H$6,"&gt; "&amp;$H$6,(1-K336)*(H336-F336)/J336)),"")</f>
        <v/>
      </c>
      <c r="M336" s="105"/>
      <c r="N336" s="105"/>
      <c r="O336" s="185"/>
      <c r="P336" s="185"/>
      <c r="Q336" s="185"/>
    </row>
    <row r="337" spans="1:17" x14ac:dyDescent="0.25">
      <c r="A337" s="103"/>
      <c r="B337" s="103"/>
      <c r="C337" s="96"/>
      <c r="D337" s="99"/>
      <c r="E337" s="100"/>
      <c r="F337" s="97" t="str">
        <f t="shared" si="12"/>
        <v/>
      </c>
      <c r="G337" s="85"/>
      <c r="H337" s="97" t="str">
        <f t="shared" si="13"/>
        <v/>
      </c>
      <c r="I337" s="86"/>
      <c r="J337" s="98" t="str">
        <f t="shared" si="14"/>
        <v/>
      </c>
      <c r="K337" s="187"/>
      <c r="L337" s="13" t="str">
        <f>IF(AND(ISNUMBER(F337),ISNUMBER(H337),ISNUMBER(J337))=TRUE,IF((Tabla1[[#This Row],[Peso cápsula + Residuo corregido (g)]]-Tabla1[[#This Row],[Peso cápsula Corregido (g)]])&lt;$J$6,"MASA INSUFICIENTE",IF((1-K337)*(H337-F337)/J337&lt;$H$6,"&gt; "&amp;$H$6,(1-K337)*(H337-F337)/J337)),"")</f>
        <v/>
      </c>
      <c r="M337" s="105"/>
      <c r="N337" s="105"/>
      <c r="O337" s="185"/>
      <c r="P337" s="185"/>
      <c r="Q337" s="185"/>
    </row>
    <row r="338" spans="1:17" x14ac:dyDescent="0.25">
      <c r="A338" s="103"/>
      <c r="B338" s="103"/>
      <c r="C338" s="96"/>
      <c r="D338" s="99"/>
      <c r="E338" s="100"/>
      <c r="F338" s="97" t="str">
        <f t="shared" si="12"/>
        <v/>
      </c>
      <c r="G338" s="85"/>
      <c r="H338" s="97" t="str">
        <f t="shared" si="13"/>
        <v/>
      </c>
      <c r="I338" s="86"/>
      <c r="J338" s="98" t="str">
        <f t="shared" si="14"/>
        <v/>
      </c>
      <c r="K338" s="187"/>
      <c r="L338" s="13" t="str">
        <f>IF(AND(ISNUMBER(F338),ISNUMBER(H338),ISNUMBER(J338))=TRUE,IF((Tabla1[[#This Row],[Peso cápsula + Residuo corregido (g)]]-Tabla1[[#This Row],[Peso cápsula Corregido (g)]])&lt;$J$6,"MASA INSUFICIENTE",IF((1-K338)*(H338-F338)/J338&lt;$H$6,"&gt; "&amp;$H$6,(1-K338)*(H338-F338)/J338)),"")</f>
        <v/>
      </c>
      <c r="M338" s="105"/>
      <c r="N338" s="105"/>
      <c r="O338" s="185"/>
      <c r="P338" s="185"/>
      <c r="Q338" s="185"/>
    </row>
    <row r="339" spans="1:17" x14ac:dyDescent="0.25">
      <c r="A339" s="103"/>
      <c r="B339" s="103"/>
      <c r="C339" s="96"/>
      <c r="D339" s="99"/>
      <c r="E339" s="100"/>
      <c r="F339" s="97" t="str">
        <f t="shared" si="12"/>
        <v/>
      </c>
      <c r="G339" s="85"/>
      <c r="H339" s="97" t="str">
        <f t="shared" si="13"/>
        <v/>
      </c>
      <c r="I339" s="86"/>
      <c r="J339" s="98" t="str">
        <f t="shared" si="14"/>
        <v/>
      </c>
      <c r="K339" s="187"/>
      <c r="L339" s="13" t="str">
        <f>IF(AND(ISNUMBER(F339),ISNUMBER(H339),ISNUMBER(J339))=TRUE,IF((Tabla1[[#This Row],[Peso cápsula + Residuo corregido (g)]]-Tabla1[[#This Row],[Peso cápsula Corregido (g)]])&lt;$J$6,"MASA INSUFICIENTE",IF((1-K339)*(H339-F339)/J339&lt;$H$6,"&gt; "&amp;$H$6,(1-K339)*(H339-F339)/J339)),"")</f>
        <v/>
      </c>
      <c r="M339" s="105"/>
      <c r="N339" s="105"/>
      <c r="O339" s="185"/>
      <c r="P339" s="185"/>
      <c r="Q339" s="185"/>
    </row>
    <row r="340" spans="1:17" x14ac:dyDescent="0.25">
      <c r="A340" s="103"/>
      <c r="B340" s="103"/>
      <c r="C340" s="96"/>
      <c r="D340" s="99"/>
      <c r="E340" s="100"/>
      <c r="F340" s="97" t="str">
        <f t="shared" ref="F340:F403" si="15">IF(OR(ISBLANK(E340),ISERROR($B$14),ISERROR($B$15))=FALSE,E340+(E340*$B$14+$B$15),"")</f>
        <v/>
      </c>
      <c r="G340" s="85"/>
      <c r="H340" s="97" t="str">
        <f t="shared" ref="H340:H403" si="16">IF(OR(ISBLANK(G340),ISERROR($B$14),ISERROR($B$15))=FALSE,G340+(G340*$B$14+$B$15),"")</f>
        <v/>
      </c>
      <c r="I340" s="86"/>
      <c r="J340" s="98" t="str">
        <f t="shared" ref="J340:J403" si="17">IF(OR(ISBLANK(I340),ISERROR($B$14),ISERROR($B$15))=FALSE,I340+(I340*$B$14+$B$15),"")</f>
        <v/>
      </c>
      <c r="K340" s="187"/>
      <c r="L340" s="13" t="str">
        <f>IF(AND(ISNUMBER(F340),ISNUMBER(H340),ISNUMBER(J340))=TRUE,IF((Tabla1[[#This Row],[Peso cápsula + Residuo corregido (g)]]-Tabla1[[#This Row],[Peso cápsula Corregido (g)]])&lt;$J$6,"MASA INSUFICIENTE",IF((1-K340)*(H340-F340)/J340&lt;$H$6,"&gt; "&amp;$H$6,(1-K340)*(H340-F340)/J340)),"")</f>
        <v/>
      </c>
      <c r="M340" s="105"/>
      <c r="N340" s="105"/>
      <c r="O340" s="185"/>
      <c r="P340" s="185"/>
      <c r="Q340" s="185"/>
    </row>
    <row r="341" spans="1:17" x14ac:dyDescent="0.25">
      <c r="A341" s="103"/>
      <c r="B341" s="103"/>
      <c r="C341" s="96"/>
      <c r="D341" s="99"/>
      <c r="E341" s="100"/>
      <c r="F341" s="97" t="str">
        <f t="shared" si="15"/>
        <v/>
      </c>
      <c r="G341" s="85"/>
      <c r="H341" s="97" t="str">
        <f t="shared" si="16"/>
        <v/>
      </c>
      <c r="I341" s="86"/>
      <c r="J341" s="98" t="str">
        <f t="shared" si="17"/>
        <v/>
      </c>
      <c r="K341" s="187"/>
      <c r="L341" s="13" t="str">
        <f>IF(AND(ISNUMBER(F341),ISNUMBER(H341),ISNUMBER(J341))=TRUE,IF((Tabla1[[#This Row],[Peso cápsula + Residuo corregido (g)]]-Tabla1[[#This Row],[Peso cápsula Corregido (g)]])&lt;$J$6,"MASA INSUFICIENTE",IF((1-K341)*(H341-F341)/J341&lt;$H$6,"&gt; "&amp;$H$6,(1-K341)*(H341-F341)/J341)),"")</f>
        <v/>
      </c>
      <c r="M341" s="105"/>
      <c r="N341" s="105"/>
      <c r="O341" s="185"/>
      <c r="P341" s="185"/>
      <c r="Q341" s="185"/>
    </row>
    <row r="342" spans="1:17" x14ac:dyDescent="0.25">
      <c r="A342" s="103"/>
      <c r="B342" s="103"/>
      <c r="C342" s="96"/>
      <c r="D342" s="99"/>
      <c r="E342" s="100"/>
      <c r="F342" s="97" t="str">
        <f t="shared" si="15"/>
        <v/>
      </c>
      <c r="G342" s="85"/>
      <c r="H342" s="97" t="str">
        <f t="shared" si="16"/>
        <v/>
      </c>
      <c r="I342" s="86"/>
      <c r="J342" s="98" t="str">
        <f t="shared" si="17"/>
        <v/>
      </c>
      <c r="K342" s="187"/>
      <c r="L342" s="13" t="str">
        <f>IF(AND(ISNUMBER(F342),ISNUMBER(H342),ISNUMBER(J342))=TRUE,IF((Tabla1[[#This Row],[Peso cápsula + Residuo corregido (g)]]-Tabla1[[#This Row],[Peso cápsula Corregido (g)]])&lt;$J$6,"MASA INSUFICIENTE",IF((1-K342)*(H342-F342)/J342&lt;$H$6,"&gt; "&amp;$H$6,(1-K342)*(H342-F342)/J342)),"")</f>
        <v/>
      </c>
      <c r="M342" s="105"/>
      <c r="N342" s="105"/>
      <c r="O342" s="185"/>
      <c r="P342" s="185"/>
      <c r="Q342" s="185"/>
    </row>
    <row r="343" spans="1:17" x14ac:dyDescent="0.25">
      <c r="A343" s="103"/>
      <c r="B343" s="103"/>
      <c r="C343" s="96"/>
      <c r="D343" s="99"/>
      <c r="E343" s="100"/>
      <c r="F343" s="97" t="str">
        <f t="shared" si="15"/>
        <v/>
      </c>
      <c r="G343" s="85"/>
      <c r="H343" s="97" t="str">
        <f t="shared" si="16"/>
        <v/>
      </c>
      <c r="I343" s="86"/>
      <c r="J343" s="98" t="str">
        <f t="shared" si="17"/>
        <v/>
      </c>
      <c r="K343" s="187"/>
      <c r="L343" s="13" t="str">
        <f>IF(AND(ISNUMBER(F343),ISNUMBER(H343),ISNUMBER(J343))=TRUE,IF((Tabla1[[#This Row],[Peso cápsula + Residuo corregido (g)]]-Tabla1[[#This Row],[Peso cápsula Corregido (g)]])&lt;$J$6,"MASA INSUFICIENTE",IF((1-K343)*(H343-F343)/J343&lt;$H$6,"&gt; "&amp;$H$6,(1-K343)*(H343-F343)/J343)),"")</f>
        <v/>
      </c>
      <c r="M343" s="105"/>
      <c r="N343" s="105"/>
      <c r="O343" s="185"/>
      <c r="P343" s="185"/>
      <c r="Q343" s="185"/>
    </row>
    <row r="344" spans="1:17" x14ac:dyDescent="0.25">
      <c r="A344" s="103"/>
      <c r="B344" s="103"/>
      <c r="C344" s="96"/>
      <c r="D344" s="99"/>
      <c r="E344" s="100"/>
      <c r="F344" s="97" t="str">
        <f t="shared" si="15"/>
        <v/>
      </c>
      <c r="G344" s="85"/>
      <c r="H344" s="97" t="str">
        <f t="shared" si="16"/>
        <v/>
      </c>
      <c r="I344" s="86"/>
      <c r="J344" s="98" t="str">
        <f t="shared" si="17"/>
        <v/>
      </c>
      <c r="K344" s="187"/>
      <c r="L344" s="13" t="str">
        <f>IF(AND(ISNUMBER(F344),ISNUMBER(H344),ISNUMBER(J344))=TRUE,IF((Tabla1[[#This Row],[Peso cápsula + Residuo corregido (g)]]-Tabla1[[#This Row],[Peso cápsula Corregido (g)]])&lt;$J$6,"MASA INSUFICIENTE",IF((1-K344)*(H344-F344)/J344&lt;$H$6,"&gt; "&amp;$H$6,(1-K344)*(H344-F344)/J344)),"")</f>
        <v/>
      </c>
      <c r="M344" s="105"/>
      <c r="N344" s="105"/>
      <c r="O344" s="185"/>
      <c r="P344" s="185"/>
      <c r="Q344" s="185"/>
    </row>
    <row r="345" spans="1:17" x14ac:dyDescent="0.25">
      <c r="A345" s="103"/>
      <c r="B345" s="103"/>
      <c r="C345" s="96"/>
      <c r="D345" s="99"/>
      <c r="E345" s="100"/>
      <c r="F345" s="97" t="str">
        <f t="shared" si="15"/>
        <v/>
      </c>
      <c r="G345" s="85"/>
      <c r="H345" s="97" t="str">
        <f t="shared" si="16"/>
        <v/>
      </c>
      <c r="I345" s="86"/>
      <c r="J345" s="98" t="str">
        <f t="shared" si="17"/>
        <v/>
      </c>
      <c r="K345" s="187"/>
      <c r="L345" s="13" t="str">
        <f>IF(AND(ISNUMBER(F345),ISNUMBER(H345),ISNUMBER(J345))=TRUE,IF((Tabla1[[#This Row],[Peso cápsula + Residuo corregido (g)]]-Tabla1[[#This Row],[Peso cápsula Corregido (g)]])&lt;$J$6,"MASA INSUFICIENTE",IF((1-K345)*(H345-F345)/J345&lt;$H$6,"&gt; "&amp;$H$6,(1-K345)*(H345-F345)/J345)),"")</f>
        <v/>
      </c>
      <c r="M345" s="105"/>
      <c r="N345" s="105"/>
      <c r="O345" s="185"/>
      <c r="P345" s="185"/>
      <c r="Q345" s="185"/>
    </row>
    <row r="346" spans="1:17" x14ac:dyDescent="0.25">
      <c r="A346" s="103"/>
      <c r="B346" s="103"/>
      <c r="C346" s="96"/>
      <c r="D346" s="99"/>
      <c r="E346" s="100"/>
      <c r="F346" s="97" t="str">
        <f t="shared" si="15"/>
        <v/>
      </c>
      <c r="G346" s="85"/>
      <c r="H346" s="97" t="str">
        <f t="shared" si="16"/>
        <v/>
      </c>
      <c r="I346" s="86"/>
      <c r="J346" s="98" t="str">
        <f t="shared" si="17"/>
        <v/>
      </c>
      <c r="K346" s="187"/>
      <c r="L346" s="13" t="str">
        <f>IF(AND(ISNUMBER(F346),ISNUMBER(H346),ISNUMBER(J346))=TRUE,IF((Tabla1[[#This Row],[Peso cápsula + Residuo corregido (g)]]-Tabla1[[#This Row],[Peso cápsula Corregido (g)]])&lt;$J$6,"MASA INSUFICIENTE",IF((1-K346)*(H346-F346)/J346&lt;$H$6,"&gt; "&amp;$H$6,(1-K346)*(H346-F346)/J346)),"")</f>
        <v/>
      </c>
      <c r="M346" s="105"/>
      <c r="N346" s="105"/>
      <c r="O346" s="185"/>
      <c r="P346" s="185"/>
      <c r="Q346" s="185"/>
    </row>
    <row r="347" spans="1:17" x14ac:dyDescent="0.25">
      <c r="A347" s="103"/>
      <c r="B347" s="103"/>
      <c r="C347" s="96"/>
      <c r="D347" s="99"/>
      <c r="E347" s="100"/>
      <c r="F347" s="97" t="str">
        <f t="shared" si="15"/>
        <v/>
      </c>
      <c r="G347" s="85"/>
      <c r="H347" s="97" t="str">
        <f t="shared" si="16"/>
        <v/>
      </c>
      <c r="I347" s="86"/>
      <c r="J347" s="98" t="str">
        <f t="shared" si="17"/>
        <v/>
      </c>
      <c r="K347" s="187"/>
      <c r="L347" s="13" t="str">
        <f>IF(AND(ISNUMBER(F347),ISNUMBER(H347),ISNUMBER(J347))=TRUE,IF((Tabla1[[#This Row],[Peso cápsula + Residuo corregido (g)]]-Tabla1[[#This Row],[Peso cápsula Corregido (g)]])&lt;$J$6,"MASA INSUFICIENTE",IF((1-K347)*(H347-F347)/J347&lt;$H$6,"&gt; "&amp;$H$6,(1-K347)*(H347-F347)/J347)),"")</f>
        <v/>
      </c>
      <c r="M347" s="105"/>
      <c r="N347" s="105"/>
      <c r="O347" s="185"/>
      <c r="P347" s="185"/>
      <c r="Q347" s="185"/>
    </row>
    <row r="348" spans="1:17" x14ac:dyDescent="0.25">
      <c r="A348" s="103"/>
      <c r="B348" s="103"/>
      <c r="C348" s="96"/>
      <c r="D348" s="99"/>
      <c r="E348" s="100"/>
      <c r="F348" s="97" t="str">
        <f t="shared" si="15"/>
        <v/>
      </c>
      <c r="G348" s="85"/>
      <c r="H348" s="97" t="str">
        <f t="shared" si="16"/>
        <v/>
      </c>
      <c r="I348" s="86"/>
      <c r="J348" s="98" t="str">
        <f t="shared" si="17"/>
        <v/>
      </c>
      <c r="K348" s="187"/>
      <c r="L348" s="13" t="str">
        <f>IF(AND(ISNUMBER(F348),ISNUMBER(H348),ISNUMBER(J348))=TRUE,IF((Tabla1[[#This Row],[Peso cápsula + Residuo corregido (g)]]-Tabla1[[#This Row],[Peso cápsula Corregido (g)]])&lt;$J$6,"MASA INSUFICIENTE",IF((1-K348)*(H348-F348)/J348&lt;$H$6,"&gt; "&amp;$H$6,(1-K348)*(H348-F348)/J348)),"")</f>
        <v/>
      </c>
      <c r="M348" s="105"/>
      <c r="N348" s="105"/>
      <c r="O348" s="185"/>
      <c r="P348" s="185"/>
      <c r="Q348" s="185"/>
    </row>
    <row r="349" spans="1:17" x14ac:dyDescent="0.25">
      <c r="A349" s="103"/>
      <c r="B349" s="103"/>
      <c r="C349" s="96"/>
      <c r="D349" s="99"/>
      <c r="E349" s="100"/>
      <c r="F349" s="97" t="str">
        <f t="shared" si="15"/>
        <v/>
      </c>
      <c r="G349" s="85"/>
      <c r="H349" s="97" t="str">
        <f t="shared" si="16"/>
        <v/>
      </c>
      <c r="I349" s="86"/>
      <c r="J349" s="98" t="str">
        <f t="shared" si="17"/>
        <v/>
      </c>
      <c r="K349" s="187"/>
      <c r="L349" s="13" t="str">
        <f>IF(AND(ISNUMBER(F349),ISNUMBER(H349),ISNUMBER(J349))=TRUE,IF((Tabla1[[#This Row],[Peso cápsula + Residuo corregido (g)]]-Tabla1[[#This Row],[Peso cápsula Corregido (g)]])&lt;$J$6,"MASA INSUFICIENTE",IF((1-K349)*(H349-F349)/J349&lt;$H$6,"&gt; "&amp;$H$6,(1-K349)*(H349-F349)/J349)),"")</f>
        <v/>
      </c>
      <c r="M349" s="105"/>
      <c r="N349" s="105"/>
      <c r="O349" s="185"/>
      <c r="P349" s="185"/>
      <c r="Q349" s="185"/>
    </row>
    <row r="350" spans="1:17" x14ac:dyDescent="0.25">
      <c r="A350" s="103"/>
      <c r="B350" s="103"/>
      <c r="C350" s="96"/>
      <c r="D350" s="99"/>
      <c r="E350" s="100"/>
      <c r="F350" s="97" t="str">
        <f t="shared" si="15"/>
        <v/>
      </c>
      <c r="G350" s="85"/>
      <c r="H350" s="97" t="str">
        <f t="shared" si="16"/>
        <v/>
      </c>
      <c r="I350" s="86"/>
      <c r="J350" s="98" t="str">
        <f t="shared" si="17"/>
        <v/>
      </c>
      <c r="K350" s="187"/>
      <c r="L350" s="13" t="str">
        <f>IF(AND(ISNUMBER(F350),ISNUMBER(H350),ISNUMBER(J350))=TRUE,IF((Tabla1[[#This Row],[Peso cápsula + Residuo corregido (g)]]-Tabla1[[#This Row],[Peso cápsula Corregido (g)]])&lt;$J$6,"MASA INSUFICIENTE",IF((1-K350)*(H350-F350)/J350&lt;$H$6,"&gt; "&amp;$H$6,(1-K350)*(H350-F350)/J350)),"")</f>
        <v/>
      </c>
      <c r="M350" s="105"/>
      <c r="N350" s="105"/>
      <c r="O350" s="185"/>
      <c r="P350" s="185"/>
      <c r="Q350" s="185"/>
    </row>
    <row r="351" spans="1:17" x14ac:dyDescent="0.25">
      <c r="A351" s="103"/>
      <c r="B351" s="103"/>
      <c r="C351" s="96"/>
      <c r="D351" s="99"/>
      <c r="E351" s="100"/>
      <c r="F351" s="97" t="str">
        <f t="shared" si="15"/>
        <v/>
      </c>
      <c r="G351" s="85"/>
      <c r="H351" s="97" t="str">
        <f t="shared" si="16"/>
        <v/>
      </c>
      <c r="I351" s="86"/>
      <c r="J351" s="98" t="str">
        <f t="shared" si="17"/>
        <v/>
      </c>
      <c r="K351" s="187"/>
      <c r="L351" s="13" t="str">
        <f>IF(AND(ISNUMBER(F351),ISNUMBER(H351),ISNUMBER(J351))=TRUE,IF((Tabla1[[#This Row],[Peso cápsula + Residuo corregido (g)]]-Tabla1[[#This Row],[Peso cápsula Corregido (g)]])&lt;$J$6,"MASA INSUFICIENTE",IF((1-K351)*(H351-F351)/J351&lt;$H$6,"&gt; "&amp;$H$6,(1-K351)*(H351-F351)/J351)),"")</f>
        <v/>
      </c>
      <c r="M351" s="105"/>
      <c r="N351" s="105"/>
      <c r="O351" s="185"/>
      <c r="P351" s="185"/>
      <c r="Q351" s="185"/>
    </row>
    <row r="352" spans="1:17" x14ac:dyDescent="0.25">
      <c r="A352" s="103"/>
      <c r="B352" s="103"/>
      <c r="C352" s="96"/>
      <c r="D352" s="99"/>
      <c r="E352" s="100"/>
      <c r="F352" s="97" t="str">
        <f t="shared" si="15"/>
        <v/>
      </c>
      <c r="G352" s="85"/>
      <c r="H352" s="97" t="str">
        <f t="shared" si="16"/>
        <v/>
      </c>
      <c r="I352" s="86"/>
      <c r="J352" s="98" t="str">
        <f t="shared" si="17"/>
        <v/>
      </c>
      <c r="K352" s="187"/>
      <c r="L352" s="13" t="str">
        <f>IF(AND(ISNUMBER(F352),ISNUMBER(H352),ISNUMBER(J352))=TRUE,IF((Tabla1[[#This Row],[Peso cápsula + Residuo corregido (g)]]-Tabla1[[#This Row],[Peso cápsula Corregido (g)]])&lt;$J$6,"MASA INSUFICIENTE",IF((1-K352)*(H352-F352)/J352&lt;$H$6,"&gt; "&amp;$H$6,(1-K352)*(H352-F352)/J352)),"")</f>
        <v/>
      </c>
      <c r="M352" s="105"/>
      <c r="N352" s="105"/>
      <c r="O352" s="185"/>
      <c r="P352" s="185"/>
      <c r="Q352" s="185"/>
    </row>
    <row r="353" spans="1:17" x14ac:dyDescent="0.25">
      <c r="A353" s="103"/>
      <c r="B353" s="103"/>
      <c r="C353" s="96"/>
      <c r="D353" s="99"/>
      <c r="E353" s="100"/>
      <c r="F353" s="97" t="str">
        <f t="shared" si="15"/>
        <v/>
      </c>
      <c r="G353" s="85"/>
      <c r="H353" s="97" t="str">
        <f t="shared" si="16"/>
        <v/>
      </c>
      <c r="I353" s="86"/>
      <c r="J353" s="98" t="str">
        <f t="shared" si="17"/>
        <v/>
      </c>
      <c r="K353" s="187"/>
      <c r="L353" s="13" t="str">
        <f>IF(AND(ISNUMBER(F353),ISNUMBER(H353),ISNUMBER(J353))=TRUE,IF((Tabla1[[#This Row],[Peso cápsula + Residuo corregido (g)]]-Tabla1[[#This Row],[Peso cápsula Corregido (g)]])&lt;$J$6,"MASA INSUFICIENTE",IF((1-K353)*(H353-F353)/J353&lt;$H$6,"&gt; "&amp;$H$6,(1-K353)*(H353-F353)/J353)),"")</f>
        <v/>
      </c>
      <c r="M353" s="105"/>
      <c r="N353" s="105"/>
      <c r="O353" s="185"/>
      <c r="P353" s="185"/>
      <c r="Q353" s="185"/>
    </row>
    <row r="354" spans="1:17" x14ac:dyDescent="0.25">
      <c r="A354" s="103"/>
      <c r="B354" s="103"/>
      <c r="C354" s="96"/>
      <c r="D354" s="99"/>
      <c r="E354" s="100"/>
      <c r="F354" s="97" t="str">
        <f t="shared" si="15"/>
        <v/>
      </c>
      <c r="G354" s="85"/>
      <c r="H354" s="97" t="str">
        <f t="shared" si="16"/>
        <v/>
      </c>
      <c r="I354" s="86"/>
      <c r="J354" s="98" t="str">
        <f t="shared" si="17"/>
        <v/>
      </c>
      <c r="K354" s="187"/>
      <c r="L354" s="13" t="str">
        <f>IF(AND(ISNUMBER(F354),ISNUMBER(H354),ISNUMBER(J354))=TRUE,IF((Tabla1[[#This Row],[Peso cápsula + Residuo corregido (g)]]-Tabla1[[#This Row],[Peso cápsula Corregido (g)]])&lt;$J$6,"MASA INSUFICIENTE",IF((1-K354)*(H354-F354)/J354&lt;$H$6,"&gt; "&amp;$H$6,(1-K354)*(H354-F354)/J354)),"")</f>
        <v/>
      </c>
      <c r="M354" s="105"/>
      <c r="N354" s="105"/>
      <c r="O354" s="185"/>
      <c r="P354" s="185"/>
      <c r="Q354" s="185"/>
    </row>
    <row r="355" spans="1:17" x14ac:dyDescent="0.25">
      <c r="A355" s="103"/>
      <c r="B355" s="103"/>
      <c r="C355" s="96"/>
      <c r="D355" s="99"/>
      <c r="E355" s="100"/>
      <c r="F355" s="97" t="str">
        <f t="shared" si="15"/>
        <v/>
      </c>
      <c r="G355" s="85"/>
      <c r="H355" s="97" t="str">
        <f t="shared" si="16"/>
        <v/>
      </c>
      <c r="I355" s="86"/>
      <c r="J355" s="98" t="str">
        <f t="shared" si="17"/>
        <v/>
      </c>
      <c r="K355" s="187"/>
      <c r="L355" s="13" t="str">
        <f>IF(AND(ISNUMBER(F355),ISNUMBER(H355),ISNUMBER(J355))=TRUE,IF((Tabla1[[#This Row],[Peso cápsula + Residuo corregido (g)]]-Tabla1[[#This Row],[Peso cápsula Corregido (g)]])&lt;$J$6,"MASA INSUFICIENTE",IF((1-K355)*(H355-F355)/J355&lt;$H$6,"&gt; "&amp;$H$6,(1-K355)*(H355-F355)/J355)),"")</f>
        <v/>
      </c>
      <c r="M355" s="105"/>
      <c r="N355" s="105"/>
      <c r="O355" s="185"/>
      <c r="P355" s="185"/>
      <c r="Q355" s="185"/>
    </row>
    <row r="356" spans="1:17" x14ac:dyDescent="0.25">
      <c r="A356" s="103"/>
      <c r="B356" s="103"/>
      <c r="C356" s="96"/>
      <c r="D356" s="99"/>
      <c r="E356" s="100"/>
      <c r="F356" s="97" t="str">
        <f t="shared" si="15"/>
        <v/>
      </c>
      <c r="G356" s="85"/>
      <c r="H356" s="97" t="str">
        <f t="shared" si="16"/>
        <v/>
      </c>
      <c r="I356" s="86"/>
      <c r="J356" s="98" t="str">
        <f t="shared" si="17"/>
        <v/>
      </c>
      <c r="K356" s="187"/>
      <c r="L356" s="13" t="str">
        <f>IF(AND(ISNUMBER(F356),ISNUMBER(H356),ISNUMBER(J356))=TRUE,IF((Tabla1[[#This Row],[Peso cápsula + Residuo corregido (g)]]-Tabla1[[#This Row],[Peso cápsula Corregido (g)]])&lt;$J$6,"MASA INSUFICIENTE",IF((1-K356)*(H356-F356)/J356&lt;$H$6,"&gt; "&amp;$H$6,(1-K356)*(H356-F356)/J356)),"")</f>
        <v/>
      </c>
      <c r="M356" s="105"/>
      <c r="N356" s="105"/>
      <c r="O356" s="185"/>
      <c r="P356" s="185"/>
      <c r="Q356" s="185"/>
    </row>
    <row r="357" spans="1:17" x14ac:dyDescent="0.25">
      <c r="A357" s="103"/>
      <c r="B357" s="103"/>
      <c r="C357" s="96"/>
      <c r="D357" s="99"/>
      <c r="E357" s="100"/>
      <c r="F357" s="97" t="str">
        <f t="shared" si="15"/>
        <v/>
      </c>
      <c r="G357" s="85"/>
      <c r="H357" s="97" t="str">
        <f t="shared" si="16"/>
        <v/>
      </c>
      <c r="I357" s="86"/>
      <c r="J357" s="98" t="str">
        <f t="shared" si="17"/>
        <v/>
      </c>
      <c r="K357" s="187"/>
      <c r="L357" s="13" t="str">
        <f>IF(AND(ISNUMBER(F357),ISNUMBER(H357),ISNUMBER(J357))=TRUE,IF((Tabla1[[#This Row],[Peso cápsula + Residuo corregido (g)]]-Tabla1[[#This Row],[Peso cápsula Corregido (g)]])&lt;$J$6,"MASA INSUFICIENTE",IF((1-K357)*(H357-F357)/J357&lt;$H$6,"&gt; "&amp;$H$6,(1-K357)*(H357-F357)/J357)),"")</f>
        <v/>
      </c>
      <c r="M357" s="105"/>
      <c r="N357" s="105"/>
      <c r="O357" s="185"/>
      <c r="P357" s="185"/>
      <c r="Q357" s="185"/>
    </row>
    <row r="358" spans="1:17" x14ac:dyDescent="0.25">
      <c r="A358" s="103"/>
      <c r="B358" s="103"/>
      <c r="C358" s="96"/>
      <c r="D358" s="99"/>
      <c r="E358" s="100"/>
      <c r="F358" s="97" t="str">
        <f t="shared" si="15"/>
        <v/>
      </c>
      <c r="G358" s="85"/>
      <c r="H358" s="97" t="str">
        <f t="shared" si="16"/>
        <v/>
      </c>
      <c r="I358" s="86"/>
      <c r="J358" s="98" t="str">
        <f t="shared" si="17"/>
        <v/>
      </c>
      <c r="K358" s="187"/>
      <c r="L358" s="13" t="str">
        <f>IF(AND(ISNUMBER(F358),ISNUMBER(H358),ISNUMBER(J358))=TRUE,IF((Tabla1[[#This Row],[Peso cápsula + Residuo corregido (g)]]-Tabla1[[#This Row],[Peso cápsula Corregido (g)]])&lt;$J$6,"MASA INSUFICIENTE",IF((1-K358)*(H358-F358)/J358&lt;$H$6,"&gt; "&amp;$H$6,(1-K358)*(H358-F358)/J358)),"")</f>
        <v/>
      </c>
      <c r="M358" s="105"/>
      <c r="N358" s="105"/>
      <c r="O358" s="185"/>
      <c r="P358" s="185"/>
      <c r="Q358" s="185"/>
    </row>
    <row r="359" spans="1:17" x14ac:dyDescent="0.25">
      <c r="A359" s="103"/>
      <c r="B359" s="103"/>
      <c r="C359" s="96"/>
      <c r="D359" s="99"/>
      <c r="E359" s="100"/>
      <c r="F359" s="97" t="str">
        <f t="shared" si="15"/>
        <v/>
      </c>
      <c r="G359" s="85"/>
      <c r="H359" s="97" t="str">
        <f t="shared" si="16"/>
        <v/>
      </c>
      <c r="I359" s="86"/>
      <c r="J359" s="98" t="str">
        <f t="shared" si="17"/>
        <v/>
      </c>
      <c r="K359" s="187"/>
      <c r="L359" s="13" t="str">
        <f>IF(AND(ISNUMBER(F359),ISNUMBER(H359),ISNUMBER(J359))=TRUE,IF((Tabla1[[#This Row],[Peso cápsula + Residuo corregido (g)]]-Tabla1[[#This Row],[Peso cápsula Corregido (g)]])&lt;$J$6,"MASA INSUFICIENTE",IF((1-K359)*(H359-F359)/J359&lt;$H$6,"&gt; "&amp;$H$6,(1-K359)*(H359-F359)/J359)),"")</f>
        <v/>
      </c>
      <c r="M359" s="105"/>
      <c r="N359" s="105"/>
      <c r="O359" s="185"/>
      <c r="P359" s="185"/>
      <c r="Q359" s="185"/>
    </row>
    <row r="360" spans="1:17" x14ac:dyDescent="0.25">
      <c r="A360" s="103"/>
      <c r="B360" s="103"/>
      <c r="C360" s="96"/>
      <c r="D360" s="99"/>
      <c r="E360" s="100"/>
      <c r="F360" s="97" t="str">
        <f t="shared" si="15"/>
        <v/>
      </c>
      <c r="G360" s="85"/>
      <c r="H360" s="97" t="str">
        <f t="shared" si="16"/>
        <v/>
      </c>
      <c r="I360" s="86"/>
      <c r="J360" s="98" t="str">
        <f t="shared" si="17"/>
        <v/>
      </c>
      <c r="K360" s="187"/>
      <c r="L360" s="13" t="str">
        <f>IF(AND(ISNUMBER(F360),ISNUMBER(H360),ISNUMBER(J360))=TRUE,IF((Tabla1[[#This Row],[Peso cápsula + Residuo corregido (g)]]-Tabla1[[#This Row],[Peso cápsula Corregido (g)]])&lt;$J$6,"MASA INSUFICIENTE",IF((1-K360)*(H360-F360)/J360&lt;$H$6,"&gt; "&amp;$H$6,(1-K360)*(H360-F360)/J360)),"")</f>
        <v/>
      </c>
      <c r="M360" s="105"/>
      <c r="N360" s="105"/>
      <c r="O360" s="185"/>
      <c r="P360" s="185"/>
      <c r="Q360" s="185"/>
    </row>
    <row r="361" spans="1:17" x14ac:dyDescent="0.25">
      <c r="A361" s="103"/>
      <c r="B361" s="103"/>
      <c r="C361" s="96"/>
      <c r="D361" s="99"/>
      <c r="E361" s="100"/>
      <c r="F361" s="97" t="str">
        <f t="shared" si="15"/>
        <v/>
      </c>
      <c r="G361" s="85"/>
      <c r="H361" s="97" t="str">
        <f t="shared" si="16"/>
        <v/>
      </c>
      <c r="I361" s="86"/>
      <c r="J361" s="98" t="str">
        <f t="shared" si="17"/>
        <v/>
      </c>
      <c r="K361" s="187"/>
      <c r="L361" s="13" t="str">
        <f>IF(AND(ISNUMBER(F361),ISNUMBER(H361),ISNUMBER(J361))=TRUE,IF((Tabla1[[#This Row],[Peso cápsula + Residuo corregido (g)]]-Tabla1[[#This Row],[Peso cápsula Corregido (g)]])&lt;$J$6,"MASA INSUFICIENTE",IF((1-K361)*(H361-F361)/J361&lt;$H$6,"&gt; "&amp;$H$6,(1-K361)*(H361-F361)/J361)),"")</f>
        <v/>
      </c>
      <c r="M361" s="105"/>
      <c r="N361" s="105"/>
      <c r="O361" s="185"/>
      <c r="P361" s="185"/>
      <c r="Q361" s="185"/>
    </row>
    <row r="362" spans="1:17" x14ac:dyDescent="0.25">
      <c r="A362" s="103"/>
      <c r="B362" s="103"/>
      <c r="C362" s="96"/>
      <c r="D362" s="99"/>
      <c r="E362" s="100"/>
      <c r="F362" s="97" t="str">
        <f t="shared" si="15"/>
        <v/>
      </c>
      <c r="G362" s="85"/>
      <c r="H362" s="97" t="str">
        <f t="shared" si="16"/>
        <v/>
      </c>
      <c r="I362" s="86"/>
      <c r="J362" s="98" t="str">
        <f t="shared" si="17"/>
        <v/>
      </c>
      <c r="K362" s="187"/>
      <c r="L362" s="13" t="str">
        <f>IF(AND(ISNUMBER(F362),ISNUMBER(H362),ISNUMBER(J362))=TRUE,IF((Tabla1[[#This Row],[Peso cápsula + Residuo corregido (g)]]-Tabla1[[#This Row],[Peso cápsula Corregido (g)]])&lt;$J$6,"MASA INSUFICIENTE",IF((1-K362)*(H362-F362)/J362&lt;$H$6,"&gt; "&amp;$H$6,(1-K362)*(H362-F362)/J362)),"")</f>
        <v/>
      </c>
      <c r="M362" s="105"/>
      <c r="N362" s="105"/>
      <c r="O362" s="185"/>
      <c r="P362" s="185"/>
      <c r="Q362" s="185"/>
    </row>
    <row r="363" spans="1:17" x14ac:dyDescent="0.25">
      <c r="A363" s="103"/>
      <c r="B363" s="103"/>
      <c r="C363" s="96"/>
      <c r="D363" s="99"/>
      <c r="E363" s="100"/>
      <c r="F363" s="97" t="str">
        <f t="shared" si="15"/>
        <v/>
      </c>
      <c r="G363" s="85"/>
      <c r="H363" s="97" t="str">
        <f t="shared" si="16"/>
        <v/>
      </c>
      <c r="I363" s="86"/>
      <c r="J363" s="98" t="str">
        <f t="shared" si="17"/>
        <v/>
      </c>
      <c r="K363" s="187"/>
      <c r="L363" s="13" t="str">
        <f>IF(AND(ISNUMBER(F363),ISNUMBER(H363),ISNUMBER(J363))=TRUE,IF((Tabla1[[#This Row],[Peso cápsula + Residuo corregido (g)]]-Tabla1[[#This Row],[Peso cápsula Corregido (g)]])&lt;$J$6,"MASA INSUFICIENTE",IF((1-K363)*(H363-F363)/J363&lt;$H$6,"&gt; "&amp;$H$6,(1-K363)*(H363-F363)/J363)),"")</f>
        <v/>
      </c>
      <c r="M363" s="105"/>
      <c r="N363" s="105"/>
      <c r="O363" s="185"/>
      <c r="P363" s="185"/>
      <c r="Q363" s="185"/>
    </row>
    <row r="364" spans="1:17" x14ac:dyDescent="0.25">
      <c r="A364" s="103"/>
      <c r="B364" s="103"/>
      <c r="C364" s="96"/>
      <c r="D364" s="99"/>
      <c r="E364" s="100"/>
      <c r="F364" s="97" t="str">
        <f t="shared" si="15"/>
        <v/>
      </c>
      <c r="G364" s="85"/>
      <c r="H364" s="97" t="str">
        <f t="shared" si="16"/>
        <v/>
      </c>
      <c r="I364" s="86"/>
      <c r="J364" s="98" t="str">
        <f t="shared" si="17"/>
        <v/>
      </c>
      <c r="K364" s="187"/>
      <c r="L364" s="13" t="str">
        <f>IF(AND(ISNUMBER(F364),ISNUMBER(H364),ISNUMBER(J364))=TRUE,IF((Tabla1[[#This Row],[Peso cápsula + Residuo corregido (g)]]-Tabla1[[#This Row],[Peso cápsula Corregido (g)]])&lt;$J$6,"MASA INSUFICIENTE",IF((1-K364)*(H364-F364)/J364&lt;$H$6,"&gt; "&amp;$H$6,(1-K364)*(H364-F364)/J364)),"")</f>
        <v/>
      </c>
      <c r="M364" s="105"/>
      <c r="N364" s="105"/>
      <c r="O364" s="185"/>
      <c r="P364" s="185"/>
      <c r="Q364" s="185"/>
    </row>
    <row r="365" spans="1:17" x14ac:dyDescent="0.25">
      <c r="A365" s="103"/>
      <c r="B365" s="103"/>
      <c r="C365" s="96"/>
      <c r="D365" s="99"/>
      <c r="E365" s="100"/>
      <c r="F365" s="97" t="str">
        <f t="shared" si="15"/>
        <v/>
      </c>
      <c r="G365" s="85"/>
      <c r="H365" s="97" t="str">
        <f t="shared" si="16"/>
        <v/>
      </c>
      <c r="I365" s="86"/>
      <c r="J365" s="98" t="str">
        <f t="shared" si="17"/>
        <v/>
      </c>
      <c r="K365" s="187"/>
      <c r="L365" s="13" t="str">
        <f>IF(AND(ISNUMBER(F365),ISNUMBER(H365),ISNUMBER(J365))=TRUE,IF((Tabla1[[#This Row],[Peso cápsula + Residuo corregido (g)]]-Tabla1[[#This Row],[Peso cápsula Corregido (g)]])&lt;$J$6,"MASA INSUFICIENTE",IF((1-K365)*(H365-F365)/J365&lt;$H$6,"&gt; "&amp;$H$6,(1-K365)*(H365-F365)/J365)),"")</f>
        <v/>
      </c>
      <c r="M365" s="105"/>
      <c r="N365" s="105"/>
      <c r="O365" s="185"/>
      <c r="P365" s="185"/>
      <c r="Q365" s="185"/>
    </row>
    <row r="366" spans="1:17" x14ac:dyDescent="0.25">
      <c r="A366" s="103"/>
      <c r="B366" s="103"/>
      <c r="C366" s="96"/>
      <c r="D366" s="99"/>
      <c r="E366" s="100"/>
      <c r="F366" s="97" t="str">
        <f t="shared" si="15"/>
        <v/>
      </c>
      <c r="G366" s="85"/>
      <c r="H366" s="97" t="str">
        <f t="shared" si="16"/>
        <v/>
      </c>
      <c r="I366" s="86"/>
      <c r="J366" s="98" t="str">
        <f t="shared" si="17"/>
        <v/>
      </c>
      <c r="K366" s="187"/>
      <c r="L366" s="13" t="str">
        <f>IF(AND(ISNUMBER(F366),ISNUMBER(H366),ISNUMBER(J366))=TRUE,IF((Tabla1[[#This Row],[Peso cápsula + Residuo corregido (g)]]-Tabla1[[#This Row],[Peso cápsula Corregido (g)]])&lt;$J$6,"MASA INSUFICIENTE",IF((1-K366)*(H366-F366)/J366&lt;$H$6,"&gt; "&amp;$H$6,(1-K366)*(H366-F366)/J366)),"")</f>
        <v/>
      </c>
      <c r="M366" s="105"/>
      <c r="N366" s="105"/>
      <c r="O366" s="185"/>
      <c r="P366" s="185"/>
      <c r="Q366" s="185"/>
    </row>
    <row r="367" spans="1:17" x14ac:dyDescent="0.25">
      <c r="A367" s="103"/>
      <c r="B367" s="103"/>
      <c r="C367" s="96"/>
      <c r="D367" s="99"/>
      <c r="E367" s="100"/>
      <c r="F367" s="97" t="str">
        <f t="shared" si="15"/>
        <v/>
      </c>
      <c r="G367" s="85"/>
      <c r="H367" s="97" t="str">
        <f t="shared" si="16"/>
        <v/>
      </c>
      <c r="I367" s="86"/>
      <c r="J367" s="98" t="str">
        <f t="shared" si="17"/>
        <v/>
      </c>
      <c r="K367" s="187"/>
      <c r="L367" s="13" t="str">
        <f>IF(AND(ISNUMBER(F367),ISNUMBER(H367),ISNUMBER(J367))=TRUE,IF((Tabla1[[#This Row],[Peso cápsula + Residuo corregido (g)]]-Tabla1[[#This Row],[Peso cápsula Corregido (g)]])&lt;$J$6,"MASA INSUFICIENTE",IF((1-K367)*(H367-F367)/J367&lt;$H$6,"&gt; "&amp;$H$6,(1-K367)*(H367-F367)/J367)),"")</f>
        <v/>
      </c>
      <c r="M367" s="105"/>
      <c r="N367" s="105"/>
      <c r="O367" s="185"/>
      <c r="P367" s="185"/>
      <c r="Q367" s="185"/>
    </row>
    <row r="368" spans="1:17" x14ac:dyDescent="0.25">
      <c r="A368" s="103"/>
      <c r="B368" s="103"/>
      <c r="C368" s="96"/>
      <c r="D368" s="99"/>
      <c r="E368" s="100"/>
      <c r="F368" s="97" t="str">
        <f t="shared" si="15"/>
        <v/>
      </c>
      <c r="G368" s="85"/>
      <c r="H368" s="97" t="str">
        <f t="shared" si="16"/>
        <v/>
      </c>
      <c r="I368" s="86"/>
      <c r="J368" s="98" t="str">
        <f t="shared" si="17"/>
        <v/>
      </c>
      <c r="K368" s="187"/>
      <c r="L368" s="13" t="str">
        <f>IF(AND(ISNUMBER(F368),ISNUMBER(H368),ISNUMBER(J368))=TRUE,IF((Tabla1[[#This Row],[Peso cápsula + Residuo corregido (g)]]-Tabla1[[#This Row],[Peso cápsula Corregido (g)]])&lt;$J$6,"MASA INSUFICIENTE",IF((1-K368)*(H368-F368)/J368&lt;$H$6,"&gt; "&amp;$H$6,(1-K368)*(H368-F368)/J368)),"")</f>
        <v/>
      </c>
      <c r="M368" s="105"/>
      <c r="N368" s="105"/>
      <c r="O368" s="185"/>
      <c r="P368" s="185"/>
      <c r="Q368" s="185"/>
    </row>
    <row r="369" spans="1:17" x14ac:dyDescent="0.25">
      <c r="A369" s="103"/>
      <c r="B369" s="103"/>
      <c r="C369" s="96"/>
      <c r="D369" s="99"/>
      <c r="E369" s="100"/>
      <c r="F369" s="97" t="str">
        <f t="shared" si="15"/>
        <v/>
      </c>
      <c r="G369" s="85"/>
      <c r="H369" s="97" t="str">
        <f t="shared" si="16"/>
        <v/>
      </c>
      <c r="I369" s="86"/>
      <c r="J369" s="98" t="str">
        <f t="shared" si="17"/>
        <v/>
      </c>
      <c r="K369" s="187"/>
      <c r="L369" s="13" t="str">
        <f>IF(AND(ISNUMBER(F369),ISNUMBER(H369),ISNUMBER(J369))=TRUE,IF((Tabla1[[#This Row],[Peso cápsula + Residuo corregido (g)]]-Tabla1[[#This Row],[Peso cápsula Corregido (g)]])&lt;$J$6,"MASA INSUFICIENTE",IF((1-K369)*(H369-F369)/J369&lt;$H$6,"&gt; "&amp;$H$6,(1-K369)*(H369-F369)/J369)),"")</f>
        <v/>
      </c>
      <c r="M369" s="105"/>
      <c r="N369" s="105"/>
      <c r="O369" s="185"/>
      <c r="P369" s="185"/>
      <c r="Q369" s="185"/>
    </row>
    <row r="370" spans="1:17" x14ac:dyDescent="0.25">
      <c r="A370" s="103"/>
      <c r="B370" s="103"/>
      <c r="C370" s="96"/>
      <c r="D370" s="99"/>
      <c r="E370" s="100"/>
      <c r="F370" s="97" t="str">
        <f t="shared" si="15"/>
        <v/>
      </c>
      <c r="G370" s="85"/>
      <c r="H370" s="97" t="str">
        <f t="shared" si="16"/>
        <v/>
      </c>
      <c r="I370" s="86"/>
      <c r="J370" s="98" t="str">
        <f t="shared" si="17"/>
        <v/>
      </c>
      <c r="K370" s="187"/>
      <c r="L370" s="13" t="str">
        <f>IF(AND(ISNUMBER(F370),ISNUMBER(H370),ISNUMBER(J370))=TRUE,IF((Tabla1[[#This Row],[Peso cápsula + Residuo corregido (g)]]-Tabla1[[#This Row],[Peso cápsula Corregido (g)]])&lt;$J$6,"MASA INSUFICIENTE",IF((1-K370)*(H370-F370)/J370&lt;$H$6,"&gt; "&amp;$H$6,(1-K370)*(H370-F370)/J370)),"")</f>
        <v/>
      </c>
      <c r="M370" s="105"/>
      <c r="N370" s="105"/>
      <c r="O370" s="185"/>
      <c r="P370" s="185"/>
      <c r="Q370" s="185"/>
    </row>
    <row r="371" spans="1:17" x14ac:dyDescent="0.25">
      <c r="A371" s="103"/>
      <c r="B371" s="103"/>
      <c r="C371" s="96"/>
      <c r="D371" s="99"/>
      <c r="E371" s="100"/>
      <c r="F371" s="97" t="str">
        <f t="shared" si="15"/>
        <v/>
      </c>
      <c r="G371" s="85"/>
      <c r="H371" s="97" t="str">
        <f t="shared" si="16"/>
        <v/>
      </c>
      <c r="I371" s="86"/>
      <c r="J371" s="98" t="str">
        <f t="shared" si="17"/>
        <v/>
      </c>
      <c r="K371" s="187"/>
      <c r="L371" s="13" t="str">
        <f>IF(AND(ISNUMBER(F371),ISNUMBER(H371),ISNUMBER(J371))=TRUE,IF((Tabla1[[#This Row],[Peso cápsula + Residuo corregido (g)]]-Tabla1[[#This Row],[Peso cápsula Corregido (g)]])&lt;$J$6,"MASA INSUFICIENTE",IF((1-K371)*(H371-F371)/J371&lt;$H$6,"&gt; "&amp;$H$6,(1-K371)*(H371-F371)/J371)),"")</f>
        <v/>
      </c>
      <c r="M371" s="105"/>
      <c r="N371" s="105"/>
      <c r="O371" s="185"/>
      <c r="P371" s="185"/>
      <c r="Q371" s="185"/>
    </row>
    <row r="372" spans="1:17" x14ac:dyDescent="0.25">
      <c r="A372" s="103"/>
      <c r="B372" s="103"/>
      <c r="C372" s="96"/>
      <c r="D372" s="99"/>
      <c r="E372" s="100"/>
      <c r="F372" s="97" t="str">
        <f t="shared" si="15"/>
        <v/>
      </c>
      <c r="G372" s="85"/>
      <c r="H372" s="97" t="str">
        <f t="shared" si="16"/>
        <v/>
      </c>
      <c r="I372" s="86"/>
      <c r="J372" s="98" t="str">
        <f t="shared" si="17"/>
        <v/>
      </c>
      <c r="K372" s="187"/>
      <c r="L372" s="13" t="str">
        <f>IF(AND(ISNUMBER(F372),ISNUMBER(H372),ISNUMBER(J372))=TRUE,IF((Tabla1[[#This Row],[Peso cápsula + Residuo corregido (g)]]-Tabla1[[#This Row],[Peso cápsula Corregido (g)]])&lt;$J$6,"MASA INSUFICIENTE",IF((1-K372)*(H372-F372)/J372&lt;$H$6,"&gt; "&amp;$H$6,(1-K372)*(H372-F372)/J372)),"")</f>
        <v/>
      </c>
      <c r="M372" s="105"/>
      <c r="N372" s="105"/>
      <c r="O372" s="185"/>
      <c r="P372" s="185"/>
      <c r="Q372" s="185"/>
    </row>
    <row r="373" spans="1:17" x14ac:dyDescent="0.25">
      <c r="A373" s="103"/>
      <c r="B373" s="103"/>
      <c r="C373" s="96"/>
      <c r="D373" s="99"/>
      <c r="E373" s="100"/>
      <c r="F373" s="97" t="str">
        <f t="shared" si="15"/>
        <v/>
      </c>
      <c r="G373" s="85"/>
      <c r="H373" s="97" t="str">
        <f t="shared" si="16"/>
        <v/>
      </c>
      <c r="I373" s="86"/>
      <c r="J373" s="98" t="str">
        <f t="shared" si="17"/>
        <v/>
      </c>
      <c r="K373" s="187"/>
      <c r="L373" s="13" t="str">
        <f>IF(AND(ISNUMBER(F373),ISNUMBER(H373),ISNUMBER(J373))=TRUE,IF((Tabla1[[#This Row],[Peso cápsula + Residuo corregido (g)]]-Tabla1[[#This Row],[Peso cápsula Corregido (g)]])&lt;$J$6,"MASA INSUFICIENTE",IF((1-K373)*(H373-F373)/J373&lt;$H$6,"&gt; "&amp;$H$6,(1-K373)*(H373-F373)/J373)),"")</f>
        <v/>
      </c>
      <c r="M373" s="105"/>
      <c r="N373" s="105"/>
      <c r="O373" s="185"/>
      <c r="P373" s="185"/>
      <c r="Q373" s="185"/>
    </row>
    <row r="374" spans="1:17" x14ac:dyDescent="0.25">
      <c r="A374" s="103"/>
      <c r="B374" s="103"/>
      <c r="C374" s="96"/>
      <c r="D374" s="99"/>
      <c r="E374" s="100"/>
      <c r="F374" s="97" t="str">
        <f t="shared" si="15"/>
        <v/>
      </c>
      <c r="G374" s="85"/>
      <c r="H374" s="97" t="str">
        <f t="shared" si="16"/>
        <v/>
      </c>
      <c r="I374" s="86"/>
      <c r="J374" s="98" t="str">
        <f t="shared" si="17"/>
        <v/>
      </c>
      <c r="K374" s="187"/>
      <c r="L374" s="13" t="str">
        <f>IF(AND(ISNUMBER(F374),ISNUMBER(H374),ISNUMBER(J374))=TRUE,IF((Tabla1[[#This Row],[Peso cápsula + Residuo corregido (g)]]-Tabla1[[#This Row],[Peso cápsula Corregido (g)]])&lt;$J$6,"MASA INSUFICIENTE",IF((1-K374)*(H374-F374)/J374&lt;$H$6,"&gt; "&amp;$H$6,(1-K374)*(H374-F374)/J374)),"")</f>
        <v/>
      </c>
      <c r="M374" s="105"/>
      <c r="N374" s="105"/>
      <c r="O374" s="185"/>
      <c r="P374" s="185"/>
      <c r="Q374" s="185"/>
    </row>
    <row r="375" spans="1:17" x14ac:dyDescent="0.25">
      <c r="A375" s="103"/>
      <c r="B375" s="103"/>
      <c r="C375" s="96"/>
      <c r="D375" s="99"/>
      <c r="E375" s="100"/>
      <c r="F375" s="97" t="str">
        <f t="shared" si="15"/>
        <v/>
      </c>
      <c r="G375" s="85"/>
      <c r="H375" s="97" t="str">
        <f t="shared" si="16"/>
        <v/>
      </c>
      <c r="I375" s="86"/>
      <c r="J375" s="98" t="str">
        <f t="shared" si="17"/>
        <v/>
      </c>
      <c r="K375" s="187"/>
      <c r="L375" s="13" t="str">
        <f>IF(AND(ISNUMBER(F375),ISNUMBER(H375),ISNUMBER(J375))=TRUE,IF((Tabla1[[#This Row],[Peso cápsula + Residuo corregido (g)]]-Tabla1[[#This Row],[Peso cápsula Corregido (g)]])&lt;$J$6,"MASA INSUFICIENTE",IF((1-K375)*(H375-F375)/J375&lt;$H$6,"&gt; "&amp;$H$6,(1-K375)*(H375-F375)/J375)),"")</f>
        <v/>
      </c>
      <c r="M375" s="105"/>
      <c r="N375" s="105"/>
      <c r="O375" s="185"/>
      <c r="P375" s="185"/>
      <c r="Q375" s="185"/>
    </row>
    <row r="376" spans="1:17" x14ac:dyDescent="0.25">
      <c r="A376" s="103"/>
      <c r="B376" s="103"/>
      <c r="C376" s="96"/>
      <c r="D376" s="99"/>
      <c r="E376" s="100"/>
      <c r="F376" s="97" t="str">
        <f t="shared" si="15"/>
        <v/>
      </c>
      <c r="G376" s="85"/>
      <c r="H376" s="97" t="str">
        <f t="shared" si="16"/>
        <v/>
      </c>
      <c r="I376" s="86"/>
      <c r="J376" s="98" t="str">
        <f t="shared" si="17"/>
        <v/>
      </c>
      <c r="K376" s="187"/>
      <c r="L376" s="13" t="str">
        <f>IF(AND(ISNUMBER(F376),ISNUMBER(H376),ISNUMBER(J376))=TRUE,IF((Tabla1[[#This Row],[Peso cápsula + Residuo corregido (g)]]-Tabla1[[#This Row],[Peso cápsula Corregido (g)]])&lt;$J$6,"MASA INSUFICIENTE",IF((1-K376)*(H376-F376)/J376&lt;$H$6,"&gt; "&amp;$H$6,(1-K376)*(H376-F376)/J376)),"")</f>
        <v/>
      </c>
      <c r="M376" s="105"/>
      <c r="N376" s="105"/>
      <c r="O376" s="185"/>
      <c r="P376" s="185"/>
      <c r="Q376" s="185"/>
    </row>
    <row r="377" spans="1:17" x14ac:dyDescent="0.25">
      <c r="A377" s="103"/>
      <c r="B377" s="103"/>
      <c r="C377" s="96"/>
      <c r="D377" s="99"/>
      <c r="E377" s="100"/>
      <c r="F377" s="97" t="str">
        <f t="shared" si="15"/>
        <v/>
      </c>
      <c r="G377" s="85"/>
      <c r="H377" s="97" t="str">
        <f t="shared" si="16"/>
        <v/>
      </c>
      <c r="I377" s="86"/>
      <c r="J377" s="98" t="str">
        <f t="shared" si="17"/>
        <v/>
      </c>
      <c r="K377" s="187"/>
      <c r="L377" s="13" t="str">
        <f>IF(AND(ISNUMBER(F377),ISNUMBER(H377),ISNUMBER(J377))=TRUE,IF((Tabla1[[#This Row],[Peso cápsula + Residuo corregido (g)]]-Tabla1[[#This Row],[Peso cápsula Corregido (g)]])&lt;$J$6,"MASA INSUFICIENTE",IF((1-K377)*(H377-F377)/J377&lt;$H$6,"&gt; "&amp;$H$6,(1-K377)*(H377-F377)/J377)),"")</f>
        <v/>
      </c>
      <c r="M377" s="105"/>
      <c r="N377" s="105"/>
      <c r="O377" s="185"/>
      <c r="P377" s="185"/>
      <c r="Q377" s="185"/>
    </row>
    <row r="378" spans="1:17" x14ac:dyDescent="0.25">
      <c r="A378" s="103"/>
      <c r="B378" s="103"/>
      <c r="C378" s="96"/>
      <c r="D378" s="99"/>
      <c r="E378" s="100"/>
      <c r="F378" s="97" t="str">
        <f t="shared" si="15"/>
        <v/>
      </c>
      <c r="G378" s="85"/>
      <c r="H378" s="97" t="str">
        <f t="shared" si="16"/>
        <v/>
      </c>
      <c r="I378" s="86"/>
      <c r="J378" s="98" t="str">
        <f t="shared" si="17"/>
        <v/>
      </c>
      <c r="K378" s="187"/>
      <c r="L378" s="13" t="str">
        <f>IF(AND(ISNUMBER(F378),ISNUMBER(H378),ISNUMBER(J378))=TRUE,IF((Tabla1[[#This Row],[Peso cápsula + Residuo corregido (g)]]-Tabla1[[#This Row],[Peso cápsula Corregido (g)]])&lt;$J$6,"MASA INSUFICIENTE",IF((1-K378)*(H378-F378)/J378&lt;$H$6,"&gt; "&amp;$H$6,(1-K378)*(H378-F378)/J378)),"")</f>
        <v/>
      </c>
      <c r="M378" s="105"/>
      <c r="N378" s="105"/>
      <c r="O378" s="185"/>
      <c r="P378" s="185"/>
      <c r="Q378" s="185"/>
    </row>
    <row r="379" spans="1:17" x14ac:dyDescent="0.25">
      <c r="A379" s="103"/>
      <c r="B379" s="103"/>
      <c r="C379" s="96"/>
      <c r="D379" s="99"/>
      <c r="E379" s="100"/>
      <c r="F379" s="97" t="str">
        <f t="shared" si="15"/>
        <v/>
      </c>
      <c r="G379" s="85"/>
      <c r="H379" s="97" t="str">
        <f t="shared" si="16"/>
        <v/>
      </c>
      <c r="I379" s="86"/>
      <c r="J379" s="98" t="str">
        <f t="shared" si="17"/>
        <v/>
      </c>
      <c r="K379" s="187"/>
      <c r="L379" s="13" t="str">
        <f>IF(AND(ISNUMBER(F379),ISNUMBER(H379),ISNUMBER(J379))=TRUE,IF((Tabla1[[#This Row],[Peso cápsula + Residuo corregido (g)]]-Tabla1[[#This Row],[Peso cápsula Corregido (g)]])&lt;$J$6,"MASA INSUFICIENTE",IF((1-K379)*(H379-F379)/J379&lt;$H$6,"&gt; "&amp;$H$6,(1-K379)*(H379-F379)/J379)),"")</f>
        <v/>
      </c>
      <c r="M379" s="105"/>
      <c r="N379" s="105"/>
      <c r="O379" s="185"/>
      <c r="P379" s="185"/>
      <c r="Q379" s="185"/>
    </row>
    <row r="380" spans="1:17" x14ac:dyDescent="0.25">
      <c r="A380" s="103"/>
      <c r="B380" s="103"/>
      <c r="C380" s="96"/>
      <c r="D380" s="99"/>
      <c r="E380" s="100"/>
      <c r="F380" s="97" t="str">
        <f t="shared" si="15"/>
        <v/>
      </c>
      <c r="G380" s="85"/>
      <c r="H380" s="97" t="str">
        <f t="shared" si="16"/>
        <v/>
      </c>
      <c r="I380" s="86"/>
      <c r="J380" s="98" t="str">
        <f t="shared" si="17"/>
        <v/>
      </c>
      <c r="K380" s="187"/>
      <c r="L380" s="13" t="str">
        <f>IF(AND(ISNUMBER(F380),ISNUMBER(H380),ISNUMBER(J380))=TRUE,IF((Tabla1[[#This Row],[Peso cápsula + Residuo corregido (g)]]-Tabla1[[#This Row],[Peso cápsula Corregido (g)]])&lt;$J$6,"MASA INSUFICIENTE",IF((1-K380)*(H380-F380)/J380&lt;$H$6,"&gt; "&amp;$H$6,(1-K380)*(H380-F380)/J380)),"")</f>
        <v/>
      </c>
      <c r="M380" s="105"/>
      <c r="N380" s="105"/>
      <c r="O380" s="185"/>
      <c r="P380" s="185"/>
      <c r="Q380" s="185"/>
    </row>
    <row r="381" spans="1:17" x14ac:dyDescent="0.25">
      <c r="A381" s="103"/>
      <c r="B381" s="103"/>
      <c r="C381" s="96"/>
      <c r="D381" s="99"/>
      <c r="E381" s="100"/>
      <c r="F381" s="97" t="str">
        <f t="shared" si="15"/>
        <v/>
      </c>
      <c r="G381" s="85"/>
      <c r="H381" s="97" t="str">
        <f t="shared" si="16"/>
        <v/>
      </c>
      <c r="I381" s="86"/>
      <c r="J381" s="98" t="str">
        <f t="shared" si="17"/>
        <v/>
      </c>
      <c r="K381" s="187"/>
      <c r="L381" s="13" t="str">
        <f>IF(AND(ISNUMBER(F381),ISNUMBER(H381),ISNUMBER(J381))=TRUE,IF((Tabla1[[#This Row],[Peso cápsula + Residuo corregido (g)]]-Tabla1[[#This Row],[Peso cápsula Corregido (g)]])&lt;$J$6,"MASA INSUFICIENTE",IF((1-K381)*(H381-F381)/J381&lt;$H$6,"&gt; "&amp;$H$6,(1-K381)*(H381-F381)/J381)),"")</f>
        <v/>
      </c>
      <c r="M381" s="105"/>
      <c r="N381" s="105"/>
      <c r="O381" s="185"/>
      <c r="P381" s="185"/>
      <c r="Q381" s="185"/>
    </row>
    <row r="382" spans="1:17" x14ac:dyDescent="0.25">
      <c r="A382" s="103"/>
      <c r="B382" s="103"/>
      <c r="C382" s="96"/>
      <c r="D382" s="99"/>
      <c r="E382" s="100"/>
      <c r="F382" s="97" t="str">
        <f t="shared" si="15"/>
        <v/>
      </c>
      <c r="G382" s="85"/>
      <c r="H382" s="97" t="str">
        <f t="shared" si="16"/>
        <v/>
      </c>
      <c r="I382" s="86"/>
      <c r="J382" s="98" t="str">
        <f t="shared" si="17"/>
        <v/>
      </c>
      <c r="K382" s="187"/>
      <c r="L382" s="13" t="str">
        <f>IF(AND(ISNUMBER(F382),ISNUMBER(H382),ISNUMBER(J382))=TRUE,IF((Tabla1[[#This Row],[Peso cápsula + Residuo corregido (g)]]-Tabla1[[#This Row],[Peso cápsula Corregido (g)]])&lt;$J$6,"MASA INSUFICIENTE",IF((1-K382)*(H382-F382)/J382&lt;$H$6,"&gt; "&amp;$H$6,(1-K382)*(H382-F382)/J382)),"")</f>
        <v/>
      </c>
      <c r="M382" s="105"/>
      <c r="N382" s="105"/>
      <c r="O382" s="185"/>
      <c r="P382" s="185"/>
      <c r="Q382" s="185"/>
    </row>
    <row r="383" spans="1:17" x14ac:dyDescent="0.25">
      <c r="A383" s="103"/>
      <c r="B383" s="103"/>
      <c r="C383" s="96"/>
      <c r="D383" s="99"/>
      <c r="E383" s="100"/>
      <c r="F383" s="97" t="str">
        <f t="shared" si="15"/>
        <v/>
      </c>
      <c r="G383" s="85"/>
      <c r="H383" s="97" t="str">
        <f t="shared" si="16"/>
        <v/>
      </c>
      <c r="I383" s="86"/>
      <c r="J383" s="98" t="str">
        <f t="shared" si="17"/>
        <v/>
      </c>
      <c r="K383" s="187"/>
      <c r="L383" s="13" t="str">
        <f>IF(AND(ISNUMBER(F383),ISNUMBER(H383),ISNUMBER(J383))=TRUE,IF((Tabla1[[#This Row],[Peso cápsula + Residuo corregido (g)]]-Tabla1[[#This Row],[Peso cápsula Corregido (g)]])&lt;$J$6,"MASA INSUFICIENTE",IF((1-K383)*(H383-F383)/J383&lt;$H$6,"&gt; "&amp;$H$6,(1-K383)*(H383-F383)/J383)),"")</f>
        <v/>
      </c>
      <c r="M383" s="105"/>
      <c r="N383" s="105"/>
      <c r="O383" s="185"/>
      <c r="P383" s="185"/>
      <c r="Q383" s="185"/>
    </row>
    <row r="384" spans="1:17" x14ac:dyDescent="0.25">
      <c r="A384" s="103"/>
      <c r="B384" s="103"/>
      <c r="C384" s="96"/>
      <c r="D384" s="99"/>
      <c r="E384" s="100"/>
      <c r="F384" s="97" t="str">
        <f t="shared" si="15"/>
        <v/>
      </c>
      <c r="G384" s="85"/>
      <c r="H384" s="97" t="str">
        <f t="shared" si="16"/>
        <v/>
      </c>
      <c r="I384" s="86"/>
      <c r="J384" s="98" t="str">
        <f t="shared" si="17"/>
        <v/>
      </c>
      <c r="K384" s="187"/>
      <c r="L384" s="13" t="str">
        <f>IF(AND(ISNUMBER(F384),ISNUMBER(H384),ISNUMBER(J384))=TRUE,IF((Tabla1[[#This Row],[Peso cápsula + Residuo corregido (g)]]-Tabla1[[#This Row],[Peso cápsula Corregido (g)]])&lt;$J$6,"MASA INSUFICIENTE",IF((1-K384)*(H384-F384)/J384&lt;$H$6,"&gt; "&amp;$H$6,(1-K384)*(H384-F384)/J384)),"")</f>
        <v/>
      </c>
      <c r="M384" s="105"/>
      <c r="N384" s="105"/>
      <c r="O384" s="185"/>
      <c r="P384" s="185"/>
      <c r="Q384" s="185"/>
    </row>
    <row r="385" spans="1:17" x14ac:dyDescent="0.25">
      <c r="A385" s="103"/>
      <c r="B385" s="103"/>
      <c r="C385" s="96"/>
      <c r="D385" s="99"/>
      <c r="E385" s="100"/>
      <c r="F385" s="97" t="str">
        <f t="shared" si="15"/>
        <v/>
      </c>
      <c r="G385" s="85"/>
      <c r="H385" s="97" t="str">
        <f t="shared" si="16"/>
        <v/>
      </c>
      <c r="I385" s="86"/>
      <c r="J385" s="98" t="str">
        <f t="shared" si="17"/>
        <v/>
      </c>
      <c r="K385" s="187"/>
      <c r="L385" s="13" t="str">
        <f>IF(AND(ISNUMBER(F385),ISNUMBER(H385),ISNUMBER(J385))=TRUE,IF((Tabla1[[#This Row],[Peso cápsula + Residuo corregido (g)]]-Tabla1[[#This Row],[Peso cápsula Corregido (g)]])&lt;$J$6,"MASA INSUFICIENTE",IF((1-K385)*(H385-F385)/J385&lt;$H$6,"&gt; "&amp;$H$6,(1-K385)*(H385-F385)/J385)),"")</f>
        <v/>
      </c>
      <c r="M385" s="105"/>
      <c r="N385" s="105"/>
      <c r="O385" s="185"/>
      <c r="P385" s="185"/>
      <c r="Q385" s="185"/>
    </row>
    <row r="386" spans="1:17" x14ac:dyDescent="0.25">
      <c r="A386" s="103"/>
      <c r="B386" s="103"/>
      <c r="C386" s="96"/>
      <c r="D386" s="99"/>
      <c r="E386" s="100"/>
      <c r="F386" s="97" t="str">
        <f t="shared" si="15"/>
        <v/>
      </c>
      <c r="G386" s="85"/>
      <c r="H386" s="97" t="str">
        <f t="shared" si="16"/>
        <v/>
      </c>
      <c r="I386" s="86"/>
      <c r="J386" s="98" t="str">
        <f t="shared" si="17"/>
        <v/>
      </c>
      <c r="K386" s="187"/>
      <c r="L386" s="13" t="str">
        <f>IF(AND(ISNUMBER(F386),ISNUMBER(H386),ISNUMBER(J386))=TRUE,IF((Tabla1[[#This Row],[Peso cápsula + Residuo corregido (g)]]-Tabla1[[#This Row],[Peso cápsula Corregido (g)]])&lt;$J$6,"MASA INSUFICIENTE",IF((1-K386)*(H386-F386)/J386&lt;$H$6,"&gt; "&amp;$H$6,(1-K386)*(H386-F386)/J386)),"")</f>
        <v/>
      </c>
      <c r="M386" s="105"/>
      <c r="N386" s="105"/>
      <c r="O386" s="185"/>
      <c r="P386" s="185"/>
      <c r="Q386" s="185"/>
    </row>
    <row r="387" spans="1:17" x14ac:dyDescent="0.25">
      <c r="A387" s="103"/>
      <c r="B387" s="103"/>
      <c r="C387" s="96"/>
      <c r="D387" s="99"/>
      <c r="E387" s="100"/>
      <c r="F387" s="97" t="str">
        <f t="shared" si="15"/>
        <v/>
      </c>
      <c r="G387" s="85"/>
      <c r="H387" s="97" t="str">
        <f t="shared" si="16"/>
        <v/>
      </c>
      <c r="I387" s="86"/>
      <c r="J387" s="98" t="str">
        <f t="shared" si="17"/>
        <v/>
      </c>
      <c r="K387" s="187"/>
      <c r="L387" s="13" t="str">
        <f>IF(AND(ISNUMBER(F387),ISNUMBER(H387),ISNUMBER(J387))=TRUE,IF((Tabla1[[#This Row],[Peso cápsula + Residuo corregido (g)]]-Tabla1[[#This Row],[Peso cápsula Corregido (g)]])&lt;$J$6,"MASA INSUFICIENTE",IF((1-K387)*(H387-F387)/J387&lt;$H$6,"&gt; "&amp;$H$6,(1-K387)*(H387-F387)/J387)),"")</f>
        <v/>
      </c>
      <c r="M387" s="105"/>
      <c r="N387" s="105"/>
      <c r="O387" s="185"/>
      <c r="P387" s="185"/>
      <c r="Q387" s="185"/>
    </row>
    <row r="388" spans="1:17" x14ac:dyDescent="0.25">
      <c r="A388" s="103"/>
      <c r="B388" s="103"/>
      <c r="C388" s="96"/>
      <c r="D388" s="99"/>
      <c r="E388" s="100"/>
      <c r="F388" s="97" t="str">
        <f t="shared" si="15"/>
        <v/>
      </c>
      <c r="G388" s="85"/>
      <c r="H388" s="97" t="str">
        <f t="shared" si="16"/>
        <v/>
      </c>
      <c r="I388" s="86"/>
      <c r="J388" s="98" t="str">
        <f t="shared" si="17"/>
        <v/>
      </c>
      <c r="K388" s="187"/>
      <c r="L388" s="13" t="str">
        <f>IF(AND(ISNUMBER(F388),ISNUMBER(H388),ISNUMBER(J388))=TRUE,IF((Tabla1[[#This Row],[Peso cápsula + Residuo corregido (g)]]-Tabla1[[#This Row],[Peso cápsula Corregido (g)]])&lt;$J$6,"MASA INSUFICIENTE",IF((1-K388)*(H388-F388)/J388&lt;$H$6,"&gt; "&amp;$H$6,(1-K388)*(H388-F388)/J388)),"")</f>
        <v/>
      </c>
      <c r="M388" s="105"/>
      <c r="N388" s="105"/>
      <c r="O388" s="185"/>
      <c r="P388" s="185"/>
      <c r="Q388" s="185"/>
    </row>
    <row r="389" spans="1:17" x14ac:dyDescent="0.25">
      <c r="A389" s="103"/>
      <c r="B389" s="103"/>
      <c r="C389" s="96"/>
      <c r="D389" s="99"/>
      <c r="E389" s="100"/>
      <c r="F389" s="97" t="str">
        <f t="shared" si="15"/>
        <v/>
      </c>
      <c r="G389" s="85"/>
      <c r="H389" s="97" t="str">
        <f t="shared" si="16"/>
        <v/>
      </c>
      <c r="I389" s="86"/>
      <c r="J389" s="98" t="str">
        <f t="shared" si="17"/>
        <v/>
      </c>
      <c r="K389" s="187"/>
      <c r="L389" s="13" t="str">
        <f>IF(AND(ISNUMBER(F389),ISNUMBER(H389),ISNUMBER(J389))=TRUE,IF((Tabla1[[#This Row],[Peso cápsula + Residuo corregido (g)]]-Tabla1[[#This Row],[Peso cápsula Corregido (g)]])&lt;$J$6,"MASA INSUFICIENTE",IF((1-K389)*(H389-F389)/J389&lt;$H$6,"&gt; "&amp;$H$6,(1-K389)*(H389-F389)/J389)),"")</f>
        <v/>
      </c>
      <c r="M389" s="105"/>
      <c r="N389" s="105"/>
      <c r="O389" s="185"/>
      <c r="P389" s="185"/>
      <c r="Q389" s="185"/>
    </row>
    <row r="390" spans="1:17" x14ac:dyDescent="0.25">
      <c r="A390" s="103"/>
      <c r="B390" s="103"/>
      <c r="C390" s="96"/>
      <c r="D390" s="99"/>
      <c r="E390" s="100"/>
      <c r="F390" s="97" t="str">
        <f t="shared" si="15"/>
        <v/>
      </c>
      <c r="G390" s="85"/>
      <c r="H390" s="97" t="str">
        <f t="shared" si="16"/>
        <v/>
      </c>
      <c r="I390" s="86"/>
      <c r="J390" s="98" t="str">
        <f t="shared" si="17"/>
        <v/>
      </c>
      <c r="K390" s="187"/>
      <c r="L390" s="13" t="str">
        <f>IF(AND(ISNUMBER(F390),ISNUMBER(H390),ISNUMBER(J390))=TRUE,IF((Tabla1[[#This Row],[Peso cápsula + Residuo corregido (g)]]-Tabla1[[#This Row],[Peso cápsula Corregido (g)]])&lt;$J$6,"MASA INSUFICIENTE",IF((1-K390)*(H390-F390)/J390&lt;$H$6,"&gt; "&amp;$H$6,(1-K390)*(H390-F390)/J390)),"")</f>
        <v/>
      </c>
      <c r="M390" s="105"/>
      <c r="N390" s="105"/>
      <c r="O390" s="185"/>
      <c r="P390" s="185"/>
      <c r="Q390" s="185"/>
    </row>
    <row r="391" spans="1:17" x14ac:dyDescent="0.25">
      <c r="A391" s="103"/>
      <c r="B391" s="103"/>
      <c r="C391" s="96"/>
      <c r="D391" s="99"/>
      <c r="E391" s="100"/>
      <c r="F391" s="97" t="str">
        <f t="shared" si="15"/>
        <v/>
      </c>
      <c r="G391" s="85"/>
      <c r="H391" s="97" t="str">
        <f t="shared" si="16"/>
        <v/>
      </c>
      <c r="I391" s="86"/>
      <c r="J391" s="98" t="str">
        <f t="shared" si="17"/>
        <v/>
      </c>
      <c r="K391" s="187"/>
      <c r="L391" s="13" t="str">
        <f>IF(AND(ISNUMBER(F391),ISNUMBER(H391),ISNUMBER(J391))=TRUE,IF((Tabla1[[#This Row],[Peso cápsula + Residuo corregido (g)]]-Tabla1[[#This Row],[Peso cápsula Corregido (g)]])&lt;$J$6,"MASA INSUFICIENTE",IF((1-K391)*(H391-F391)/J391&lt;$H$6,"&gt; "&amp;$H$6,(1-K391)*(H391-F391)/J391)),"")</f>
        <v/>
      </c>
      <c r="M391" s="105"/>
      <c r="N391" s="105"/>
      <c r="O391" s="185"/>
      <c r="P391" s="185"/>
      <c r="Q391" s="185"/>
    </row>
    <row r="392" spans="1:17" x14ac:dyDescent="0.25">
      <c r="A392" s="103"/>
      <c r="B392" s="103"/>
      <c r="C392" s="96"/>
      <c r="D392" s="99"/>
      <c r="E392" s="100"/>
      <c r="F392" s="97" t="str">
        <f t="shared" si="15"/>
        <v/>
      </c>
      <c r="G392" s="85"/>
      <c r="H392" s="97" t="str">
        <f t="shared" si="16"/>
        <v/>
      </c>
      <c r="I392" s="86"/>
      <c r="J392" s="98" t="str">
        <f t="shared" si="17"/>
        <v/>
      </c>
      <c r="K392" s="187"/>
      <c r="L392" s="13" t="str">
        <f>IF(AND(ISNUMBER(F392),ISNUMBER(H392),ISNUMBER(J392))=TRUE,IF((Tabla1[[#This Row],[Peso cápsula + Residuo corregido (g)]]-Tabla1[[#This Row],[Peso cápsula Corregido (g)]])&lt;$J$6,"MASA INSUFICIENTE",IF((1-K392)*(H392-F392)/J392&lt;$H$6,"&gt; "&amp;$H$6,(1-K392)*(H392-F392)/J392)),"")</f>
        <v/>
      </c>
      <c r="M392" s="105"/>
      <c r="N392" s="105"/>
      <c r="O392" s="185"/>
      <c r="P392" s="185"/>
      <c r="Q392" s="185"/>
    </row>
    <row r="393" spans="1:17" x14ac:dyDescent="0.25">
      <c r="A393" s="103"/>
      <c r="B393" s="103"/>
      <c r="C393" s="96"/>
      <c r="D393" s="99"/>
      <c r="E393" s="100"/>
      <c r="F393" s="97" t="str">
        <f t="shared" si="15"/>
        <v/>
      </c>
      <c r="G393" s="85"/>
      <c r="H393" s="97" t="str">
        <f t="shared" si="16"/>
        <v/>
      </c>
      <c r="I393" s="86"/>
      <c r="J393" s="98" t="str">
        <f t="shared" si="17"/>
        <v/>
      </c>
      <c r="K393" s="187"/>
      <c r="L393" s="13" t="str">
        <f>IF(AND(ISNUMBER(F393),ISNUMBER(H393),ISNUMBER(J393))=TRUE,IF((Tabla1[[#This Row],[Peso cápsula + Residuo corregido (g)]]-Tabla1[[#This Row],[Peso cápsula Corregido (g)]])&lt;$J$6,"MASA INSUFICIENTE",IF((1-K393)*(H393-F393)/J393&lt;$H$6,"&gt; "&amp;$H$6,(1-K393)*(H393-F393)/J393)),"")</f>
        <v/>
      </c>
      <c r="M393" s="105"/>
      <c r="N393" s="105"/>
      <c r="O393" s="185"/>
      <c r="P393" s="185"/>
      <c r="Q393" s="185"/>
    </row>
    <row r="394" spans="1:17" x14ac:dyDescent="0.25">
      <c r="A394" s="103"/>
      <c r="B394" s="103"/>
      <c r="C394" s="96"/>
      <c r="D394" s="99"/>
      <c r="E394" s="100"/>
      <c r="F394" s="97" t="str">
        <f t="shared" si="15"/>
        <v/>
      </c>
      <c r="G394" s="85"/>
      <c r="H394" s="97" t="str">
        <f t="shared" si="16"/>
        <v/>
      </c>
      <c r="I394" s="86"/>
      <c r="J394" s="98" t="str">
        <f t="shared" si="17"/>
        <v/>
      </c>
      <c r="K394" s="187"/>
      <c r="L394" s="13" t="str">
        <f>IF(AND(ISNUMBER(F394),ISNUMBER(H394),ISNUMBER(J394))=TRUE,IF((Tabla1[[#This Row],[Peso cápsula + Residuo corregido (g)]]-Tabla1[[#This Row],[Peso cápsula Corregido (g)]])&lt;$J$6,"MASA INSUFICIENTE",IF((1-K394)*(H394-F394)/J394&lt;$H$6,"&gt; "&amp;$H$6,(1-K394)*(H394-F394)/J394)),"")</f>
        <v/>
      </c>
      <c r="M394" s="105"/>
      <c r="N394" s="105"/>
      <c r="O394" s="185"/>
      <c r="P394" s="185"/>
      <c r="Q394" s="185"/>
    </row>
    <row r="395" spans="1:17" x14ac:dyDescent="0.25">
      <c r="A395" s="103"/>
      <c r="B395" s="103"/>
      <c r="C395" s="96"/>
      <c r="D395" s="99"/>
      <c r="E395" s="100"/>
      <c r="F395" s="97" t="str">
        <f t="shared" si="15"/>
        <v/>
      </c>
      <c r="G395" s="85"/>
      <c r="H395" s="97" t="str">
        <f t="shared" si="16"/>
        <v/>
      </c>
      <c r="I395" s="86"/>
      <c r="J395" s="98" t="str">
        <f t="shared" si="17"/>
        <v/>
      </c>
      <c r="K395" s="187"/>
      <c r="L395" s="13" t="str">
        <f>IF(AND(ISNUMBER(F395),ISNUMBER(H395),ISNUMBER(J395))=TRUE,IF((Tabla1[[#This Row],[Peso cápsula + Residuo corregido (g)]]-Tabla1[[#This Row],[Peso cápsula Corregido (g)]])&lt;$J$6,"MASA INSUFICIENTE",IF((1-K395)*(H395-F395)/J395&lt;$H$6,"&gt; "&amp;$H$6,(1-K395)*(H395-F395)/J395)),"")</f>
        <v/>
      </c>
      <c r="M395" s="105"/>
      <c r="N395" s="105"/>
      <c r="O395" s="185"/>
      <c r="P395" s="185"/>
      <c r="Q395" s="185"/>
    </row>
    <row r="396" spans="1:17" x14ac:dyDescent="0.25">
      <c r="A396" s="103"/>
      <c r="B396" s="103"/>
      <c r="C396" s="96"/>
      <c r="D396" s="99"/>
      <c r="E396" s="100"/>
      <c r="F396" s="97" t="str">
        <f t="shared" si="15"/>
        <v/>
      </c>
      <c r="G396" s="85"/>
      <c r="H396" s="97" t="str">
        <f t="shared" si="16"/>
        <v/>
      </c>
      <c r="I396" s="86"/>
      <c r="J396" s="98" t="str">
        <f t="shared" si="17"/>
        <v/>
      </c>
      <c r="K396" s="187"/>
      <c r="L396" s="13" t="str">
        <f>IF(AND(ISNUMBER(F396),ISNUMBER(H396),ISNUMBER(J396))=TRUE,IF((Tabla1[[#This Row],[Peso cápsula + Residuo corregido (g)]]-Tabla1[[#This Row],[Peso cápsula Corregido (g)]])&lt;$J$6,"MASA INSUFICIENTE",IF((1-K396)*(H396-F396)/J396&lt;$H$6,"&gt; "&amp;$H$6,(1-K396)*(H396-F396)/J396)),"")</f>
        <v/>
      </c>
      <c r="M396" s="105"/>
      <c r="N396" s="105"/>
      <c r="O396" s="185"/>
      <c r="P396" s="185"/>
      <c r="Q396" s="185"/>
    </row>
    <row r="397" spans="1:17" x14ac:dyDescent="0.25">
      <c r="A397" s="103"/>
      <c r="B397" s="103"/>
      <c r="C397" s="96"/>
      <c r="D397" s="99"/>
      <c r="E397" s="100"/>
      <c r="F397" s="97" t="str">
        <f t="shared" si="15"/>
        <v/>
      </c>
      <c r="G397" s="85"/>
      <c r="H397" s="97" t="str">
        <f t="shared" si="16"/>
        <v/>
      </c>
      <c r="I397" s="86"/>
      <c r="J397" s="98" t="str">
        <f t="shared" si="17"/>
        <v/>
      </c>
      <c r="K397" s="187"/>
      <c r="L397" s="13" t="str">
        <f>IF(AND(ISNUMBER(F397),ISNUMBER(H397),ISNUMBER(J397))=TRUE,IF((Tabla1[[#This Row],[Peso cápsula + Residuo corregido (g)]]-Tabla1[[#This Row],[Peso cápsula Corregido (g)]])&lt;$J$6,"MASA INSUFICIENTE",IF((1-K397)*(H397-F397)/J397&lt;$H$6,"&gt; "&amp;$H$6,(1-K397)*(H397-F397)/J397)),"")</f>
        <v/>
      </c>
      <c r="M397" s="105"/>
      <c r="N397" s="105"/>
      <c r="O397" s="185"/>
      <c r="P397" s="185"/>
      <c r="Q397" s="185"/>
    </row>
    <row r="398" spans="1:17" x14ac:dyDescent="0.25">
      <c r="A398" s="103"/>
      <c r="B398" s="103"/>
      <c r="C398" s="96"/>
      <c r="D398" s="99"/>
      <c r="E398" s="100"/>
      <c r="F398" s="97" t="str">
        <f t="shared" si="15"/>
        <v/>
      </c>
      <c r="G398" s="85"/>
      <c r="H398" s="97" t="str">
        <f t="shared" si="16"/>
        <v/>
      </c>
      <c r="I398" s="86"/>
      <c r="J398" s="98" t="str">
        <f t="shared" si="17"/>
        <v/>
      </c>
      <c r="K398" s="187"/>
      <c r="L398" s="13" t="str">
        <f>IF(AND(ISNUMBER(F398),ISNUMBER(H398),ISNUMBER(J398))=TRUE,IF((Tabla1[[#This Row],[Peso cápsula + Residuo corregido (g)]]-Tabla1[[#This Row],[Peso cápsula Corregido (g)]])&lt;$J$6,"MASA INSUFICIENTE",IF((1-K398)*(H398-F398)/J398&lt;$H$6,"&gt; "&amp;$H$6,(1-K398)*(H398-F398)/J398)),"")</f>
        <v/>
      </c>
      <c r="M398" s="105"/>
      <c r="N398" s="105"/>
      <c r="O398" s="185"/>
      <c r="P398" s="185"/>
      <c r="Q398" s="185"/>
    </row>
    <row r="399" spans="1:17" x14ac:dyDescent="0.25">
      <c r="A399" s="103"/>
      <c r="B399" s="103"/>
      <c r="C399" s="96"/>
      <c r="D399" s="99"/>
      <c r="E399" s="100"/>
      <c r="F399" s="97" t="str">
        <f t="shared" si="15"/>
        <v/>
      </c>
      <c r="G399" s="85"/>
      <c r="H399" s="97" t="str">
        <f t="shared" si="16"/>
        <v/>
      </c>
      <c r="I399" s="86"/>
      <c r="J399" s="98" t="str">
        <f t="shared" si="17"/>
        <v/>
      </c>
      <c r="K399" s="187"/>
      <c r="L399" s="13" t="str">
        <f>IF(AND(ISNUMBER(F399),ISNUMBER(H399),ISNUMBER(J399))=TRUE,IF((Tabla1[[#This Row],[Peso cápsula + Residuo corregido (g)]]-Tabla1[[#This Row],[Peso cápsula Corregido (g)]])&lt;$J$6,"MASA INSUFICIENTE",IF((1-K399)*(H399-F399)/J399&lt;$H$6,"&gt; "&amp;$H$6,(1-K399)*(H399-F399)/J399)),"")</f>
        <v/>
      </c>
      <c r="M399" s="105"/>
      <c r="N399" s="105"/>
      <c r="O399" s="185"/>
      <c r="P399" s="185"/>
      <c r="Q399" s="185"/>
    </row>
    <row r="400" spans="1:17" x14ac:dyDescent="0.25">
      <c r="A400" s="103"/>
      <c r="B400" s="103"/>
      <c r="C400" s="96"/>
      <c r="D400" s="99"/>
      <c r="E400" s="100"/>
      <c r="F400" s="97" t="str">
        <f t="shared" si="15"/>
        <v/>
      </c>
      <c r="G400" s="85"/>
      <c r="H400" s="97" t="str">
        <f t="shared" si="16"/>
        <v/>
      </c>
      <c r="I400" s="86"/>
      <c r="J400" s="98" t="str">
        <f t="shared" si="17"/>
        <v/>
      </c>
      <c r="K400" s="187"/>
      <c r="L400" s="13" t="str">
        <f>IF(AND(ISNUMBER(F400),ISNUMBER(H400),ISNUMBER(J400))=TRUE,IF((Tabla1[[#This Row],[Peso cápsula + Residuo corregido (g)]]-Tabla1[[#This Row],[Peso cápsula Corregido (g)]])&lt;$J$6,"MASA INSUFICIENTE",IF((1-K400)*(H400-F400)/J400&lt;$H$6,"&gt; "&amp;$H$6,(1-K400)*(H400-F400)/J400)),"")</f>
        <v/>
      </c>
      <c r="M400" s="105"/>
      <c r="N400" s="105"/>
      <c r="O400" s="185"/>
      <c r="P400" s="185"/>
      <c r="Q400" s="185"/>
    </row>
    <row r="401" spans="1:17" x14ac:dyDescent="0.25">
      <c r="A401" s="103"/>
      <c r="B401" s="103"/>
      <c r="C401" s="96"/>
      <c r="D401" s="99"/>
      <c r="E401" s="100"/>
      <c r="F401" s="97" t="str">
        <f t="shared" si="15"/>
        <v/>
      </c>
      <c r="G401" s="85"/>
      <c r="H401" s="97" t="str">
        <f t="shared" si="16"/>
        <v/>
      </c>
      <c r="I401" s="86"/>
      <c r="J401" s="98" t="str">
        <f t="shared" si="17"/>
        <v/>
      </c>
      <c r="K401" s="187"/>
      <c r="L401" s="13" t="str">
        <f>IF(AND(ISNUMBER(F401),ISNUMBER(H401),ISNUMBER(J401))=TRUE,IF((Tabla1[[#This Row],[Peso cápsula + Residuo corregido (g)]]-Tabla1[[#This Row],[Peso cápsula Corregido (g)]])&lt;$J$6,"MASA INSUFICIENTE",IF((1-K401)*(H401-F401)/J401&lt;$H$6,"&gt; "&amp;$H$6,(1-K401)*(H401-F401)/J401)),"")</f>
        <v/>
      </c>
      <c r="M401" s="105"/>
      <c r="N401" s="105"/>
      <c r="O401" s="185"/>
      <c r="P401" s="185"/>
      <c r="Q401" s="185"/>
    </row>
    <row r="402" spans="1:17" x14ac:dyDescent="0.25">
      <c r="A402" s="103"/>
      <c r="B402" s="103"/>
      <c r="C402" s="96"/>
      <c r="D402" s="99"/>
      <c r="E402" s="100"/>
      <c r="F402" s="97" t="str">
        <f t="shared" si="15"/>
        <v/>
      </c>
      <c r="G402" s="85"/>
      <c r="H402" s="97" t="str">
        <f t="shared" si="16"/>
        <v/>
      </c>
      <c r="I402" s="86"/>
      <c r="J402" s="98" t="str">
        <f t="shared" si="17"/>
        <v/>
      </c>
      <c r="K402" s="187"/>
      <c r="L402" s="13" t="str">
        <f>IF(AND(ISNUMBER(F402),ISNUMBER(H402),ISNUMBER(J402))=TRUE,IF((Tabla1[[#This Row],[Peso cápsula + Residuo corregido (g)]]-Tabla1[[#This Row],[Peso cápsula Corregido (g)]])&lt;$J$6,"MASA INSUFICIENTE",IF((1-K402)*(H402-F402)/J402&lt;$H$6,"&gt; "&amp;$H$6,(1-K402)*(H402-F402)/J402)),"")</f>
        <v/>
      </c>
      <c r="M402" s="105"/>
      <c r="N402" s="105"/>
      <c r="O402" s="185"/>
      <c r="P402" s="185"/>
      <c r="Q402" s="185"/>
    </row>
    <row r="403" spans="1:17" x14ac:dyDescent="0.25">
      <c r="A403" s="103"/>
      <c r="B403" s="103"/>
      <c r="C403" s="96"/>
      <c r="D403" s="99"/>
      <c r="E403" s="100"/>
      <c r="F403" s="97" t="str">
        <f t="shared" si="15"/>
        <v/>
      </c>
      <c r="G403" s="85"/>
      <c r="H403" s="97" t="str">
        <f t="shared" si="16"/>
        <v/>
      </c>
      <c r="I403" s="86"/>
      <c r="J403" s="98" t="str">
        <f t="shared" si="17"/>
        <v/>
      </c>
      <c r="K403" s="187"/>
      <c r="L403" s="13" t="str">
        <f>IF(AND(ISNUMBER(F403),ISNUMBER(H403),ISNUMBER(J403))=TRUE,IF((Tabla1[[#This Row],[Peso cápsula + Residuo corregido (g)]]-Tabla1[[#This Row],[Peso cápsula Corregido (g)]])&lt;$J$6,"MASA INSUFICIENTE",IF((1-K403)*(H403-F403)/J403&lt;$H$6,"&gt; "&amp;$H$6,(1-K403)*(H403-F403)/J403)),"")</f>
        <v/>
      </c>
      <c r="M403" s="105"/>
      <c r="N403" s="105"/>
      <c r="O403" s="185"/>
      <c r="P403" s="185"/>
      <c r="Q403" s="185"/>
    </row>
    <row r="404" spans="1:17" x14ac:dyDescent="0.25">
      <c r="A404" s="103"/>
      <c r="B404" s="103"/>
      <c r="C404" s="96"/>
      <c r="D404" s="99"/>
      <c r="E404" s="100"/>
      <c r="F404" s="97" t="str">
        <f t="shared" ref="F404:F467" si="18">IF(OR(ISBLANK(E404),ISERROR($B$14),ISERROR($B$15))=FALSE,E404+(E404*$B$14+$B$15),"")</f>
        <v/>
      </c>
      <c r="G404" s="85"/>
      <c r="H404" s="97" t="str">
        <f t="shared" ref="H404:H467" si="19">IF(OR(ISBLANK(G404),ISERROR($B$14),ISERROR($B$15))=FALSE,G404+(G404*$B$14+$B$15),"")</f>
        <v/>
      </c>
      <c r="I404" s="86"/>
      <c r="J404" s="98" t="str">
        <f t="shared" ref="J404:J467" si="20">IF(OR(ISBLANK(I404),ISERROR($B$14),ISERROR($B$15))=FALSE,I404+(I404*$B$14+$B$15),"")</f>
        <v/>
      </c>
      <c r="K404" s="187"/>
      <c r="L404" s="13" t="str">
        <f>IF(AND(ISNUMBER(F404),ISNUMBER(H404),ISNUMBER(J404))=TRUE,IF((Tabla1[[#This Row],[Peso cápsula + Residuo corregido (g)]]-Tabla1[[#This Row],[Peso cápsula Corregido (g)]])&lt;$J$6,"MASA INSUFICIENTE",IF((1-K404)*(H404-F404)/J404&lt;$H$6,"&gt; "&amp;$H$6,(1-K404)*(H404-F404)/J404)),"")</f>
        <v/>
      </c>
      <c r="M404" s="105"/>
      <c r="N404" s="105"/>
      <c r="O404" s="185"/>
      <c r="P404" s="185"/>
      <c r="Q404" s="185"/>
    </row>
    <row r="405" spans="1:17" x14ac:dyDescent="0.25">
      <c r="A405" s="103"/>
      <c r="B405" s="103"/>
      <c r="C405" s="96"/>
      <c r="D405" s="99"/>
      <c r="E405" s="100"/>
      <c r="F405" s="97" t="str">
        <f t="shared" si="18"/>
        <v/>
      </c>
      <c r="G405" s="85"/>
      <c r="H405" s="97" t="str">
        <f t="shared" si="19"/>
        <v/>
      </c>
      <c r="I405" s="86"/>
      <c r="J405" s="98" t="str">
        <f t="shared" si="20"/>
        <v/>
      </c>
      <c r="K405" s="187"/>
      <c r="L405" s="13" t="str">
        <f>IF(AND(ISNUMBER(F405),ISNUMBER(H405),ISNUMBER(J405))=TRUE,IF((Tabla1[[#This Row],[Peso cápsula + Residuo corregido (g)]]-Tabla1[[#This Row],[Peso cápsula Corregido (g)]])&lt;$J$6,"MASA INSUFICIENTE",IF((1-K405)*(H405-F405)/J405&lt;$H$6,"&gt; "&amp;$H$6,(1-K405)*(H405-F405)/J405)),"")</f>
        <v/>
      </c>
      <c r="M405" s="105"/>
      <c r="N405" s="105"/>
      <c r="O405" s="185"/>
      <c r="P405" s="185"/>
      <c r="Q405" s="185"/>
    </row>
    <row r="406" spans="1:17" x14ac:dyDescent="0.25">
      <c r="A406" s="103"/>
      <c r="B406" s="103"/>
      <c r="C406" s="96"/>
      <c r="D406" s="99"/>
      <c r="E406" s="100"/>
      <c r="F406" s="97" t="str">
        <f t="shared" si="18"/>
        <v/>
      </c>
      <c r="G406" s="85"/>
      <c r="H406" s="97" t="str">
        <f t="shared" si="19"/>
        <v/>
      </c>
      <c r="I406" s="86"/>
      <c r="J406" s="98" t="str">
        <f t="shared" si="20"/>
        <v/>
      </c>
      <c r="K406" s="187"/>
      <c r="L406" s="13" t="str">
        <f>IF(AND(ISNUMBER(F406),ISNUMBER(H406),ISNUMBER(J406))=TRUE,IF((Tabla1[[#This Row],[Peso cápsula + Residuo corregido (g)]]-Tabla1[[#This Row],[Peso cápsula Corregido (g)]])&lt;$J$6,"MASA INSUFICIENTE",IF((1-K406)*(H406-F406)/J406&lt;$H$6,"&gt; "&amp;$H$6,(1-K406)*(H406-F406)/J406)),"")</f>
        <v/>
      </c>
      <c r="M406" s="105"/>
      <c r="N406" s="105"/>
      <c r="O406" s="185"/>
      <c r="P406" s="185"/>
      <c r="Q406" s="185"/>
    </row>
    <row r="407" spans="1:17" x14ac:dyDescent="0.25">
      <c r="A407" s="103"/>
      <c r="B407" s="103"/>
      <c r="C407" s="96"/>
      <c r="D407" s="99"/>
      <c r="E407" s="100"/>
      <c r="F407" s="97" t="str">
        <f t="shared" si="18"/>
        <v/>
      </c>
      <c r="G407" s="85"/>
      <c r="H407" s="97" t="str">
        <f t="shared" si="19"/>
        <v/>
      </c>
      <c r="I407" s="86"/>
      <c r="J407" s="98" t="str">
        <f t="shared" si="20"/>
        <v/>
      </c>
      <c r="K407" s="187"/>
      <c r="L407" s="13" t="str">
        <f>IF(AND(ISNUMBER(F407),ISNUMBER(H407),ISNUMBER(J407))=TRUE,IF((Tabla1[[#This Row],[Peso cápsula + Residuo corregido (g)]]-Tabla1[[#This Row],[Peso cápsula Corregido (g)]])&lt;$J$6,"MASA INSUFICIENTE",IF((1-K407)*(H407-F407)/J407&lt;$H$6,"&gt; "&amp;$H$6,(1-K407)*(H407-F407)/J407)),"")</f>
        <v/>
      </c>
      <c r="M407" s="105"/>
      <c r="N407" s="105"/>
      <c r="O407" s="185"/>
      <c r="P407" s="185"/>
      <c r="Q407" s="185"/>
    </row>
    <row r="408" spans="1:17" x14ac:dyDescent="0.25">
      <c r="A408" s="103"/>
      <c r="B408" s="103"/>
      <c r="C408" s="96"/>
      <c r="D408" s="99"/>
      <c r="E408" s="100"/>
      <c r="F408" s="97" t="str">
        <f t="shared" si="18"/>
        <v/>
      </c>
      <c r="G408" s="85"/>
      <c r="H408" s="97" t="str">
        <f t="shared" si="19"/>
        <v/>
      </c>
      <c r="I408" s="86"/>
      <c r="J408" s="98" t="str">
        <f t="shared" si="20"/>
        <v/>
      </c>
      <c r="K408" s="187"/>
      <c r="L408" s="13" t="str">
        <f>IF(AND(ISNUMBER(F408),ISNUMBER(H408),ISNUMBER(J408))=TRUE,IF((Tabla1[[#This Row],[Peso cápsula + Residuo corregido (g)]]-Tabla1[[#This Row],[Peso cápsula Corregido (g)]])&lt;$J$6,"MASA INSUFICIENTE",IF((1-K408)*(H408-F408)/J408&lt;$H$6,"&gt; "&amp;$H$6,(1-K408)*(H408-F408)/J408)),"")</f>
        <v/>
      </c>
      <c r="M408" s="105"/>
      <c r="N408" s="105"/>
      <c r="O408" s="185"/>
      <c r="P408" s="185"/>
      <c r="Q408" s="185"/>
    </row>
    <row r="409" spans="1:17" x14ac:dyDescent="0.25">
      <c r="A409" s="103"/>
      <c r="B409" s="103"/>
      <c r="C409" s="96"/>
      <c r="D409" s="99"/>
      <c r="E409" s="100"/>
      <c r="F409" s="97" t="str">
        <f t="shared" si="18"/>
        <v/>
      </c>
      <c r="G409" s="85"/>
      <c r="H409" s="97" t="str">
        <f t="shared" si="19"/>
        <v/>
      </c>
      <c r="I409" s="86"/>
      <c r="J409" s="98" t="str">
        <f t="shared" si="20"/>
        <v/>
      </c>
      <c r="K409" s="187"/>
      <c r="L409" s="13" t="str">
        <f>IF(AND(ISNUMBER(F409),ISNUMBER(H409),ISNUMBER(J409))=TRUE,IF((Tabla1[[#This Row],[Peso cápsula + Residuo corregido (g)]]-Tabla1[[#This Row],[Peso cápsula Corregido (g)]])&lt;$J$6,"MASA INSUFICIENTE",IF((1-K409)*(H409-F409)/J409&lt;$H$6,"&gt; "&amp;$H$6,(1-K409)*(H409-F409)/J409)),"")</f>
        <v/>
      </c>
      <c r="M409" s="105"/>
      <c r="N409" s="105"/>
      <c r="O409" s="185"/>
      <c r="P409" s="185"/>
      <c r="Q409" s="185"/>
    </row>
    <row r="410" spans="1:17" x14ac:dyDescent="0.25">
      <c r="A410" s="103"/>
      <c r="B410" s="103"/>
      <c r="C410" s="96"/>
      <c r="D410" s="99"/>
      <c r="E410" s="100"/>
      <c r="F410" s="97" t="str">
        <f t="shared" si="18"/>
        <v/>
      </c>
      <c r="G410" s="85"/>
      <c r="H410" s="97" t="str">
        <f t="shared" si="19"/>
        <v/>
      </c>
      <c r="I410" s="86"/>
      <c r="J410" s="98" t="str">
        <f t="shared" si="20"/>
        <v/>
      </c>
      <c r="K410" s="187"/>
      <c r="L410" s="13" t="str">
        <f>IF(AND(ISNUMBER(F410),ISNUMBER(H410),ISNUMBER(J410))=TRUE,IF((Tabla1[[#This Row],[Peso cápsula + Residuo corregido (g)]]-Tabla1[[#This Row],[Peso cápsula Corregido (g)]])&lt;$J$6,"MASA INSUFICIENTE",IF((1-K410)*(H410-F410)/J410&lt;$H$6,"&gt; "&amp;$H$6,(1-K410)*(H410-F410)/J410)),"")</f>
        <v/>
      </c>
      <c r="M410" s="105"/>
      <c r="N410" s="105"/>
      <c r="O410" s="185"/>
      <c r="P410" s="185"/>
      <c r="Q410" s="185"/>
    </row>
    <row r="411" spans="1:17" x14ac:dyDescent="0.25">
      <c r="A411" s="103"/>
      <c r="B411" s="103"/>
      <c r="C411" s="96"/>
      <c r="D411" s="99"/>
      <c r="E411" s="100"/>
      <c r="F411" s="97" t="str">
        <f t="shared" si="18"/>
        <v/>
      </c>
      <c r="G411" s="85"/>
      <c r="H411" s="97" t="str">
        <f t="shared" si="19"/>
        <v/>
      </c>
      <c r="I411" s="86"/>
      <c r="J411" s="98" t="str">
        <f t="shared" si="20"/>
        <v/>
      </c>
      <c r="K411" s="187"/>
      <c r="L411" s="13" t="str">
        <f>IF(AND(ISNUMBER(F411),ISNUMBER(H411),ISNUMBER(J411))=TRUE,IF((Tabla1[[#This Row],[Peso cápsula + Residuo corregido (g)]]-Tabla1[[#This Row],[Peso cápsula Corregido (g)]])&lt;$J$6,"MASA INSUFICIENTE",IF((1-K411)*(H411-F411)/J411&lt;$H$6,"&gt; "&amp;$H$6,(1-K411)*(H411-F411)/J411)),"")</f>
        <v/>
      </c>
      <c r="M411" s="105"/>
      <c r="N411" s="105"/>
      <c r="O411" s="185"/>
      <c r="P411" s="185"/>
      <c r="Q411" s="185"/>
    </row>
    <row r="412" spans="1:17" x14ac:dyDescent="0.25">
      <c r="A412" s="103"/>
      <c r="B412" s="103"/>
      <c r="C412" s="96"/>
      <c r="D412" s="99"/>
      <c r="E412" s="100"/>
      <c r="F412" s="97" t="str">
        <f t="shared" si="18"/>
        <v/>
      </c>
      <c r="G412" s="85"/>
      <c r="H412" s="97" t="str">
        <f t="shared" si="19"/>
        <v/>
      </c>
      <c r="I412" s="86"/>
      <c r="J412" s="98" t="str">
        <f t="shared" si="20"/>
        <v/>
      </c>
      <c r="K412" s="187"/>
      <c r="L412" s="13" t="str">
        <f>IF(AND(ISNUMBER(F412),ISNUMBER(H412),ISNUMBER(J412))=TRUE,IF((Tabla1[[#This Row],[Peso cápsula + Residuo corregido (g)]]-Tabla1[[#This Row],[Peso cápsula Corregido (g)]])&lt;$J$6,"MASA INSUFICIENTE",IF((1-K412)*(H412-F412)/J412&lt;$H$6,"&gt; "&amp;$H$6,(1-K412)*(H412-F412)/J412)),"")</f>
        <v/>
      </c>
      <c r="M412" s="105"/>
      <c r="N412" s="105"/>
      <c r="O412" s="185"/>
      <c r="P412" s="185"/>
      <c r="Q412" s="185"/>
    </row>
    <row r="413" spans="1:17" x14ac:dyDescent="0.25">
      <c r="A413" s="103"/>
      <c r="B413" s="103"/>
      <c r="C413" s="96"/>
      <c r="D413" s="99"/>
      <c r="E413" s="100"/>
      <c r="F413" s="97" t="str">
        <f t="shared" si="18"/>
        <v/>
      </c>
      <c r="G413" s="85"/>
      <c r="H413" s="97" t="str">
        <f t="shared" si="19"/>
        <v/>
      </c>
      <c r="I413" s="86"/>
      <c r="J413" s="98" t="str">
        <f t="shared" si="20"/>
        <v/>
      </c>
      <c r="K413" s="187"/>
      <c r="L413" s="13" t="str">
        <f>IF(AND(ISNUMBER(F413),ISNUMBER(H413),ISNUMBER(J413))=TRUE,IF((Tabla1[[#This Row],[Peso cápsula + Residuo corregido (g)]]-Tabla1[[#This Row],[Peso cápsula Corregido (g)]])&lt;$J$6,"MASA INSUFICIENTE",IF((1-K413)*(H413-F413)/J413&lt;$H$6,"&gt; "&amp;$H$6,(1-K413)*(H413-F413)/J413)),"")</f>
        <v/>
      </c>
      <c r="M413" s="105"/>
      <c r="N413" s="105"/>
      <c r="O413" s="185"/>
      <c r="P413" s="185"/>
      <c r="Q413" s="185"/>
    </row>
    <row r="414" spans="1:17" x14ac:dyDescent="0.25">
      <c r="A414" s="103"/>
      <c r="B414" s="103"/>
      <c r="C414" s="96"/>
      <c r="D414" s="99"/>
      <c r="E414" s="100"/>
      <c r="F414" s="97" t="str">
        <f t="shared" si="18"/>
        <v/>
      </c>
      <c r="G414" s="85"/>
      <c r="H414" s="97" t="str">
        <f t="shared" si="19"/>
        <v/>
      </c>
      <c r="I414" s="86"/>
      <c r="J414" s="98" t="str">
        <f t="shared" si="20"/>
        <v/>
      </c>
      <c r="K414" s="187"/>
      <c r="L414" s="13" t="str">
        <f>IF(AND(ISNUMBER(F414),ISNUMBER(H414),ISNUMBER(J414))=TRUE,IF((Tabla1[[#This Row],[Peso cápsula + Residuo corregido (g)]]-Tabla1[[#This Row],[Peso cápsula Corregido (g)]])&lt;$J$6,"MASA INSUFICIENTE",IF((1-K414)*(H414-F414)/J414&lt;$H$6,"&gt; "&amp;$H$6,(1-K414)*(H414-F414)/J414)),"")</f>
        <v/>
      </c>
      <c r="M414" s="105"/>
      <c r="N414" s="105"/>
      <c r="O414" s="185"/>
      <c r="P414" s="185"/>
      <c r="Q414" s="185"/>
    </row>
    <row r="415" spans="1:17" x14ac:dyDescent="0.25">
      <c r="A415" s="103"/>
      <c r="B415" s="103"/>
      <c r="C415" s="96"/>
      <c r="D415" s="99"/>
      <c r="E415" s="100"/>
      <c r="F415" s="97" t="str">
        <f t="shared" si="18"/>
        <v/>
      </c>
      <c r="G415" s="85"/>
      <c r="H415" s="97" t="str">
        <f t="shared" si="19"/>
        <v/>
      </c>
      <c r="I415" s="86"/>
      <c r="J415" s="98" t="str">
        <f t="shared" si="20"/>
        <v/>
      </c>
      <c r="K415" s="187"/>
      <c r="L415" s="13" t="str">
        <f>IF(AND(ISNUMBER(F415),ISNUMBER(H415),ISNUMBER(J415))=TRUE,IF((Tabla1[[#This Row],[Peso cápsula + Residuo corregido (g)]]-Tabla1[[#This Row],[Peso cápsula Corregido (g)]])&lt;$J$6,"MASA INSUFICIENTE",IF((1-K415)*(H415-F415)/J415&lt;$H$6,"&gt; "&amp;$H$6,(1-K415)*(H415-F415)/J415)),"")</f>
        <v/>
      </c>
      <c r="M415" s="105"/>
      <c r="N415" s="105"/>
      <c r="O415" s="185"/>
      <c r="P415" s="185"/>
      <c r="Q415" s="185"/>
    </row>
    <row r="416" spans="1:17" x14ac:dyDescent="0.25">
      <c r="A416" s="103"/>
      <c r="B416" s="103"/>
      <c r="C416" s="96"/>
      <c r="D416" s="99"/>
      <c r="E416" s="100"/>
      <c r="F416" s="97" t="str">
        <f t="shared" si="18"/>
        <v/>
      </c>
      <c r="G416" s="85"/>
      <c r="H416" s="97" t="str">
        <f t="shared" si="19"/>
        <v/>
      </c>
      <c r="I416" s="86"/>
      <c r="J416" s="98" t="str">
        <f t="shared" si="20"/>
        <v/>
      </c>
      <c r="K416" s="187"/>
      <c r="L416" s="13" t="str">
        <f>IF(AND(ISNUMBER(F416),ISNUMBER(H416),ISNUMBER(J416))=TRUE,IF((Tabla1[[#This Row],[Peso cápsula + Residuo corregido (g)]]-Tabla1[[#This Row],[Peso cápsula Corregido (g)]])&lt;$J$6,"MASA INSUFICIENTE",IF((1-K416)*(H416-F416)/J416&lt;$H$6,"&gt; "&amp;$H$6,(1-K416)*(H416-F416)/J416)),"")</f>
        <v/>
      </c>
      <c r="M416" s="105"/>
      <c r="N416" s="105"/>
      <c r="O416" s="185"/>
      <c r="P416" s="185"/>
      <c r="Q416" s="185"/>
    </row>
    <row r="417" spans="1:17" x14ac:dyDescent="0.25">
      <c r="A417" s="103"/>
      <c r="B417" s="103"/>
      <c r="C417" s="96"/>
      <c r="D417" s="99"/>
      <c r="E417" s="100"/>
      <c r="F417" s="97" t="str">
        <f t="shared" si="18"/>
        <v/>
      </c>
      <c r="G417" s="85"/>
      <c r="H417" s="97" t="str">
        <f t="shared" si="19"/>
        <v/>
      </c>
      <c r="I417" s="86"/>
      <c r="J417" s="98" t="str">
        <f t="shared" si="20"/>
        <v/>
      </c>
      <c r="K417" s="187"/>
      <c r="L417" s="13" t="str">
        <f>IF(AND(ISNUMBER(F417),ISNUMBER(H417),ISNUMBER(J417))=TRUE,IF((Tabla1[[#This Row],[Peso cápsula + Residuo corregido (g)]]-Tabla1[[#This Row],[Peso cápsula Corregido (g)]])&lt;$J$6,"MASA INSUFICIENTE",IF((1-K417)*(H417-F417)/J417&lt;$H$6,"&gt; "&amp;$H$6,(1-K417)*(H417-F417)/J417)),"")</f>
        <v/>
      </c>
      <c r="M417" s="105"/>
      <c r="N417" s="105"/>
      <c r="O417" s="185"/>
      <c r="P417" s="185"/>
      <c r="Q417" s="185"/>
    </row>
    <row r="418" spans="1:17" x14ac:dyDescent="0.25">
      <c r="A418" s="103"/>
      <c r="B418" s="103"/>
      <c r="C418" s="96"/>
      <c r="D418" s="99"/>
      <c r="E418" s="100"/>
      <c r="F418" s="97" t="str">
        <f t="shared" si="18"/>
        <v/>
      </c>
      <c r="G418" s="85"/>
      <c r="H418" s="97" t="str">
        <f t="shared" si="19"/>
        <v/>
      </c>
      <c r="I418" s="86"/>
      <c r="J418" s="98" t="str">
        <f t="shared" si="20"/>
        <v/>
      </c>
      <c r="K418" s="187"/>
      <c r="L418" s="13" t="str">
        <f>IF(AND(ISNUMBER(F418),ISNUMBER(H418),ISNUMBER(J418))=TRUE,IF((Tabla1[[#This Row],[Peso cápsula + Residuo corregido (g)]]-Tabla1[[#This Row],[Peso cápsula Corregido (g)]])&lt;$J$6,"MASA INSUFICIENTE",IF((1-K418)*(H418-F418)/J418&lt;$H$6,"&gt; "&amp;$H$6,(1-K418)*(H418-F418)/J418)),"")</f>
        <v/>
      </c>
      <c r="M418" s="105"/>
      <c r="N418" s="105"/>
      <c r="O418" s="185"/>
      <c r="P418" s="185"/>
      <c r="Q418" s="185"/>
    </row>
    <row r="419" spans="1:17" x14ac:dyDescent="0.25">
      <c r="A419" s="103"/>
      <c r="B419" s="103"/>
      <c r="C419" s="96"/>
      <c r="D419" s="99"/>
      <c r="E419" s="100"/>
      <c r="F419" s="97" t="str">
        <f t="shared" si="18"/>
        <v/>
      </c>
      <c r="G419" s="85"/>
      <c r="H419" s="97" t="str">
        <f t="shared" si="19"/>
        <v/>
      </c>
      <c r="I419" s="86"/>
      <c r="J419" s="98" t="str">
        <f t="shared" si="20"/>
        <v/>
      </c>
      <c r="K419" s="187"/>
      <c r="L419" s="13" t="str">
        <f>IF(AND(ISNUMBER(F419),ISNUMBER(H419),ISNUMBER(J419))=TRUE,IF((Tabla1[[#This Row],[Peso cápsula + Residuo corregido (g)]]-Tabla1[[#This Row],[Peso cápsula Corregido (g)]])&lt;$J$6,"MASA INSUFICIENTE",IF((1-K419)*(H419-F419)/J419&lt;$H$6,"&gt; "&amp;$H$6,(1-K419)*(H419-F419)/J419)),"")</f>
        <v/>
      </c>
      <c r="M419" s="105"/>
      <c r="N419" s="105"/>
      <c r="O419" s="185"/>
      <c r="P419" s="185"/>
      <c r="Q419" s="185"/>
    </row>
    <row r="420" spans="1:17" x14ac:dyDescent="0.25">
      <c r="A420" s="103"/>
      <c r="B420" s="103"/>
      <c r="C420" s="96"/>
      <c r="D420" s="99"/>
      <c r="E420" s="100"/>
      <c r="F420" s="97" t="str">
        <f t="shared" si="18"/>
        <v/>
      </c>
      <c r="G420" s="85"/>
      <c r="H420" s="97" t="str">
        <f t="shared" si="19"/>
        <v/>
      </c>
      <c r="I420" s="86"/>
      <c r="J420" s="98" t="str">
        <f t="shared" si="20"/>
        <v/>
      </c>
      <c r="K420" s="187"/>
      <c r="L420" s="13" t="str">
        <f>IF(AND(ISNUMBER(F420),ISNUMBER(H420),ISNUMBER(J420))=TRUE,IF((Tabla1[[#This Row],[Peso cápsula + Residuo corregido (g)]]-Tabla1[[#This Row],[Peso cápsula Corregido (g)]])&lt;$J$6,"MASA INSUFICIENTE",IF((1-K420)*(H420-F420)/J420&lt;$H$6,"&gt; "&amp;$H$6,(1-K420)*(H420-F420)/J420)),"")</f>
        <v/>
      </c>
      <c r="M420" s="105"/>
      <c r="N420" s="105"/>
      <c r="O420" s="185"/>
      <c r="P420" s="185"/>
      <c r="Q420" s="185"/>
    </row>
    <row r="421" spans="1:17" x14ac:dyDescent="0.25">
      <c r="A421" s="103"/>
      <c r="B421" s="103"/>
      <c r="C421" s="96"/>
      <c r="D421" s="99"/>
      <c r="E421" s="100"/>
      <c r="F421" s="97" t="str">
        <f t="shared" si="18"/>
        <v/>
      </c>
      <c r="G421" s="85"/>
      <c r="H421" s="97" t="str">
        <f t="shared" si="19"/>
        <v/>
      </c>
      <c r="I421" s="86"/>
      <c r="J421" s="98" t="str">
        <f t="shared" si="20"/>
        <v/>
      </c>
      <c r="K421" s="187"/>
      <c r="L421" s="13" t="str">
        <f>IF(AND(ISNUMBER(F421),ISNUMBER(H421),ISNUMBER(J421))=TRUE,IF((Tabla1[[#This Row],[Peso cápsula + Residuo corregido (g)]]-Tabla1[[#This Row],[Peso cápsula Corregido (g)]])&lt;$J$6,"MASA INSUFICIENTE",IF((1-K421)*(H421-F421)/J421&lt;$H$6,"&gt; "&amp;$H$6,(1-K421)*(H421-F421)/J421)),"")</f>
        <v/>
      </c>
      <c r="M421" s="105"/>
      <c r="N421" s="105"/>
      <c r="O421" s="185"/>
      <c r="P421" s="185"/>
      <c r="Q421" s="185"/>
    </row>
    <row r="422" spans="1:17" x14ac:dyDescent="0.25">
      <c r="A422" s="103"/>
      <c r="B422" s="103"/>
      <c r="C422" s="96"/>
      <c r="D422" s="99"/>
      <c r="E422" s="100"/>
      <c r="F422" s="97" t="str">
        <f t="shared" si="18"/>
        <v/>
      </c>
      <c r="G422" s="85"/>
      <c r="H422" s="97" t="str">
        <f t="shared" si="19"/>
        <v/>
      </c>
      <c r="I422" s="86"/>
      <c r="J422" s="98" t="str">
        <f t="shared" si="20"/>
        <v/>
      </c>
      <c r="K422" s="187"/>
      <c r="L422" s="13" t="str">
        <f>IF(AND(ISNUMBER(F422),ISNUMBER(H422),ISNUMBER(J422))=TRUE,IF((Tabla1[[#This Row],[Peso cápsula + Residuo corregido (g)]]-Tabla1[[#This Row],[Peso cápsula Corregido (g)]])&lt;$J$6,"MASA INSUFICIENTE",IF((1-K422)*(H422-F422)/J422&lt;$H$6,"&gt; "&amp;$H$6,(1-K422)*(H422-F422)/J422)),"")</f>
        <v/>
      </c>
      <c r="M422" s="105"/>
      <c r="N422" s="105"/>
      <c r="O422" s="185"/>
      <c r="P422" s="185"/>
      <c r="Q422" s="185"/>
    </row>
    <row r="423" spans="1:17" x14ac:dyDescent="0.25">
      <c r="A423" s="103"/>
      <c r="B423" s="103"/>
      <c r="C423" s="96"/>
      <c r="D423" s="99"/>
      <c r="E423" s="100"/>
      <c r="F423" s="97" t="str">
        <f t="shared" si="18"/>
        <v/>
      </c>
      <c r="G423" s="85"/>
      <c r="H423" s="97" t="str">
        <f t="shared" si="19"/>
        <v/>
      </c>
      <c r="I423" s="86"/>
      <c r="J423" s="98" t="str">
        <f t="shared" si="20"/>
        <v/>
      </c>
      <c r="K423" s="187"/>
      <c r="L423" s="13" t="str">
        <f>IF(AND(ISNUMBER(F423),ISNUMBER(H423),ISNUMBER(J423))=TRUE,IF((Tabla1[[#This Row],[Peso cápsula + Residuo corregido (g)]]-Tabla1[[#This Row],[Peso cápsula Corregido (g)]])&lt;$J$6,"MASA INSUFICIENTE",IF((1-K423)*(H423-F423)/J423&lt;$H$6,"&gt; "&amp;$H$6,(1-K423)*(H423-F423)/J423)),"")</f>
        <v/>
      </c>
      <c r="M423" s="105"/>
      <c r="N423" s="105"/>
      <c r="O423" s="185"/>
      <c r="P423" s="185"/>
      <c r="Q423" s="185"/>
    </row>
    <row r="424" spans="1:17" x14ac:dyDescent="0.25">
      <c r="A424" s="103"/>
      <c r="B424" s="103"/>
      <c r="C424" s="96"/>
      <c r="D424" s="99"/>
      <c r="E424" s="100"/>
      <c r="F424" s="97" t="str">
        <f t="shared" si="18"/>
        <v/>
      </c>
      <c r="G424" s="85"/>
      <c r="H424" s="97" t="str">
        <f t="shared" si="19"/>
        <v/>
      </c>
      <c r="I424" s="86"/>
      <c r="J424" s="98" t="str">
        <f t="shared" si="20"/>
        <v/>
      </c>
      <c r="K424" s="187"/>
      <c r="L424" s="13" t="str">
        <f>IF(AND(ISNUMBER(F424),ISNUMBER(H424),ISNUMBER(J424))=TRUE,IF((Tabla1[[#This Row],[Peso cápsula + Residuo corregido (g)]]-Tabla1[[#This Row],[Peso cápsula Corregido (g)]])&lt;$J$6,"MASA INSUFICIENTE",IF((1-K424)*(H424-F424)/J424&lt;$H$6,"&gt; "&amp;$H$6,(1-K424)*(H424-F424)/J424)),"")</f>
        <v/>
      </c>
      <c r="M424" s="105"/>
      <c r="N424" s="105"/>
      <c r="O424" s="185"/>
      <c r="P424" s="185"/>
      <c r="Q424" s="185"/>
    </row>
    <row r="425" spans="1:17" x14ac:dyDescent="0.25">
      <c r="A425" s="103"/>
      <c r="B425" s="103"/>
      <c r="C425" s="96"/>
      <c r="D425" s="99"/>
      <c r="E425" s="100"/>
      <c r="F425" s="97" t="str">
        <f t="shared" si="18"/>
        <v/>
      </c>
      <c r="G425" s="85"/>
      <c r="H425" s="97" t="str">
        <f t="shared" si="19"/>
        <v/>
      </c>
      <c r="I425" s="86"/>
      <c r="J425" s="98" t="str">
        <f t="shared" si="20"/>
        <v/>
      </c>
      <c r="K425" s="187"/>
      <c r="L425" s="13" t="str">
        <f>IF(AND(ISNUMBER(F425),ISNUMBER(H425),ISNUMBER(J425))=TRUE,IF((Tabla1[[#This Row],[Peso cápsula + Residuo corregido (g)]]-Tabla1[[#This Row],[Peso cápsula Corregido (g)]])&lt;$J$6,"MASA INSUFICIENTE",IF((1-K425)*(H425-F425)/J425&lt;$H$6,"&gt; "&amp;$H$6,(1-K425)*(H425-F425)/J425)),"")</f>
        <v/>
      </c>
      <c r="M425" s="105"/>
      <c r="N425" s="105"/>
      <c r="O425" s="185"/>
      <c r="P425" s="185"/>
      <c r="Q425" s="185"/>
    </row>
    <row r="426" spans="1:17" x14ac:dyDescent="0.25">
      <c r="A426" s="103"/>
      <c r="B426" s="103"/>
      <c r="C426" s="96"/>
      <c r="D426" s="99"/>
      <c r="E426" s="100"/>
      <c r="F426" s="97" t="str">
        <f t="shared" si="18"/>
        <v/>
      </c>
      <c r="G426" s="85"/>
      <c r="H426" s="97" t="str">
        <f t="shared" si="19"/>
        <v/>
      </c>
      <c r="I426" s="86"/>
      <c r="J426" s="98" t="str">
        <f t="shared" si="20"/>
        <v/>
      </c>
      <c r="K426" s="187"/>
      <c r="L426" s="13" t="str">
        <f>IF(AND(ISNUMBER(F426),ISNUMBER(H426),ISNUMBER(J426))=TRUE,IF((Tabla1[[#This Row],[Peso cápsula + Residuo corregido (g)]]-Tabla1[[#This Row],[Peso cápsula Corregido (g)]])&lt;$J$6,"MASA INSUFICIENTE",IF((1-K426)*(H426-F426)/J426&lt;$H$6,"&gt; "&amp;$H$6,(1-K426)*(H426-F426)/J426)),"")</f>
        <v/>
      </c>
      <c r="M426" s="105"/>
      <c r="N426" s="105"/>
      <c r="O426" s="185"/>
      <c r="P426" s="185"/>
      <c r="Q426" s="185"/>
    </row>
    <row r="427" spans="1:17" x14ac:dyDescent="0.25">
      <c r="A427" s="103"/>
      <c r="B427" s="103"/>
      <c r="C427" s="96"/>
      <c r="D427" s="99"/>
      <c r="E427" s="100"/>
      <c r="F427" s="97" t="str">
        <f t="shared" si="18"/>
        <v/>
      </c>
      <c r="G427" s="85"/>
      <c r="H427" s="97" t="str">
        <f t="shared" si="19"/>
        <v/>
      </c>
      <c r="I427" s="86"/>
      <c r="J427" s="98" t="str">
        <f t="shared" si="20"/>
        <v/>
      </c>
      <c r="K427" s="187"/>
      <c r="L427" s="13" t="str">
        <f>IF(AND(ISNUMBER(F427),ISNUMBER(H427),ISNUMBER(J427))=TRUE,IF((Tabla1[[#This Row],[Peso cápsula + Residuo corregido (g)]]-Tabla1[[#This Row],[Peso cápsula Corregido (g)]])&lt;$J$6,"MASA INSUFICIENTE",IF((1-K427)*(H427-F427)/J427&lt;$H$6,"&gt; "&amp;$H$6,(1-K427)*(H427-F427)/J427)),"")</f>
        <v/>
      </c>
      <c r="M427" s="105"/>
      <c r="N427" s="105"/>
      <c r="O427" s="185"/>
      <c r="P427" s="185"/>
      <c r="Q427" s="185"/>
    </row>
    <row r="428" spans="1:17" x14ac:dyDescent="0.25">
      <c r="A428" s="103"/>
      <c r="B428" s="103"/>
      <c r="C428" s="96"/>
      <c r="D428" s="99"/>
      <c r="E428" s="100"/>
      <c r="F428" s="97" t="str">
        <f t="shared" si="18"/>
        <v/>
      </c>
      <c r="G428" s="85"/>
      <c r="H428" s="97" t="str">
        <f t="shared" si="19"/>
        <v/>
      </c>
      <c r="I428" s="86"/>
      <c r="J428" s="98" t="str">
        <f t="shared" si="20"/>
        <v/>
      </c>
      <c r="K428" s="187"/>
      <c r="L428" s="13" t="str">
        <f>IF(AND(ISNUMBER(F428),ISNUMBER(H428),ISNUMBER(J428))=TRUE,IF((Tabla1[[#This Row],[Peso cápsula + Residuo corregido (g)]]-Tabla1[[#This Row],[Peso cápsula Corregido (g)]])&lt;$J$6,"MASA INSUFICIENTE",IF((1-K428)*(H428-F428)/J428&lt;$H$6,"&gt; "&amp;$H$6,(1-K428)*(H428-F428)/J428)),"")</f>
        <v/>
      </c>
      <c r="M428" s="105"/>
      <c r="N428" s="105"/>
      <c r="O428" s="185"/>
      <c r="P428" s="185"/>
      <c r="Q428" s="185"/>
    </row>
    <row r="429" spans="1:17" x14ac:dyDescent="0.25">
      <c r="A429" s="103"/>
      <c r="B429" s="103"/>
      <c r="C429" s="96"/>
      <c r="D429" s="99"/>
      <c r="E429" s="100"/>
      <c r="F429" s="97" t="str">
        <f t="shared" si="18"/>
        <v/>
      </c>
      <c r="G429" s="85"/>
      <c r="H429" s="97" t="str">
        <f t="shared" si="19"/>
        <v/>
      </c>
      <c r="I429" s="86"/>
      <c r="J429" s="98" t="str">
        <f t="shared" si="20"/>
        <v/>
      </c>
      <c r="K429" s="187"/>
      <c r="L429" s="13" t="str">
        <f>IF(AND(ISNUMBER(F429),ISNUMBER(H429),ISNUMBER(J429))=TRUE,IF((Tabla1[[#This Row],[Peso cápsula + Residuo corregido (g)]]-Tabla1[[#This Row],[Peso cápsula Corregido (g)]])&lt;$J$6,"MASA INSUFICIENTE",IF((1-K429)*(H429-F429)/J429&lt;$H$6,"&gt; "&amp;$H$6,(1-K429)*(H429-F429)/J429)),"")</f>
        <v/>
      </c>
      <c r="M429" s="105"/>
      <c r="N429" s="105"/>
      <c r="O429" s="185"/>
      <c r="P429" s="185"/>
      <c r="Q429" s="185"/>
    </row>
    <row r="430" spans="1:17" x14ac:dyDescent="0.25">
      <c r="A430" s="103"/>
      <c r="B430" s="103"/>
      <c r="C430" s="96"/>
      <c r="D430" s="99"/>
      <c r="E430" s="100"/>
      <c r="F430" s="97" t="str">
        <f t="shared" si="18"/>
        <v/>
      </c>
      <c r="G430" s="85"/>
      <c r="H430" s="97" t="str">
        <f t="shared" si="19"/>
        <v/>
      </c>
      <c r="I430" s="86"/>
      <c r="J430" s="98" t="str">
        <f t="shared" si="20"/>
        <v/>
      </c>
      <c r="K430" s="187"/>
      <c r="L430" s="13" t="str">
        <f>IF(AND(ISNUMBER(F430),ISNUMBER(H430),ISNUMBER(J430))=TRUE,IF((Tabla1[[#This Row],[Peso cápsula + Residuo corregido (g)]]-Tabla1[[#This Row],[Peso cápsula Corregido (g)]])&lt;$J$6,"MASA INSUFICIENTE",IF((1-K430)*(H430-F430)/J430&lt;$H$6,"&gt; "&amp;$H$6,(1-K430)*(H430-F430)/J430)),"")</f>
        <v/>
      </c>
      <c r="M430" s="105"/>
      <c r="N430" s="105"/>
      <c r="O430" s="185"/>
      <c r="P430" s="185"/>
      <c r="Q430" s="185"/>
    </row>
    <row r="431" spans="1:17" x14ac:dyDescent="0.25">
      <c r="A431" s="103"/>
      <c r="B431" s="103"/>
      <c r="C431" s="96"/>
      <c r="D431" s="99"/>
      <c r="E431" s="100"/>
      <c r="F431" s="97" t="str">
        <f t="shared" si="18"/>
        <v/>
      </c>
      <c r="G431" s="85"/>
      <c r="H431" s="97" t="str">
        <f t="shared" si="19"/>
        <v/>
      </c>
      <c r="I431" s="86"/>
      <c r="J431" s="98" t="str">
        <f t="shared" si="20"/>
        <v/>
      </c>
      <c r="K431" s="187"/>
      <c r="L431" s="13" t="str">
        <f>IF(AND(ISNUMBER(F431),ISNUMBER(H431),ISNUMBER(J431))=TRUE,IF((Tabla1[[#This Row],[Peso cápsula + Residuo corregido (g)]]-Tabla1[[#This Row],[Peso cápsula Corregido (g)]])&lt;$J$6,"MASA INSUFICIENTE",IF((1-K431)*(H431-F431)/J431&lt;$H$6,"&gt; "&amp;$H$6,(1-K431)*(H431-F431)/J431)),"")</f>
        <v/>
      </c>
      <c r="M431" s="105"/>
      <c r="N431" s="105"/>
      <c r="O431" s="185"/>
      <c r="P431" s="185"/>
      <c r="Q431" s="185"/>
    </row>
    <row r="432" spans="1:17" x14ac:dyDescent="0.25">
      <c r="A432" s="103"/>
      <c r="B432" s="103"/>
      <c r="C432" s="96"/>
      <c r="D432" s="99"/>
      <c r="E432" s="100"/>
      <c r="F432" s="97" t="str">
        <f t="shared" si="18"/>
        <v/>
      </c>
      <c r="G432" s="85"/>
      <c r="H432" s="97" t="str">
        <f t="shared" si="19"/>
        <v/>
      </c>
      <c r="I432" s="86"/>
      <c r="J432" s="98" t="str">
        <f t="shared" si="20"/>
        <v/>
      </c>
      <c r="K432" s="187"/>
      <c r="L432" s="13" t="str">
        <f>IF(AND(ISNUMBER(F432),ISNUMBER(H432),ISNUMBER(J432))=TRUE,IF((Tabla1[[#This Row],[Peso cápsula + Residuo corregido (g)]]-Tabla1[[#This Row],[Peso cápsula Corregido (g)]])&lt;$J$6,"MASA INSUFICIENTE",IF((1-K432)*(H432-F432)/J432&lt;$H$6,"&gt; "&amp;$H$6,(1-K432)*(H432-F432)/J432)),"")</f>
        <v/>
      </c>
      <c r="M432" s="105"/>
      <c r="N432" s="105"/>
      <c r="O432" s="185"/>
      <c r="P432" s="185"/>
      <c r="Q432" s="185"/>
    </row>
    <row r="433" spans="1:17" x14ac:dyDescent="0.25">
      <c r="A433" s="103"/>
      <c r="B433" s="103"/>
      <c r="C433" s="96"/>
      <c r="D433" s="99"/>
      <c r="E433" s="100"/>
      <c r="F433" s="97" t="str">
        <f t="shared" si="18"/>
        <v/>
      </c>
      <c r="G433" s="85"/>
      <c r="H433" s="97" t="str">
        <f t="shared" si="19"/>
        <v/>
      </c>
      <c r="I433" s="86"/>
      <c r="J433" s="98" t="str">
        <f t="shared" si="20"/>
        <v/>
      </c>
      <c r="K433" s="187"/>
      <c r="L433" s="13" t="str">
        <f>IF(AND(ISNUMBER(F433),ISNUMBER(H433),ISNUMBER(J433))=TRUE,IF((Tabla1[[#This Row],[Peso cápsula + Residuo corregido (g)]]-Tabla1[[#This Row],[Peso cápsula Corregido (g)]])&lt;$J$6,"MASA INSUFICIENTE",IF((1-K433)*(H433-F433)/J433&lt;$H$6,"&gt; "&amp;$H$6,(1-K433)*(H433-F433)/J433)),"")</f>
        <v/>
      </c>
      <c r="M433" s="105"/>
      <c r="N433" s="105"/>
      <c r="O433" s="185"/>
      <c r="P433" s="185"/>
      <c r="Q433" s="185"/>
    </row>
    <row r="434" spans="1:17" x14ac:dyDescent="0.25">
      <c r="A434" s="103"/>
      <c r="B434" s="103"/>
      <c r="C434" s="96"/>
      <c r="D434" s="99"/>
      <c r="E434" s="100"/>
      <c r="F434" s="97" t="str">
        <f t="shared" si="18"/>
        <v/>
      </c>
      <c r="G434" s="85"/>
      <c r="H434" s="97" t="str">
        <f t="shared" si="19"/>
        <v/>
      </c>
      <c r="I434" s="86"/>
      <c r="J434" s="98" t="str">
        <f t="shared" si="20"/>
        <v/>
      </c>
      <c r="K434" s="187"/>
      <c r="L434" s="13" t="str">
        <f>IF(AND(ISNUMBER(F434),ISNUMBER(H434),ISNUMBER(J434))=TRUE,IF((Tabla1[[#This Row],[Peso cápsula + Residuo corregido (g)]]-Tabla1[[#This Row],[Peso cápsula Corregido (g)]])&lt;$J$6,"MASA INSUFICIENTE",IF((1-K434)*(H434-F434)/J434&lt;$H$6,"&gt; "&amp;$H$6,(1-K434)*(H434-F434)/J434)),"")</f>
        <v/>
      </c>
      <c r="M434" s="105"/>
      <c r="N434" s="105"/>
      <c r="O434" s="185"/>
      <c r="P434" s="185"/>
      <c r="Q434" s="185"/>
    </row>
    <row r="435" spans="1:17" x14ac:dyDescent="0.25">
      <c r="A435" s="103"/>
      <c r="B435" s="103"/>
      <c r="C435" s="96"/>
      <c r="D435" s="99"/>
      <c r="E435" s="100"/>
      <c r="F435" s="97" t="str">
        <f t="shared" si="18"/>
        <v/>
      </c>
      <c r="G435" s="85"/>
      <c r="H435" s="97" t="str">
        <f t="shared" si="19"/>
        <v/>
      </c>
      <c r="I435" s="86"/>
      <c r="J435" s="98" t="str">
        <f t="shared" si="20"/>
        <v/>
      </c>
      <c r="K435" s="187"/>
      <c r="L435" s="13" t="str">
        <f>IF(AND(ISNUMBER(F435),ISNUMBER(H435),ISNUMBER(J435))=TRUE,IF((Tabla1[[#This Row],[Peso cápsula + Residuo corregido (g)]]-Tabla1[[#This Row],[Peso cápsula Corregido (g)]])&lt;$J$6,"MASA INSUFICIENTE",IF((1-K435)*(H435-F435)/J435&lt;$H$6,"&gt; "&amp;$H$6,(1-K435)*(H435-F435)/J435)),"")</f>
        <v/>
      </c>
      <c r="M435" s="105"/>
      <c r="N435" s="105"/>
      <c r="O435" s="185"/>
      <c r="P435" s="185"/>
      <c r="Q435" s="185"/>
    </row>
    <row r="436" spans="1:17" x14ac:dyDescent="0.25">
      <c r="A436" s="103"/>
      <c r="B436" s="103"/>
      <c r="C436" s="96"/>
      <c r="D436" s="99"/>
      <c r="E436" s="100"/>
      <c r="F436" s="97" t="str">
        <f t="shared" si="18"/>
        <v/>
      </c>
      <c r="G436" s="85"/>
      <c r="H436" s="97" t="str">
        <f t="shared" si="19"/>
        <v/>
      </c>
      <c r="I436" s="86"/>
      <c r="J436" s="98" t="str">
        <f t="shared" si="20"/>
        <v/>
      </c>
      <c r="K436" s="187"/>
      <c r="L436" s="13" t="str">
        <f>IF(AND(ISNUMBER(F436),ISNUMBER(H436),ISNUMBER(J436))=TRUE,IF((Tabla1[[#This Row],[Peso cápsula + Residuo corregido (g)]]-Tabla1[[#This Row],[Peso cápsula Corregido (g)]])&lt;$J$6,"MASA INSUFICIENTE",IF((1-K436)*(H436-F436)/J436&lt;$H$6,"&gt; "&amp;$H$6,(1-K436)*(H436-F436)/J436)),"")</f>
        <v/>
      </c>
      <c r="M436" s="105"/>
      <c r="N436" s="105"/>
      <c r="O436" s="185"/>
      <c r="P436" s="185"/>
      <c r="Q436" s="185"/>
    </row>
    <row r="437" spans="1:17" x14ac:dyDescent="0.25">
      <c r="A437" s="103"/>
      <c r="B437" s="103"/>
      <c r="C437" s="96"/>
      <c r="D437" s="99"/>
      <c r="E437" s="100"/>
      <c r="F437" s="97" t="str">
        <f t="shared" si="18"/>
        <v/>
      </c>
      <c r="G437" s="85"/>
      <c r="H437" s="97" t="str">
        <f t="shared" si="19"/>
        <v/>
      </c>
      <c r="I437" s="86"/>
      <c r="J437" s="98" t="str">
        <f t="shared" si="20"/>
        <v/>
      </c>
      <c r="K437" s="187"/>
      <c r="L437" s="13" t="str">
        <f>IF(AND(ISNUMBER(F437),ISNUMBER(H437),ISNUMBER(J437))=TRUE,IF((Tabla1[[#This Row],[Peso cápsula + Residuo corregido (g)]]-Tabla1[[#This Row],[Peso cápsula Corregido (g)]])&lt;$J$6,"MASA INSUFICIENTE",IF((1-K437)*(H437-F437)/J437&lt;$H$6,"&gt; "&amp;$H$6,(1-K437)*(H437-F437)/J437)),"")</f>
        <v/>
      </c>
      <c r="M437" s="105"/>
      <c r="N437" s="105"/>
      <c r="O437" s="185"/>
      <c r="P437" s="185"/>
      <c r="Q437" s="185"/>
    </row>
    <row r="438" spans="1:17" x14ac:dyDescent="0.25">
      <c r="A438" s="103"/>
      <c r="B438" s="103"/>
      <c r="C438" s="96"/>
      <c r="D438" s="99"/>
      <c r="E438" s="100"/>
      <c r="F438" s="97" t="str">
        <f t="shared" si="18"/>
        <v/>
      </c>
      <c r="G438" s="85"/>
      <c r="H438" s="97" t="str">
        <f t="shared" si="19"/>
        <v/>
      </c>
      <c r="I438" s="86"/>
      <c r="J438" s="98" t="str">
        <f t="shared" si="20"/>
        <v/>
      </c>
      <c r="K438" s="187"/>
      <c r="L438" s="13" t="str">
        <f>IF(AND(ISNUMBER(F438),ISNUMBER(H438),ISNUMBER(J438))=TRUE,IF((Tabla1[[#This Row],[Peso cápsula + Residuo corregido (g)]]-Tabla1[[#This Row],[Peso cápsula Corregido (g)]])&lt;$J$6,"MASA INSUFICIENTE",IF((1-K438)*(H438-F438)/J438&lt;$H$6,"&gt; "&amp;$H$6,(1-K438)*(H438-F438)/J438)),"")</f>
        <v/>
      </c>
      <c r="M438" s="105"/>
      <c r="N438" s="105"/>
      <c r="O438" s="185"/>
      <c r="P438" s="185"/>
      <c r="Q438" s="185"/>
    </row>
    <row r="439" spans="1:17" x14ac:dyDescent="0.25">
      <c r="A439" s="103"/>
      <c r="B439" s="103"/>
      <c r="C439" s="96"/>
      <c r="D439" s="99"/>
      <c r="E439" s="100"/>
      <c r="F439" s="97" t="str">
        <f t="shared" si="18"/>
        <v/>
      </c>
      <c r="G439" s="85"/>
      <c r="H439" s="97" t="str">
        <f t="shared" si="19"/>
        <v/>
      </c>
      <c r="I439" s="86"/>
      <c r="J439" s="98" t="str">
        <f t="shared" si="20"/>
        <v/>
      </c>
      <c r="K439" s="187"/>
      <c r="L439" s="13" t="str">
        <f>IF(AND(ISNUMBER(F439),ISNUMBER(H439),ISNUMBER(J439))=TRUE,IF((Tabla1[[#This Row],[Peso cápsula + Residuo corregido (g)]]-Tabla1[[#This Row],[Peso cápsula Corregido (g)]])&lt;$J$6,"MASA INSUFICIENTE",IF((1-K439)*(H439-F439)/J439&lt;$H$6,"&gt; "&amp;$H$6,(1-K439)*(H439-F439)/J439)),"")</f>
        <v/>
      </c>
      <c r="M439" s="105"/>
      <c r="N439" s="105"/>
      <c r="O439" s="185"/>
      <c r="P439" s="185"/>
      <c r="Q439" s="185"/>
    </row>
    <row r="440" spans="1:17" x14ac:dyDescent="0.25">
      <c r="A440" s="103"/>
      <c r="B440" s="103"/>
      <c r="C440" s="96"/>
      <c r="D440" s="99"/>
      <c r="E440" s="100"/>
      <c r="F440" s="97" t="str">
        <f t="shared" si="18"/>
        <v/>
      </c>
      <c r="G440" s="85"/>
      <c r="H440" s="97" t="str">
        <f t="shared" si="19"/>
        <v/>
      </c>
      <c r="I440" s="86"/>
      <c r="J440" s="98" t="str">
        <f t="shared" si="20"/>
        <v/>
      </c>
      <c r="K440" s="187"/>
      <c r="L440" s="13" t="str">
        <f>IF(AND(ISNUMBER(F440),ISNUMBER(H440),ISNUMBER(J440))=TRUE,IF((Tabla1[[#This Row],[Peso cápsula + Residuo corregido (g)]]-Tabla1[[#This Row],[Peso cápsula Corregido (g)]])&lt;$J$6,"MASA INSUFICIENTE",IF((1-K440)*(H440-F440)/J440&lt;$H$6,"&gt; "&amp;$H$6,(1-K440)*(H440-F440)/J440)),"")</f>
        <v/>
      </c>
      <c r="M440" s="105"/>
      <c r="N440" s="105"/>
      <c r="O440" s="185"/>
      <c r="P440" s="185"/>
      <c r="Q440" s="185"/>
    </row>
    <row r="441" spans="1:17" x14ac:dyDescent="0.25">
      <c r="A441" s="103"/>
      <c r="B441" s="103"/>
      <c r="C441" s="96"/>
      <c r="D441" s="99"/>
      <c r="E441" s="100"/>
      <c r="F441" s="97" t="str">
        <f t="shared" si="18"/>
        <v/>
      </c>
      <c r="G441" s="85"/>
      <c r="H441" s="97" t="str">
        <f t="shared" si="19"/>
        <v/>
      </c>
      <c r="I441" s="86"/>
      <c r="J441" s="98" t="str">
        <f t="shared" si="20"/>
        <v/>
      </c>
      <c r="K441" s="187"/>
      <c r="L441" s="13" t="str">
        <f>IF(AND(ISNUMBER(F441),ISNUMBER(H441),ISNUMBER(J441))=TRUE,IF((Tabla1[[#This Row],[Peso cápsula + Residuo corregido (g)]]-Tabla1[[#This Row],[Peso cápsula Corregido (g)]])&lt;$J$6,"MASA INSUFICIENTE",IF((1-K441)*(H441-F441)/J441&lt;$H$6,"&gt; "&amp;$H$6,(1-K441)*(H441-F441)/J441)),"")</f>
        <v/>
      </c>
      <c r="M441" s="105"/>
      <c r="N441" s="105"/>
      <c r="O441" s="185"/>
      <c r="P441" s="185"/>
      <c r="Q441" s="185"/>
    </row>
    <row r="442" spans="1:17" x14ac:dyDescent="0.25">
      <c r="A442" s="103"/>
      <c r="B442" s="103"/>
      <c r="C442" s="96"/>
      <c r="D442" s="99"/>
      <c r="E442" s="100"/>
      <c r="F442" s="97" t="str">
        <f t="shared" si="18"/>
        <v/>
      </c>
      <c r="G442" s="85"/>
      <c r="H442" s="97" t="str">
        <f t="shared" si="19"/>
        <v/>
      </c>
      <c r="I442" s="86"/>
      <c r="J442" s="98" t="str">
        <f t="shared" si="20"/>
        <v/>
      </c>
      <c r="K442" s="187"/>
      <c r="L442" s="13" t="str">
        <f>IF(AND(ISNUMBER(F442),ISNUMBER(H442),ISNUMBER(J442))=TRUE,IF((Tabla1[[#This Row],[Peso cápsula + Residuo corregido (g)]]-Tabla1[[#This Row],[Peso cápsula Corregido (g)]])&lt;$J$6,"MASA INSUFICIENTE",IF((1-K442)*(H442-F442)/J442&lt;$H$6,"&gt; "&amp;$H$6,(1-K442)*(H442-F442)/J442)),"")</f>
        <v/>
      </c>
      <c r="M442" s="105"/>
      <c r="N442" s="105"/>
      <c r="O442" s="185"/>
      <c r="P442" s="185"/>
      <c r="Q442" s="185"/>
    </row>
    <row r="443" spans="1:17" x14ac:dyDescent="0.25">
      <c r="A443" s="103"/>
      <c r="B443" s="103"/>
      <c r="C443" s="96"/>
      <c r="D443" s="99"/>
      <c r="E443" s="100"/>
      <c r="F443" s="97" t="str">
        <f t="shared" si="18"/>
        <v/>
      </c>
      <c r="G443" s="85"/>
      <c r="H443" s="97" t="str">
        <f t="shared" si="19"/>
        <v/>
      </c>
      <c r="I443" s="86"/>
      <c r="J443" s="98" t="str">
        <f t="shared" si="20"/>
        <v/>
      </c>
      <c r="K443" s="187"/>
      <c r="L443" s="13" t="str">
        <f>IF(AND(ISNUMBER(F443),ISNUMBER(H443),ISNUMBER(J443))=TRUE,IF((Tabla1[[#This Row],[Peso cápsula + Residuo corregido (g)]]-Tabla1[[#This Row],[Peso cápsula Corregido (g)]])&lt;$J$6,"MASA INSUFICIENTE",IF((1-K443)*(H443-F443)/J443&lt;$H$6,"&gt; "&amp;$H$6,(1-K443)*(H443-F443)/J443)),"")</f>
        <v/>
      </c>
      <c r="M443" s="105"/>
      <c r="N443" s="105"/>
      <c r="O443" s="185"/>
      <c r="P443" s="185"/>
      <c r="Q443" s="185"/>
    </row>
    <row r="444" spans="1:17" x14ac:dyDescent="0.25">
      <c r="A444" s="103"/>
      <c r="B444" s="103"/>
      <c r="C444" s="96"/>
      <c r="D444" s="99"/>
      <c r="E444" s="100"/>
      <c r="F444" s="97" t="str">
        <f t="shared" si="18"/>
        <v/>
      </c>
      <c r="G444" s="85"/>
      <c r="H444" s="97" t="str">
        <f t="shared" si="19"/>
        <v/>
      </c>
      <c r="I444" s="86"/>
      <c r="J444" s="98" t="str">
        <f t="shared" si="20"/>
        <v/>
      </c>
      <c r="K444" s="187"/>
      <c r="L444" s="13" t="str">
        <f>IF(AND(ISNUMBER(F444),ISNUMBER(H444),ISNUMBER(J444))=TRUE,IF((Tabla1[[#This Row],[Peso cápsula + Residuo corregido (g)]]-Tabla1[[#This Row],[Peso cápsula Corregido (g)]])&lt;$J$6,"MASA INSUFICIENTE",IF((1-K444)*(H444-F444)/J444&lt;$H$6,"&gt; "&amp;$H$6,(1-K444)*(H444-F444)/J444)),"")</f>
        <v/>
      </c>
      <c r="M444" s="105"/>
      <c r="N444" s="105"/>
      <c r="O444" s="185"/>
      <c r="P444" s="185"/>
      <c r="Q444" s="185"/>
    </row>
    <row r="445" spans="1:17" x14ac:dyDescent="0.25">
      <c r="A445" s="103"/>
      <c r="B445" s="103"/>
      <c r="C445" s="96"/>
      <c r="D445" s="99"/>
      <c r="E445" s="100"/>
      <c r="F445" s="97" t="str">
        <f t="shared" si="18"/>
        <v/>
      </c>
      <c r="G445" s="85"/>
      <c r="H445" s="97" t="str">
        <f t="shared" si="19"/>
        <v/>
      </c>
      <c r="I445" s="86"/>
      <c r="J445" s="98" t="str">
        <f t="shared" si="20"/>
        <v/>
      </c>
      <c r="K445" s="187"/>
      <c r="L445" s="13" t="str">
        <f>IF(AND(ISNUMBER(F445),ISNUMBER(H445),ISNUMBER(J445))=TRUE,IF((Tabla1[[#This Row],[Peso cápsula + Residuo corregido (g)]]-Tabla1[[#This Row],[Peso cápsula Corregido (g)]])&lt;$J$6,"MASA INSUFICIENTE",IF((1-K445)*(H445-F445)/J445&lt;$H$6,"&gt; "&amp;$H$6,(1-K445)*(H445-F445)/J445)),"")</f>
        <v/>
      </c>
      <c r="M445" s="105"/>
      <c r="N445" s="105"/>
      <c r="O445" s="185"/>
      <c r="P445" s="185"/>
      <c r="Q445" s="185"/>
    </row>
    <row r="446" spans="1:17" x14ac:dyDescent="0.25">
      <c r="A446" s="103"/>
      <c r="B446" s="103"/>
      <c r="C446" s="96"/>
      <c r="D446" s="99"/>
      <c r="E446" s="100"/>
      <c r="F446" s="97" t="str">
        <f t="shared" si="18"/>
        <v/>
      </c>
      <c r="G446" s="85"/>
      <c r="H446" s="97" t="str">
        <f t="shared" si="19"/>
        <v/>
      </c>
      <c r="I446" s="86"/>
      <c r="J446" s="98" t="str">
        <f t="shared" si="20"/>
        <v/>
      </c>
      <c r="K446" s="187"/>
      <c r="L446" s="13" t="str">
        <f>IF(AND(ISNUMBER(F446),ISNUMBER(H446),ISNUMBER(J446))=TRUE,IF((Tabla1[[#This Row],[Peso cápsula + Residuo corregido (g)]]-Tabla1[[#This Row],[Peso cápsula Corregido (g)]])&lt;$J$6,"MASA INSUFICIENTE",IF((1-K446)*(H446-F446)/J446&lt;$H$6,"&gt; "&amp;$H$6,(1-K446)*(H446-F446)/J446)),"")</f>
        <v/>
      </c>
      <c r="M446" s="105"/>
      <c r="N446" s="105"/>
      <c r="O446" s="185"/>
      <c r="P446" s="185"/>
      <c r="Q446" s="185"/>
    </row>
    <row r="447" spans="1:17" x14ac:dyDescent="0.25">
      <c r="A447" s="103"/>
      <c r="B447" s="103"/>
      <c r="C447" s="96"/>
      <c r="D447" s="99"/>
      <c r="E447" s="100"/>
      <c r="F447" s="97" t="str">
        <f t="shared" si="18"/>
        <v/>
      </c>
      <c r="G447" s="85"/>
      <c r="H447" s="97" t="str">
        <f t="shared" si="19"/>
        <v/>
      </c>
      <c r="I447" s="86"/>
      <c r="J447" s="98" t="str">
        <f t="shared" si="20"/>
        <v/>
      </c>
      <c r="K447" s="187"/>
      <c r="L447" s="13" t="str">
        <f>IF(AND(ISNUMBER(F447),ISNUMBER(H447),ISNUMBER(J447))=TRUE,IF((Tabla1[[#This Row],[Peso cápsula + Residuo corregido (g)]]-Tabla1[[#This Row],[Peso cápsula Corregido (g)]])&lt;$J$6,"MASA INSUFICIENTE",IF((1-K447)*(H447-F447)/J447&lt;$H$6,"&gt; "&amp;$H$6,(1-K447)*(H447-F447)/J447)),"")</f>
        <v/>
      </c>
      <c r="M447" s="105"/>
      <c r="N447" s="105"/>
      <c r="O447" s="185"/>
      <c r="P447" s="185"/>
      <c r="Q447" s="185"/>
    </row>
    <row r="448" spans="1:17" x14ac:dyDescent="0.25">
      <c r="A448" s="103"/>
      <c r="B448" s="103"/>
      <c r="C448" s="96"/>
      <c r="D448" s="99"/>
      <c r="E448" s="100"/>
      <c r="F448" s="97" t="str">
        <f t="shared" si="18"/>
        <v/>
      </c>
      <c r="G448" s="85"/>
      <c r="H448" s="97" t="str">
        <f t="shared" si="19"/>
        <v/>
      </c>
      <c r="I448" s="86"/>
      <c r="J448" s="98" t="str">
        <f t="shared" si="20"/>
        <v/>
      </c>
      <c r="K448" s="187"/>
      <c r="L448" s="13" t="str">
        <f>IF(AND(ISNUMBER(F448),ISNUMBER(H448),ISNUMBER(J448))=TRUE,IF((Tabla1[[#This Row],[Peso cápsula + Residuo corregido (g)]]-Tabla1[[#This Row],[Peso cápsula Corregido (g)]])&lt;$J$6,"MASA INSUFICIENTE",IF((1-K448)*(H448-F448)/J448&lt;$H$6,"&gt; "&amp;$H$6,(1-K448)*(H448-F448)/J448)),"")</f>
        <v/>
      </c>
      <c r="M448" s="105"/>
      <c r="N448" s="105"/>
      <c r="O448" s="185"/>
      <c r="P448" s="185"/>
      <c r="Q448" s="185"/>
    </row>
    <row r="449" spans="1:17" x14ac:dyDescent="0.25">
      <c r="A449" s="103"/>
      <c r="B449" s="103"/>
      <c r="C449" s="96"/>
      <c r="D449" s="99"/>
      <c r="E449" s="100"/>
      <c r="F449" s="97" t="str">
        <f t="shared" si="18"/>
        <v/>
      </c>
      <c r="G449" s="85"/>
      <c r="H449" s="97" t="str">
        <f t="shared" si="19"/>
        <v/>
      </c>
      <c r="I449" s="86"/>
      <c r="J449" s="98" t="str">
        <f t="shared" si="20"/>
        <v/>
      </c>
      <c r="K449" s="187"/>
      <c r="L449" s="13" t="str">
        <f>IF(AND(ISNUMBER(F449),ISNUMBER(H449),ISNUMBER(J449))=TRUE,IF((Tabla1[[#This Row],[Peso cápsula + Residuo corregido (g)]]-Tabla1[[#This Row],[Peso cápsula Corregido (g)]])&lt;$J$6,"MASA INSUFICIENTE",IF((1-K449)*(H449-F449)/J449&lt;$H$6,"&gt; "&amp;$H$6,(1-K449)*(H449-F449)/J449)),"")</f>
        <v/>
      </c>
      <c r="M449" s="105"/>
      <c r="N449" s="105"/>
      <c r="O449" s="185"/>
      <c r="P449" s="185"/>
      <c r="Q449" s="185"/>
    </row>
    <row r="450" spans="1:17" x14ac:dyDescent="0.25">
      <c r="A450" s="103"/>
      <c r="B450" s="103"/>
      <c r="C450" s="96"/>
      <c r="D450" s="99"/>
      <c r="E450" s="100"/>
      <c r="F450" s="97" t="str">
        <f t="shared" si="18"/>
        <v/>
      </c>
      <c r="G450" s="85"/>
      <c r="H450" s="97" t="str">
        <f t="shared" si="19"/>
        <v/>
      </c>
      <c r="I450" s="86"/>
      <c r="J450" s="98" t="str">
        <f t="shared" si="20"/>
        <v/>
      </c>
      <c r="K450" s="187"/>
      <c r="L450" s="13" t="str">
        <f>IF(AND(ISNUMBER(F450),ISNUMBER(H450),ISNUMBER(J450))=TRUE,IF((Tabla1[[#This Row],[Peso cápsula + Residuo corregido (g)]]-Tabla1[[#This Row],[Peso cápsula Corregido (g)]])&lt;$J$6,"MASA INSUFICIENTE",IF((1-K450)*(H450-F450)/J450&lt;$H$6,"&gt; "&amp;$H$6,(1-K450)*(H450-F450)/J450)),"")</f>
        <v/>
      </c>
      <c r="M450" s="105"/>
      <c r="N450" s="105"/>
      <c r="O450" s="185"/>
      <c r="P450" s="185"/>
      <c r="Q450" s="185"/>
    </row>
    <row r="451" spans="1:17" x14ac:dyDescent="0.25">
      <c r="A451" s="103"/>
      <c r="B451" s="103"/>
      <c r="C451" s="96"/>
      <c r="D451" s="99"/>
      <c r="E451" s="100"/>
      <c r="F451" s="97" t="str">
        <f t="shared" si="18"/>
        <v/>
      </c>
      <c r="G451" s="85"/>
      <c r="H451" s="97" t="str">
        <f t="shared" si="19"/>
        <v/>
      </c>
      <c r="I451" s="86"/>
      <c r="J451" s="98" t="str">
        <f t="shared" si="20"/>
        <v/>
      </c>
      <c r="K451" s="187"/>
      <c r="L451" s="13" t="str">
        <f>IF(AND(ISNUMBER(F451),ISNUMBER(H451),ISNUMBER(J451))=TRUE,IF((Tabla1[[#This Row],[Peso cápsula + Residuo corregido (g)]]-Tabla1[[#This Row],[Peso cápsula Corregido (g)]])&lt;$J$6,"MASA INSUFICIENTE",IF((1-K451)*(H451-F451)/J451&lt;$H$6,"&gt; "&amp;$H$6,(1-K451)*(H451-F451)/J451)),"")</f>
        <v/>
      </c>
      <c r="M451" s="105"/>
      <c r="N451" s="105"/>
      <c r="O451" s="185"/>
      <c r="P451" s="185"/>
      <c r="Q451" s="185"/>
    </row>
    <row r="452" spans="1:17" x14ac:dyDescent="0.25">
      <c r="A452" s="103"/>
      <c r="B452" s="103"/>
      <c r="C452" s="96"/>
      <c r="D452" s="99"/>
      <c r="E452" s="100"/>
      <c r="F452" s="97" t="str">
        <f t="shared" si="18"/>
        <v/>
      </c>
      <c r="G452" s="85"/>
      <c r="H452" s="97" t="str">
        <f t="shared" si="19"/>
        <v/>
      </c>
      <c r="I452" s="86"/>
      <c r="J452" s="98" t="str">
        <f t="shared" si="20"/>
        <v/>
      </c>
      <c r="K452" s="187"/>
      <c r="L452" s="13" t="str">
        <f>IF(AND(ISNUMBER(F452),ISNUMBER(H452),ISNUMBER(J452))=TRUE,IF((Tabla1[[#This Row],[Peso cápsula + Residuo corregido (g)]]-Tabla1[[#This Row],[Peso cápsula Corregido (g)]])&lt;$J$6,"MASA INSUFICIENTE",IF((1-K452)*(H452-F452)/J452&lt;$H$6,"&gt; "&amp;$H$6,(1-K452)*(H452-F452)/J452)),"")</f>
        <v/>
      </c>
      <c r="M452" s="105"/>
      <c r="N452" s="105"/>
      <c r="O452" s="185"/>
      <c r="P452" s="185"/>
      <c r="Q452" s="185"/>
    </row>
    <row r="453" spans="1:17" x14ac:dyDescent="0.25">
      <c r="A453" s="103"/>
      <c r="B453" s="103"/>
      <c r="C453" s="96"/>
      <c r="D453" s="99"/>
      <c r="E453" s="100"/>
      <c r="F453" s="97" t="str">
        <f t="shared" si="18"/>
        <v/>
      </c>
      <c r="G453" s="85"/>
      <c r="H453" s="97" t="str">
        <f t="shared" si="19"/>
        <v/>
      </c>
      <c r="I453" s="86"/>
      <c r="J453" s="98" t="str">
        <f t="shared" si="20"/>
        <v/>
      </c>
      <c r="K453" s="187"/>
      <c r="L453" s="13" t="str">
        <f>IF(AND(ISNUMBER(F453),ISNUMBER(H453),ISNUMBER(J453))=TRUE,IF((Tabla1[[#This Row],[Peso cápsula + Residuo corregido (g)]]-Tabla1[[#This Row],[Peso cápsula Corregido (g)]])&lt;$J$6,"MASA INSUFICIENTE",IF((1-K453)*(H453-F453)/J453&lt;$H$6,"&gt; "&amp;$H$6,(1-K453)*(H453-F453)/J453)),"")</f>
        <v/>
      </c>
      <c r="M453" s="105"/>
      <c r="N453" s="105"/>
      <c r="O453" s="185"/>
      <c r="P453" s="185"/>
      <c r="Q453" s="185"/>
    </row>
    <row r="454" spans="1:17" x14ac:dyDescent="0.25">
      <c r="A454" s="103"/>
      <c r="B454" s="103"/>
      <c r="C454" s="96"/>
      <c r="D454" s="99"/>
      <c r="E454" s="100"/>
      <c r="F454" s="97" t="str">
        <f t="shared" si="18"/>
        <v/>
      </c>
      <c r="G454" s="85"/>
      <c r="H454" s="97" t="str">
        <f t="shared" si="19"/>
        <v/>
      </c>
      <c r="I454" s="86"/>
      <c r="J454" s="98" t="str">
        <f t="shared" si="20"/>
        <v/>
      </c>
      <c r="K454" s="187"/>
      <c r="L454" s="13" t="str">
        <f>IF(AND(ISNUMBER(F454),ISNUMBER(H454),ISNUMBER(J454))=TRUE,IF((Tabla1[[#This Row],[Peso cápsula + Residuo corregido (g)]]-Tabla1[[#This Row],[Peso cápsula Corregido (g)]])&lt;$J$6,"MASA INSUFICIENTE",IF((1-K454)*(H454-F454)/J454&lt;$H$6,"&gt; "&amp;$H$6,(1-K454)*(H454-F454)/J454)),"")</f>
        <v/>
      </c>
      <c r="M454" s="105"/>
      <c r="N454" s="105"/>
      <c r="O454" s="185"/>
      <c r="P454" s="185"/>
      <c r="Q454" s="185"/>
    </row>
    <row r="455" spans="1:17" x14ac:dyDescent="0.25">
      <c r="A455" s="103"/>
      <c r="B455" s="103"/>
      <c r="C455" s="96"/>
      <c r="D455" s="99"/>
      <c r="E455" s="100"/>
      <c r="F455" s="97" t="str">
        <f t="shared" si="18"/>
        <v/>
      </c>
      <c r="G455" s="85"/>
      <c r="H455" s="97" t="str">
        <f t="shared" si="19"/>
        <v/>
      </c>
      <c r="I455" s="86"/>
      <c r="J455" s="98" t="str">
        <f t="shared" si="20"/>
        <v/>
      </c>
      <c r="K455" s="187"/>
      <c r="L455" s="13" t="str">
        <f>IF(AND(ISNUMBER(F455),ISNUMBER(H455),ISNUMBER(J455))=TRUE,IF((Tabla1[[#This Row],[Peso cápsula + Residuo corregido (g)]]-Tabla1[[#This Row],[Peso cápsula Corregido (g)]])&lt;$J$6,"MASA INSUFICIENTE",IF((1-K455)*(H455-F455)/J455&lt;$H$6,"&gt; "&amp;$H$6,(1-K455)*(H455-F455)/J455)),"")</f>
        <v/>
      </c>
      <c r="M455" s="105"/>
      <c r="N455" s="105"/>
      <c r="O455" s="185"/>
      <c r="P455" s="185"/>
      <c r="Q455" s="185"/>
    </row>
    <row r="456" spans="1:17" x14ac:dyDescent="0.25">
      <c r="A456" s="103"/>
      <c r="B456" s="103"/>
      <c r="C456" s="96"/>
      <c r="D456" s="99"/>
      <c r="E456" s="100"/>
      <c r="F456" s="97" t="str">
        <f t="shared" si="18"/>
        <v/>
      </c>
      <c r="G456" s="85"/>
      <c r="H456" s="97" t="str">
        <f t="shared" si="19"/>
        <v/>
      </c>
      <c r="I456" s="86"/>
      <c r="J456" s="98" t="str">
        <f t="shared" si="20"/>
        <v/>
      </c>
      <c r="K456" s="187"/>
      <c r="L456" s="13" t="str">
        <f>IF(AND(ISNUMBER(F456),ISNUMBER(H456),ISNUMBER(J456))=TRUE,IF((Tabla1[[#This Row],[Peso cápsula + Residuo corregido (g)]]-Tabla1[[#This Row],[Peso cápsula Corregido (g)]])&lt;$J$6,"MASA INSUFICIENTE",IF((1-K456)*(H456-F456)/J456&lt;$H$6,"&gt; "&amp;$H$6,(1-K456)*(H456-F456)/J456)),"")</f>
        <v/>
      </c>
      <c r="M456" s="105"/>
      <c r="N456" s="105"/>
      <c r="O456" s="185"/>
      <c r="P456" s="185"/>
      <c r="Q456" s="185"/>
    </row>
    <row r="457" spans="1:17" x14ac:dyDescent="0.25">
      <c r="A457" s="103"/>
      <c r="B457" s="103"/>
      <c r="C457" s="96"/>
      <c r="D457" s="99"/>
      <c r="E457" s="100"/>
      <c r="F457" s="97" t="str">
        <f t="shared" si="18"/>
        <v/>
      </c>
      <c r="G457" s="85"/>
      <c r="H457" s="97" t="str">
        <f t="shared" si="19"/>
        <v/>
      </c>
      <c r="I457" s="86"/>
      <c r="J457" s="98" t="str">
        <f t="shared" si="20"/>
        <v/>
      </c>
      <c r="K457" s="187"/>
      <c r="L457" s="13" t="str">
        <f>IF(AND(ISNUMBER(F457),ISNUMBER(H457),ISNUMBER(J457))=TRUE,IF((Tabla1[[#This Row],[Peso cápsula + Residuo corregido (g)]]-Tabla1[[#This Row],[Peso cápsula Corregido (g)]])&lt;$J$6,"MASA INSUFICIENTE",IF((1-K457)*(H457-F457)/J457&lt;$H$6,"&gt; "&amp;$H$6,(1-K457)*(H457-F457)/J457)),"")</f>
        <v/>
      </c>
      <c r="M457" s="105"/>
      <c r="N457" s="105"/>
      <c r="O457" s="185"/>
      <c r="P457" s="185"/>
      <c r="Q457" s="185"/>
    </row>
    <row r="458" spans="1:17" x14ac:dyDescent="0.25">
      <c r="A458" s="103"/>
      <c r="B458" s="103"/>
      <c r="C458" s="96"/>
      <c r="D458" s="99"/>
      <c r="E458" s="100"/>
      <c r="F458" s="97" t="str">
        <f t="shared" si="18"/>
        <v/>
      </c>
      <c r="G458" s="85"/>
      <c r="H458" s="97" t="str">
        <f t="shared" si="19"/>
        <v/>
      </c>
      <c r="I458" s="86"/>
      <c r="J458" s="98" t="str">
        <f t="shared" si="20"/>
        <v/>
      </c>
      <c r="K458" s="187"/>
      <c r="L458" s="13" t="str">
        <f>IF(AND(ISNUMBER(F458),ISNUMBER(H458),ISNUMBER(J458))=TRUE,IF((Tabla1[[#This Row],[Peso cápsula + Residuo corregido (g)]]-Tabla1[[#This Row],[Peso cápsula Corregido (g)]])&lt;$J$6,"MASA INSUFICIENTE",IF((1-K458)*(H458-F458)/J458&lt;$H$6,"&gt; "&amp;$H$6,(1-K458)*(H458-F458)/J458)),"")</f>
        <v/>
      </c>
      <c r="M458" s="105"/>
      <c r="N458" s="105"/>
      <c r="O458" s="185"/>
      <c r="P458" s="185"/>
      <c r="Q458" s="185"/>
    </row>
    <row r="459" spans="1:17" x14ac:dyDescent="0.25">
      <c r="A459" s="103"/>
      <c r="B459" s="103"/>
      <c r="C459" s="96"/>
      <c r="D459" s="99"/>
      <c r="E459" s="100"/>
      <c r="F459" s="97" t="str">
        <f t="shared" si="18"/>
        <v/>
      </c>
      <c r="G459" s="85"/>
      <c r="H459" s="97" t="str">
        <f t="shared" si="19"/>
        <v/>
      </c>
      <c r="I459" s="86"/>
      <c r="J459" s="98" t="str">
        <f t="shared" si="20"/>
        <v/>
      </c>
      <c r="K459" s="187"/>
      <c r="L459" s="13" t="str">
        <f>IF(AND(ISNUMBER(F459),ISNUMBER(H459),ISNUMBER(J459))=TRUE,IF((Tabla1[[#This Row],[Peso cápsula + Residuo corregido (g)]]-Tabla1[[#This Row],[Peso cápsula Corregido (g)]])&lt;$J$6,"MASA INSUFICIENTE",IF((1-K459)*(H459-F459)/J459&lt;$H$6,"&gt; "&amp;$H$6,(1-K459)*(H459-F459)/J459)),"")</f>
        <v/>
      </c>
      <c r="M459" s="105"/>
      <c r="N459" s="105"/>
      <c r="O459" s="185"/>
      <c r="P459" s="185"/>
      <c r="Q459" s="185"/>
    </row>
    <row r="460" spans="1:17" x14ac:dyDescent="0.25">
      <c r="A460" s="103"/>
      <c r="B460" s="103"/>
      <c r="C460" s="96"/>
      <c r="D460" s="99"/>
      <c r="E460" s="100"/>
      <c r="F460" s="97" t="str">
        <f t="shared" si="18"/>
        <v/>
      </c>
      <c r="G460" s="85"/>
      <c r="H460" s="97" t="str">
        <f t="shared" si="19"/>
        <v/>
      </c>
      <c r="I460" s="86"/>
      <c r="J460" s="98" t="str">
        <f t="shared" si="20"/>
        <v/>
      </c>
      <c r="K460" s="187"/>
      <c r="L460" s="13" t="str">
        <f>IF(AND(ISNUMBER(F460),ISNUMBER(H460),ISNUMBER(J460))=TRUE,IF((Tabla1[[#This Row],[Peso cápsula + Residuo corregido (g)]]-Tabla1[[#This Row],[Peso cápsula Corregido (g)]])&lt;$J$6,"MASA INSUFICIENTE",IF((1-K460)*(H460-F460)/J460&lt;$H$6,"&gt; "&amp;$H$6,(1-K460)*(H460-F460)/J460)),"")</f>
        <v/>
      </c>
      <c r="M460" s="105"/>
      <c r="N460" s="105"/>
      <c r="O460" s="185"/>
      <c r="P460" s="185"/>
      <c r="Q460" s="185"/>
    </row>
    <row r="461" spans="1:17" x14ac:dyDescent="0.25">
      <c r="A461" s="103"/>
      <c r="B461" s="103"/>
      <c r="C461" s="96"/>
      <c r="D461" s="99"/>
      <c r="E461" s="100"/>
      <c r="F461" s="97" t="str">
        <f t="shared" si="18"/>
        <v/>
      </c>
      <c r="G461" s="85"/>
      <c r="H461" s="97" t="str">
        <f t="shared" si="19"/>
        <v/>
      </c>
      <c r="I461" s="86"/>
      <c r="J461" s="98" t="str">
        <f t="shared" si="20"/>
        <v/>
      </c>
      <c r="K461" s="187"/>
      <c r="L461" s="13" t="str">
        <f>IF(AND(ISNUMBER(F461),ISNUMBER(H461),ISNUMBER(J461))=TRUE,IF((Tabla1[[#This Row],[Peso cápsula + Residuo corregido (g)]]-Tabla1[[#This Row],[Peso cápsula Corregido (g)]])&lt;$J$6,"MASA INSUFICIENTE",IF((1-K461)*(H461-F461)/J461&lt;$H$6,"&gt; "&amp;$H$6,(1-K461)*(H461-F461)/J461)),"")</f>
        <v/>
      </c>
      <c r="M461" s="105"/>
      <c r="N461" s="105"/>
      <c r="O461" s="185"/>
      <c r="P461" s="185"/>
      <c r="Q461" s="185"/>
    </row>
    <row r="462" spans="1:17" x14ac:dyDescent="0.25">
      <c r="A462" s="103"/>
      <c r="B462" s="103"/>
      <c r="C462" s="96"/>
      <c r="D462" s="99"/>
      <c r="E462" s="100"/>
      <c r="F462" s="97" t="str">
        <f t="shared" si="18"/>
        <v/>
      </c>
      <c r="G462" s="85"/>
      <c r="H462" s="97" t="str">
        <f t="shared" si="19"/>
        <v/>
      </c>
      <c r="I462" s="86"/>
      <c r="J462" s="98" t="str">
        <f t="shared" si="20"/>
        <v/>
      </c>
      <c r="K462" s="187"/>
      <c r="L462" s="13" t="str">
        <f>IF(AND(ISNUMBER(F462),ISNUMBER(H462),ISNUMBER(J462))=TRUE,IF((Tabla1[[#This Row],[Peso cápsula + Residuo corregido (g)]]-Tabla1[[#This Row],[Peso cápsula Corregido (g)]])&lt;$J$6,"MASA INSUFICIENTE",IF((1-K462)*(H462-F462)/J462&lt;$H$6,"&gt; "&amp;$H$6,(1-K462)*(H462-F462)/J462)),"")</f>
        <v/>
      </c>
      <c r="M462" s="105"/>
      <c r="N462" s="105"/>
      <c r="O462" s="185"/>
      <c r="P462" s="185"/>
      <c r="Q462" s="185"/>
    </row>
    <row r="463" spans="1:17" x14ac:dyDescent="0.25">
      <c r="A463" s="103"/>
      <c r="B463" s="103"/>
      <c r="C463" s="96"/>
      <c r="D463" s="99"/>
      <c r="E463" s="100"/>
      <c r="F463" s="97" t="str">
        <f t="shared" si="18"/>
        <v/>
      </c>
      <c r="G463" s="85"/>
      <c r="H463" s="97" t="str">
        <f t="shared" si="19"/>
        <v/>
      </c>
      <c r="I463" s="86"/>
      <c r="J463" s="98" t="str">
        <f t="shared" si="20"/>
        <v/>
      </c>
      <c r="K463" s="187"/>
      <c r="L463" s="13" t="str">
        <f>IF(AND(ISNUMBER(F463),ISNUMBER(H463),ISNUMBER(J463))=TRUE,IF((Tabla1[[#This Row],[Peso cápsula + Residuo corregido (g)]]-Tabla1[[#This Row],[Peso cápsula Corregido (g)]])&lt;$J$6,"MASA INSUFICIENTE",IF((1-K463)*(H463-F463)/J463&lt;$H$6,"&gt; "&amp;$H$6,(1-K463)*(H463-F463)/J463)),"")</f>
        <v/>
      </c>
      <c r="M463" s="105"/>
      <c r="N463" s="105"/>
      <c r="O463" s="185"/>
      <c r="P463" s="185"/>
      <c r="Q463" s="185"/>
    </row>
    <row r="464" spans="1:17" x14ac:dyDescent="0.25">
      <c r="A464" s="103"/>
      <c r="B464" s="103"/>
      <c r="C464" s="96"/>
      <c r="D464" s="99"/>
      <c r="E464" s="100"/>
      <c r="F464" s="97" t="str">
        <f t="shared" si="18"/>
        <v/>
      </c>
      <c r="G464" s="85"/>
      <c r="H464" s="97" t="str">
        <f t="shared" si="19"/>
        <v/>
      </c>
      <c r="I464" s="86"/>
      <c r="J464" s="98" t="str">
        <f t="shared" si="20"/>
        <v/>
      </c>
      <c r="K464" s="187"/>
      <c r="L464" s="13" t="str">
        <f>IF(AND(ISNUMBER(F464),ISNUMBER(H464),ISNUMBER(J464))=TRUE,IF((Tabla1[[#This Row],[Peso cápsula + Residuo corregido (g)]]-Tabla1[[#This Row],[Peso cápsula Corregido (g)]])&lt;$J$6,"MASA INSUFICIENTE",IF((1-K464)*(H464-F464)/J464&lt;$H$6,"&gt; "&amp;$H$6,(1-K464)*(H464-F464)/J464)),"")</f>
        <v/>
      </c>
      <c r="M464" s="105"/>
      <c r="N464" s="105"/>
      <c r="O464" s="185"/>
      <c r="P464" s="185"/>
      <c r="Q464" s="185"/>
    </row>
    <row r="465" spans="1:17" x14ac:dyDescent="0.25">
      <c r="A465" s="103"/>
      <c r="B465" s="103"/>
      <c r="C465" s="96"/>
      <c r="D465" s="99"/>
      <c r="E465" s="100"/>
      <c r="F465" s="97" t="str">
        <f t="shared" si="18"/>
        <v/>
      </c>
      <c r="G465" s="85"/>
      <c r="H465" s="97" t="str">
        <f t="shared" si="19"/>
        <v/>
      </c>
      <c r="I465" s="86"/>
      <c r="J465" s="98" t="str">
        <f t="shared" si="20"/>
        <v/>
      </c>
      <c r="K465" s="187"/>
      <c r="L465" s="13" t="str">
        <f>IF(AND(ISNUMBER(F465),ISNUMBER(H465),ISNUMBER(J465))=TRUE,IF((Tabla1[[#This Row],[Peso cápsula + Residuo corregido (g)]]-Tabla1[[#This Row],[Peso cápsula Corregido (g)]])&lt;$J$6,"MASA INSUFICIENTE",IF((1-K465)*(H465-F465)/J465&lt;$H$6,"&gt; "&amp;$H$6,(1-K465)*(H465-F465)/J465)),"")</f>
        <v/>
      </c>
      <c r="M465" s="105"/>
      <c r="N465" s="105"/>
      <c r="O465" s="185"/>
      <c r="P465" s="185"/>
      <c r="Q465" s="185"/>
    </row>
    <row r="466" spans="1:17" x14ac:dyDescent="0.25">
      <c r="A466" s="103"/>
      <c r="B466" s="103"/>
      <c r="C466" s="96"/>
      <c r="D466" s="99"/>
      <c r="E466" s="100"/>
      <c r="F466" s="97" t="str">
        <f t="shared" si="18"/>
        <v/>
      </c>
      <c r="G466" s="85"/>
      <c r="H466" s="97" t="str">
        <f t="shared" si="19"/>
        <v/>
      </c>
      <c r="I466" s="86"/>
      <c r="J466" s="98" t="str">
        <f t="shared" si="20"/>
        <v/>
      </c>
      <c r="K466" s="187"/>
      <c r="L466" s="13" t="str">
        <f>IF(AND(ISNUMBER(F466),ISNUMBER(H466),ISNUMBER(J466))=TRUE,IF((Tabla1[[#This Row],[Peso cápsula + Residuo corregido (g)]]-Tabla1[[#This Row],[Peso cápsula Corregido (g)]])&lt;$J$6,"MASA INSUFICIENTE",IF((1-K466)*(H466-F466)/J466&lt;$H$6,"&gt; "&amp;$H$6,(1-K466)*(H466-F466)/J466)),"")</f>
        <v/>
      </c>
      <c r="M466" s="105"/>
      <c r="N466" s="105"/>
      <c r="O466" s="185"/>
      <c r="P466" s="185"/>
      <c r="Q466" s="185"/>
    </row>
    <row r="467" spans="1:17" x14ac:dyDescent="0.25">
      <c r="A467" s="103"/>
      <c r="B467" s="103"/>
      <c r="C467" s="96"/>
      <c r="D467" s="99"/>
      <c r="E467" s="100"/>
      <c r="F467" s="97" t="str">
        <f t="shared" si="18"/>
        <v/>
      </c>
      <c r="G467" s="85"/>
      <c r="H467" s="97" t="str">
        <f t="shared" si="19"/>
        <v/>
      </c>
      <c r="I467" s="86"/>
      <c r="J467" s="98" t="str">
        <f t="shared" si="20"/>
        <v/>
      </c>
      <c r="K467" s="187"/>
      <c r="L467" s="13" t="str">
        <f>IF(AND(ISNUMBER(F467),ISNUMBER(H467),ISNUMBER(J467))=TRUE,IF((Tabla1[[#This Row],[Peso cápsula + Residuo corregido (g)]]-Tabla1[[#This Row],[Peso cápsula Corregido (g)]])&lt;$J$6,"MASA INSUFICIENTE",IF((1-K467)*(H467-F467)/J467&lt;$H$6,"&gt; "&amp;$H$6,(1-K467)*(H467-F467)/J467)),"")</f>
        <v/>
      </c>
      <c r="M467" s="105"/>
      <c r="N467" s="105"/>
      <c r="O467" s="185"/>
      <c r="P467" s="185"/>
      <c r="Q467" s="185"/>
    </row>
    <row r="468" spans="1:17" x14ac:dyDescent="0.25">
      <c r="A468" s="103"/>
      <c r="B468" s="103"/>
      <c r="C468" s="96"/>
      <c r="D468" s="99"/>
      <c r="E468" s="100"/>
      <c r="F468" s="97" t="str">
        <f t="shared" ref="F468:F531" si="21">IF(OR(ISBLANK(E468),ISERROR($B$14),ISERROR($B$15))=FALSE,E468+(E468*$B$14+$B$15),"")</f>
        <v/>
      </c>
      <c r="G468" s="85"/>
      <c r="H468" s="97" t="str">
        <f t="shared" ref="H468:H531" si="22">IF(OR(ISBLANK(G468),ISERROR($B$14),ISERROR($B$15))=FALSE,G468+(G468*$B$14+$B$15),"")</f>
        <v/>
      </c>
      <c r="I468" s="86"/>
      <c r="J468" s="98" t="str">
        <f t="shared" ref="J468:J531" si="23">IF(OR(ISBLANK(I468),ISERROR($B$14),ISERROR($B$15))=FALSE,I468+(I468*$B$14+$B$15),"")</f>
        <v/>
      </c>
      <c r="K468" s="187"/>
      <c r="L468" s="13" t="str">
        <f>IF(AND(ISNUMBER(F468),ISNUMBER(H468),ISNUMBER(J468))=TRUE,IF((Tabla1[[#This Row],[Peso cápsula + Residuo corregido (g)]]-Tabla1[[#This Row],[Peso cápsula Corregido (g)]])&lt;$J$6,"MASA INSUFICIENTE",IF((1-K468)*(H468-F468)/J468&lt;$H$6,"&gt; "&amp;$H$6,(1-K468)*(H468-F468)/J468)),"")</f>
        <v/>
      </c>
      <c r="M468" s="105"/>
      <c r="N468" s="105"/>
      <c r="O468" s="185"/>
      <c r="P468" s="185"/>
      <c r="Q468" s="185"/>
    </row>
    <row r="469" spans="1:17" x14ac:dyDescent="0.25">
      <c r="A469" s="103"/>
      <c r="B469" s="103"/>
      <c r="C469" s="96"/>
      <c r="D469" s="99"/>
      <c r="E469" s="100"/>
      <c r="F469" s="97" t="str">
        <f t="shared" si="21"/>
        <v/>
      </c>
      <c r="G469" s="85"/>
      <c r="H469" s="97" t="str">
        <f t="shared" si="22"/>
        <v/>
      </c>
      <c r="I469" s="86"/>
      <c r="J469" s="98" t="str">
        <f t="shared" si="23"/>
        <v/>
      </c>
      <c r="K469" s="187"/>
      <c r="L469" s="13" t="str">
        <f>IF(AND(ISNUMBER(F469),ISNUMBER(H469),ISNUMBER(J469))=TRUE,IF((Tabla1[[#This Row],[Peso cápsula + Residuo corregido (g)]]-Tabla1[[#This Row],[Peso cápsula Corregido (g)]])&lt;$J$6,"MASA INSUFICIENTE",IF((1-K469)*(H469-F469)/J469&lt;$H$6,"&gt; "&amp;$H$6,(1-K469)*(H469-F469)/J469)),"")</f>
        <v/>
      </c>
      <c r="M469" s="105"/>
      <c r="N469" s="105"/>
      <c r="O469" s="185"/>
      <c r="P469" s="185"/>
      <c r="Q469" s="185"/>
    </row>
    <row r="470" spans="1:17" x14ac:dyDescent="0.25">
      <c r="A470" s="103"/>
      <c r="B470" s="103"/>
      <c r="C470" s="96"/>
      <c r="D470" s="99"/>
      <c r="E470" s="100"/>
      <c r="F470" s="97" t="str">
        <f t="shared" si="21"/>
        <v/>
      </c>
      <c r="G470" s="85"/>
      <c r="H470" s="97" t="str">
        <f t="shared" si="22"/>
        <v/>
      </c>
      <c r="I470" s="86"/>
      <c r="J470" s="98" t="str">
        <f t="shared" si="23"/>
        <v/>
      </c>
      <c r="K470" s="187"/>
      <c r="L470" s="13" t="str">
        <f>IF(AND(ISNUMBER(F470),ISNUMBER(H470),ISNUMBER(J470))=TRUE,IF((Tabla1[[#This Row],[Peso cápsula + Residuo corregido (g)]]-Tabla1[[#This Row],[Peso cápsula Corregido (g)]])&lt;$J$6,"MASA INSUFICIENTE",IF((1-K470)*(H470-F470)/J470&lt;$H$6,"&gt; "&amp;$H$6,(1-K470)*(H470-F470)/J470)),"")</f>
        <v/>
      </c>
      <c r="M470" s="105"/>
      <c r="N470" s="105"/>
      <c r="O470" s="185"/>
      <c r="P470" s="185"/>
      <c r="Q470" s="185"/>
    </row>
    <row r="471" spans="1:17" x14ac:dyDescent="0.25">
      <c r="A471" s="103"/>
      <c r="B471" s="103"/>
      <c r="C471" s="96"/>
      <c r="D471" s="99"/>
      <c r="E471" s="100"/>
      <c r="F471" s="97" t="str">
        <f t="shared" si="21"/>
        <v/>
      </c>
      <c r="G471" s="85"/>
      <c r="H471" s="97" t="str">
        <f t="shared" si="22"/>
        <v/>
      </c>
      <c r="I471" s="86"/>
      <c r="J471" s="98" t="str">
        <f t="shared" si="23"/>
        <v/>
      </c>
      <c r="K471" s="187"/>
      <c r="L471" s="13" t="str">
        <f>IF(AND(ISNUMBER(F471),ISNUMBER(H471),ISNUMBER(J471))=TRUE,IF((Tabla1[[#This Row],[Peso cápsula + Residuo corregido (g)]]-Tabla1[[#This Row],[Peso cápsula Corregido (g)]])&lt;$J$6,"MASA INSUFICIENTE",IF((1-K471)*(H471-F471)/J471&lt;$H$6,"&gt; "&amp;$H$6,(1-K471)*(H471-F471)/J471)),"")</f>
        <v/>
      </c>
      <c r="M471" s="105"/>
      <c r="N471" s="105"/>
      <c r="O471" s="185"/>
      <c r="P471" s="185"/>
      <c r="Q471" s="185"/>
    </row>
    <row r="472" spans="1:17" x14ac:dyDescent="0.25">
      <c r="A472" s="103"/>
      <c r="B472" s="103"/>
      <c r="C472" s="96"/>
      <c r="D472" s="99"/>
      <c r="E472" s="100"/>
      <c r="F472" s="97" t="str">
        <f t="shared" si="21"/>
        <v/>
      </c>
      <c r="G472" s="85"/>
      <c r="H472" s="97" t="str">
        <f t="shared" si="22"/>
        <v/>
      </c>
      <c r="I472" s="86"/>
      <c r="J472" s="98" t="str">
        <f t="shared" si="23"/>
        <v/>
      </c>
      <c r="K472" s="187"/>
      <c r="L472" s="13" t="str">
        <f>IF(AND(ISNUMBER(F472),ISNUMBER(H472),ISNUMBER(J472))=TRUE,IF((Tabla1[[#This Row],[Peso cápsula + Residuo corregido (g)]]-Tabla1[[#This Row],[Peso cápsula Corregido (g)]])&lt;$J$6,"MASA INSUFICIENTE",IF((1-K472)*(H472-F472)/J472&lt;$H$6,"&gt; "&amp;$H$6,(1-K472)*(H472-F472)/J472)),"")</f>
        <v/>
      </c>
      <c r="M472" s="105"/>
      <c r="N472" s="105"/>
      <c r="O472" s="185"/>
      <c r="P472" s="185"/>
      <c r="Q472" s="185"/>
    </row>
    <row r="473" spans="1:17" x14ac:dyDescent="0.25">
      <c r="A473" s="103"/>
      <c r="B473" s="103"/>
      <c r="C473" s="96"/>
      <c r="D473" s="99"/>
      <c r="E473" s="100"/>
      <c r="F473" s="97" t="str">
        <f t="shared" si="21"/>
        <v/>
      </c>
      <c r="G473" s="85"/>
      <c r="H473" s="97" t="str">
        <f t="shared" si="22"/>
        <v/>
      </c>
      <c r="I473" s="86"/>
      <c r="J473" s="98" t="str">
        <f t="shared" si="23"/>
        <v/>
      </c>
      <c r="K473" s="187"/>
      <c r="L473" s="13" t="str">
        <f>IF(AND(ISNUMBER(F473),ISNUMBER(H473),ISNUMBER(J473))=TRUE,IF((Tabla1[[#This Row],[Peso cápsula + Residuo corregido (g)]]-Tabla1[[#This Row],[Peso cápsula Corregido (g)]])&lt;$J$6,"MASA INSUFICIENTE",IF((1-K473)*(H473-F473)/J473&lt;$H$6,"&gt; "&amp;$H$6,(1-K473)*(H473-F473)/J473)),"")</f>
        <v/>
      </c>
      <c r="M473" s="105"/>
      <c r="N473" s="105"/>
      <c r="O473" s="185"/>
      <c r="P473" s="185"/>
      <c r="Q473" s="185"/>
    </row>
    <row r="474" spans="1:17" x14ac:dyDescent="0.25">
      <c r="A474" s="103"/>
      <c r="B474" s="103"/>
      <c r="C474" s="96"/>
      <c r="D474" s="99"/>
      <c r="E474" s="100"/>
      <c r="F474" s="97" t="str">
        <f t="shared" si="21"/>
        <v/>
      </c>
      <c r="G474" s="85"/>
      <c r="H474" s="97" t="str">
        <f t="shared" si="22"/>
        <v/>
      </c>
      <c r="I474" s="86"/>
      <c r="J474" s="98" t="str">
        <f t="shared" si="23"/>
        <v/>
      </c>
      <c r="K474" s="187"/>
      <c r="L474" s="13" t="str">
        <f>IF(AND(ISNUMBER(F474),ISNUMBER(H474),ISNUMBER(J474))=TRUE,IF((Tabla1[[#This Row],[Peso cápsula + Residuo corregido (g)]]-Tabla1[[#This Row],[Peso cápsula Corregido (g)]])&lt;$J$6,"MASA INSUFICIENTE",IF((1-K474)*(H474-F474)/J474&lt;$H$6,"&gt; "&amp;$H$6,(1-K474)*(H474-F474)/J474)),"")</f>
        <v/>
      </c>
      <c r="M474" s="105"/>
      <c r="N474" s="105"/>
      <c r="O474" s="185"/>
      <c r="P474" s="185"/>
      <c r="Q474" s="185"/>
    </row>
    <row r="475" spans="1:17" x14ac:dyDescent="0.25">
      <c r="A475" s="103"/>
      <c r="B475" s="103"/>
      <c r="C475" s="96"/>
      <c r="D475" s="99"/>
      <c r="E475" s="100"/>
      <c r="F475" s="97" t="str">
        <f t="shared" si="21"/>
        <v/>
      </c>
      <c r="G475" s="85"/>
      <c r="H475" s="97" t="str">
        <f t="shared" si="22"/>
        <v/>
      </c>
      <c r="I475" s="86"/>
      <c r="J475" s="98" t="str">
        <f t="shared" si="23"/>
        <v/>
      </c>
      <c r="K475" s="187"/>
      <c r="L475" s="13" t="str">
        <f>IF(AND(ISNUMBER(F475),ISNUMBER(H475),ISNUMBER(J475))=TRUE,IF((Tabla1[[#This Row],[Peso cápsula + Residuo corregido (g)]]-Tabla1[[#This Row],[Peso cápsula Corregido (g)]])&lt;$J$6,"MASA INSUFICIENTE",IF((1-K475)*(H475-F475)/J475&lt;$H$6,"&gt; "&amp;$H$6,(1-K475)*(H475-F475)/J475)),"")</f>
        <v/>
      </c>
      <c r="M475" s="105"/>
      <c r="N475" s="105"/>
      <c r="O475" s="185"/>
      <c r="P475" s="185"/>
      <c r="Q475" s="185"/>
    </row>
    <row r="476" spans="1:17" x14ac:dyDescent="0.25">
      <c r="A476" s="103"/>
      <c r="B476" s="103"/>
      <c r="C476" s="96"/>
      <c r="D476" s="99"/>
      <c r="E476" s="100"/>
      <c r="F476" s="97" t="str">
        <f t="shared" si="21"/>
        <v/>
      </c>
      <c r="G476" s="85"/>
      <c r="H476" s="97" t="str">
        <f t="shared" si="22"/>
        <v/>
      </c>
      <c r="I476" s="86"/>
      <c r="J476" s="98" t="str">
        <f t="shared" si="23"/>
        <v/>
      </c>
      <c r="K476" s="187"/>
      <c r="L476" s="13" t="str">
        <f>IF(AND(ISNUMBER(F476),ISNUMBER(H476),ISNUMBER(J476))=TRUE,IF((Tabla1[[#This Row],[Peso cápsula + Residuo corregido (g)]]-Tabla1[[#This Row],[Peso cápsula Corregido (g)]])&lt;$J$6,"MASA INSUFICIENTE",IF((1-K476)*(H476-F476)/J476&lt;$H$6,"&gt; "&amp;$H$6,(1-K476)*(H476-F476)/J476)),"")</f>
        <v/>
      </c>
      <c r="M476" s="105"/>
      <c r="N476" s="105"/>
      <c r="O476" s="185"/>
      <c r="P476" s="185"/>
      <c r="Q476" s="185"/>
    </row>
    <row r="477" spans="1:17" x14ac:dyDescent="0.25">
      <c r="A477" s="103"/>
      <c r="B477" s="103"/>
      <c r="C477" s="96"/>
      <c r="D477" s="99"/>
      <c r="E477" s="100"/>
      <c r="F477" s="97" t="str">
        <f t="shared" si="21"/>
        <v/>
      </c>
      <c r="G477" s="85"/>
      <c r="H477" s="97" t="str">
        <f t="shared" si="22"/>
        <v/>
      </c>
      <c r="I477" s="86"/>
      <c r="J477" s="98" t="str">
        <f t="shared" si="23"/>
        <v/>
      </c>
      <c r="K477" s="187"/>
      <c r="L477" s="13" t="str">
        <f>IF(AND(ISNUMBER(F477),ISNUMBER(H477),ISNUMBER(J477))=TRUE,IF((Tabla1[[#This Row],[Peso cápsula + Residuo corregido (g)]]-Tabla1[[#This Row],[Peso cápsula Corregido (g)]])&lt;$J$6,"MASA INSUFICIENTE",IF((1-K477)*(H477-F477)/J477&lt;$H$6,"&gt; "&amp;$H$6,(1-K477)*(H477-F477)/J477)),"")</f>
        <v/>
      </c>
      <c r="M477" s="105"/>
      <c r="N477" s="105"/>
      <c r="O477" s="185"/>
      <c r="P477" s="185"/>
      <c r="Q477" s="185"/>
    </row>
    <row r="478" spans="1:17" x14ac:dyDescent="0.25">
      <c r="A478" s="103"/>
      <c r="B478" s="103"/>
      <c r="C478" s="96"/>
      <c r="D478" s="99"/>
      <c r="E478" s="100"/>
      <c r="F478" s="97" t="str">
        <f t="shared" si="21"/>
        <v/>
      </c>
      <c r="G478" s="85"/>
      <c r="H478" s="97" t="str">
        <f t="shared" si="22"/>
        <v/>
      </c>
      <c r="I478" s="86"/>
      <c r="J478" s="98" t="str">
        <f t="shared" si="23"/>
        <v/>
      </c>
      <c r="K478" s="187"/>
      <c r="L478" s="13" t="str">
        <f>IF(AND(ISNUMBER(F478),ISNUMBER(H478),ISNUMBER(J478))=TRUE,IF((Tabla1[[#This Row],[Peso cápsula + Residuo corregido (g)]]-Tabla1[[#This Row],[Peso cápsula Corregido (g)]])&lt;$J$6,"MASA INSUFICIENTE",IF((1-K478)*(H478-F478)/J478&lt;$H$6,"&gt; "&amp;$H$6,(1-K478)*(H478-F478)/J478)),"")</f>
        <v/>
      </c>
      <c r="M478" s="105"/>
      <c r="N478" s="105"/>
      <c r="O478" s="185"/>
      <c r="P478" s="185"/>
      <c r="Q478" s="185"/>
    </row>
    <row r="479" spans="1:17" x14ac:dyDescent="0.25">
      <c r="A479" s="103"/>
      <c r="B479" s="103"/>
      <c r="C479" s="96"/>
      <c r="D479" s="99"/>
      <c r="E479" s="100"/>
      <c r="F479" s="97" t="str">
        <f t="shared" si="21"/>
        <v/>
      </c>
      <c r="G479" s="85"/>
      <c r="H479" s="97" t="str">
        <f t="shared" si="22"/>
        <v/>
      </c>
      <c r="I479" s="86"/>
      <c r="J479" s="98" t="str">
        <f t="shared" si="23"/>
        <v/>
      </c>
      <c r="K479" s="187"/>
      <c r="L479" s="13" t="str">
        <f>IF(AND(ISNUMBER(F479),ISNUMBER(H479),ISNUMBER(J479))=TRUE,IF((Tabla1[[#This Row],[Peso cápsula + Residuo corregido (g)]]-Tabla1[[#This Row],[Peso cápsula Corregido (g)]])&lt;$J$6,"MASA INSUFICIENTE",IF((1-K479)*(H479-F479)/J479&lt;$H$6,"&gt; "&amp;$H$6,(1-K479)*(H479-F479)/J479)),"")</f>
        <v/>
      </c>
      <c r="M479" s="105"/>
      <c r="N479" s="105"/>
      <c r="O479" s="185"/>
      <c r="P479" s="185"/>
      <c r="Q479" s="185"/>
    </row>
    <row r="480" spans="1:17" x14ac:dyDescent="0.25">
      <c r="A480" s="103"/>
      <c r="B480" s="103"/>
      <c r="C480" s="96"/>
      <c r="D480" s="99"/>
      <c r="E480" s="100"/>
      <c r="F480" s="97" t="str">
        <f t="shared" si="21"/>
        <v/>
      </c>
      <c r="G480" s="85"/>
      <c r="H480" s="97" t="str">
        <f t="shared" si="22"/>
        <v/>
      </c>
      <c r="I480" s="86"/>
      <c r="J480" s="98" t="str">
        <f t="shared" si="23"/>
        <v/>
      </c>
      <c r="K480" s="187"/>
      <c r="L480" s="13" t="str">
        <f>IF(AND(ISNUMBER(F480),ISNUMBER(H480),ISNUMBER(J480))=TRUE,IF((Tabla1[[#This Row],[Peso cápsula + Residuo corregido (g)]]-Tabla1[[#This Row],[Peso cápsula Corregido (g)]])&lt;$J$6,"MASA INSUFICIENTE",IF((1-K480)*(H480-F480)/J480&lt;$H$6,"&gt; "&amp;$H$6,(1-K480)*(H480-F480)/J480)),"")</f>
        <v/>
      </c>
      <c r="M480" s="105"/>
      <c r="N480" s="105"/>
      <c r="O480" s="185"/>
      <c r="P480" s="185"/>
      <c r="Q480" s="185"/>
    </row>
    <row r="481" spans="1:17" x14ac:dyDescent="0.25">
      <c r="A481" s="103"/>
      <c r="B481" s="103"/>
      <c r="C481" s="96"/>
      <c r="D481" s="99"/>
      <c r="E481" s="100"/>
      <c r="F481" s="97" t="str">
        <f t="shared" si="21"/>
        <v/>
      </c>
      <c r="G481" s="85"/>
      <c r="H481" s="97" t="str">
        <f t="shared" si="22"/>
        <v/>
      </c>
      <c r="I481" s="86"/>
      <c r="J481" s="98" t="str">
        <f t="shared" si="23"/>
        <v/>
      </c>
      <c r="K481" s="187"/>
      <c r="L481" s="13" t="str">
        <f>IF(AND(ISNUMBER(F481),ISNUMBER(H481),ISNUMBER(J481))=TRUE,IF((Tabla1[[#This Row],[Peso cápsula + Residuo corregido (g)]]-Tabla1[[#This Row],[Peso cápsula Corregido (g)]])&lt;$J$6,"MASA INSUFICIENTE",IF((1-K481)*(H481-F481)/J481&lt;$H$6,"&gt; "&amp;$H$6,(1-K481)*(H481-F481)/J481)),"")</f>
        <v/>
      </c>
      <c r="M481" s="105"/>
      <c r="N481" s="105"/>
      <c r="O481" s="185"/>
      <c r="P481" s="185"/>
      <c r="Q481" s="185"/>
    </row>
    <row r="482" spans="1:17" x14ac:dyDescent="0.25">
      <c r="A482" s="103"/>
      <c r="B482" s="103"/>
      <c r="C482" s="96"/>
      <c r="D482" s="99"/>
      <c r="E482" s="100"/>
      <c r="F482" s="97" t="str">
        <f t="shared" si="21"/>
        <v/>
      </c>
      <c r="G482" s="85"/>
      <c r="H482" s="97" t="str">
        <f t="shared" si="22"/>
        <v/>
      </c>
      <c r="I482" s="86"/>
      <c r="J482" s="98" t="str">
        <f t="shared" si="23"/>
        <v/>
      </c>
      <c r="K482" s="187"/>
      <c r="L482" s="13" t="str">
        <f>IF(AND(ISNUMBER(F482),ISNUMBER(H482),ISNUMBER(J482))=TRUE,IF((Tabla1[[#This Row],[Peso cápsula + Residuo corregido (g)]]-Tabla1[[#This Row],[Peso cápsula Corregido (g)]])&lt;$J$6,"MASA INSUFICIENTE",IF((1-K482)*(H482-F482)/J482&lt;$H$6,"&gt; "&amp;$H$6,(1-K482)*(H482-F482)/J482)),"")</f>
        <v/>
      </c>
      <c r="M482" s="105"/>
      <c r="N482" s="105"/>
      <c r="O482" s="185"/>
      <c r="P482" s="185"/>
      <c r="Q482" s="185"/>
    </row>
    <row r="483" spans="1:17" x14ac:dyDescent="0.25">
      <c r="A483" s="103"/>
      <c r="B483" s="103"/>
      <c r="C483" s="96"/>
      <c r="D483" s="99"/>
      <c r="E483" s="100"/>
      <c r="F483" s="97" t="str">
        <f t="shared" si="21"/>
        <v/>
      </c>
      <c r="G483" s="85"/>
      <c r="H483" s="97" t="str">
        <f t="shared" si="22"/>
        <v/>
      </c>
      <c r="I483" s="86"/>
      <c r="J483" s="98" t="str">
        <f t="shared" si="23"/>
        <v/>
      </c>
      <c r="K483" s="187"/>
      <c r="L483" s="13" t="str">
        <f>IF(AND(ISNUMBER(F483),ISNUMBER(H483),ISNUMBER(J483))=TRUE,IF((Tabla1[[#This Row],[Peso cápsula + Residuo corregido (g)]]-Tabla1[[#This Row],[Peso cápsula Corregido (g)]])&lt;$J$6,"MASA INSUFICIENTE",IF((1-K483)*(H483-F483)/J483&lt;$H$6,"&gt; "&amp;$H$6,(1-K483)*(H483-F483)/J483)),"")</f>
        <v/>
      </c>
      <c r="M483" s="105"/>
      <c r="N483" s="105"/>
      <c r="O483" s="185"/>
      <c r="P483" s="185"/>
      <c r="Q483" s="185"/>
    </row>
    <row r="484" spans="1:17" x14ac:dyDescent="0.25">
      <c r="A484" s="103"/>
      <c r="B484" s="103"/>
      <c r="C484" s="96"/>
      <c r="D484" s="99"/>
      <c r="E484" s="100"/>
      <c r="F484" s="97" t="str">
        <f t="shared" si="21"/>
        <v/>
      </c>
      <c r="G484" s="85"/>
      <c r="H484" s="97" t="str">
        <f t="shared" si="22"/>
        <v/>
      </c>
      <c r="I484" s="86"/>
      <c r="J484" s="98" t="str">
        <f t="shared" si="23"/>
        <v/>
      </c>
      <c r="K484" s="187"/>
      <c r="L484" s="13" t="str">
        <f>IF(AND(ISNUMBER(F484),ISNUMBER(H484),ISNUMBER(J484))=TRUE,IF((Tabla1[[#This Row],[Peso cápsula + Residuo corregido (g)]]-Tabla1[[#This Row],[Peso cápsula Corregido (g)]])&lt;$J$6,"MASA INSUFICIENTE",IF((1-K484)*(H484-F484)/J484&lt;$H$6,"&gt; "&amp;$H$6,(1-K484)*(H484-F484)/J484)),"")</f>
        <v/>
      </c>
      <c r="M484" s="105"/>
      <c r="N484" s="105"/>
      <c r="O484" s="185"/>
      <c r="P484" s="185"/>
      <c r="Q484" s="185"/>
    </row>
    <row r="485" spans="1:17" x14ac:dyDescent="0.25">
      <c r="A485" s="103"/>
      <c r="B485" s="103"/>
      <c r="C485" s="96"/>
      <c r="D485" s="99"/>
      <c r="E485" s="100"/>
      <c r="F485" s="97" t="str">
        <f t="shared" si="21"/>
        <v/>
      </c>
      <c r="G485" s="85"/>
      <c r="H485" s="97" t="str">
        <f t="shared" si="22"/>
        <v/>
      </c>
      <c r="I485" s="86"/>
      <c r="J485" s="98" t="str">
        <f t="shared" si="23"/>
        <v/>
      </c>
      <c r="K485" s="187"/>
      <c r="L485" s="13" t="str">
        <f>IF(AND(ISNUMBER(F485),ISNUMBER(H485),ISNUMBER(J485))=TRUE,IF((Tabla1[[#This Row],[Peso cápsula + Residuo corregido (g)]]-Tabla1[[#This Row],[Peso cápsula Corregido (g)]])&lt;$J$6,"MASA INSUFICIENTE",IF((1-K485)*(H485-F485)/J485&lt;$H$6,"&gt; "&amp;$H$6,(1-K485)*(H485-F485)/J485)),"")</f>
        <v/>
      </c>
      <c r="M485" s="105"/>
      <c r="N485" s="105"/>
      <c r="O485" s="185"/>
      <c r="P485" s="185"/>
      <c r="Q485" s="185"/>
    </row>
    <row r="486" spans="1:17" x14ac:dyDescent="0.25">
      <c r="A486" s="103"/>
      <c r="B486" s="103"/>
      <c r="C486" s="96"/>
      <c r="D486" s="99"/>
      <c r="E486" s="100"/>
      <c r="F486" s="97" t="str">
        <f t="shared" si="21"/>
        <v/>
      </c>
      <c r="G486" s="85"/>
      <c r="H486" s="97" t="str">
        <f t="shared" si="22"/>
        <v/>
      </c>
      <c r="I486" s="86"/>
      <c r="J486" s="98" t="str">
        <f t="shared" si="23"/>
        <v/>
      </c>
      <c r="K486" s="187"/>
      <c r="L486" s="13" t="str">
        <f>IF(AND(ISNUMBER(F486),ISNUMBER(H486),ISNUMBER(J486))=TRUE,IF((Tabla1[[#This Row],[Peso cápsula + Residuo corregido (g)]]-Tabla1[[#This Row],[Peso cápsula Corregido (g)]])&lt;$J$6,"MASA INSUFICIENTE",IF((1-K486)*(H486-F486)/J486&lt;$H$6,"&gt; "&amp;$H$6,(1-K486)*(H486-F486)/J486)),"")</f>
        <v/>
      </c>
      <c r="M486" s="105"/>
      <c r="N486" s="105"/>
      <c r="O486" s="185"/>
      <c r="P486" s="185"/>
      <c r="Q486" s="185"/>
    </row>
    <row r="487" spans="1:17" x14ac:dyDescent="0.25">
      <c r="A487" s="103"/>
      <c r="B487" s="103"/>
      <c r="C487" s="96"/>
      <c r="D487" s="99"/>
      <c r="E487" s="100"/>
      <c r="F487" s="97" t="str">
        <f t="shared" si="21"/>
        <v/>
      </c>
      <c r="G487" s="85"/>
      <c r="H487" s="97" t="str">
        <f t="shared" si="22"/>
        <v/>
      </c>
      <c r="I487" s="86"/>
      <c r="J487" s="98" t="str">
        <f t="shared" si="23"/>
        <v/>
      </c>
      <c r="K487" s="187"/>
      <c r="L487" s="13" t="str">
        <f>IF(AND(ISNUMBER(F487),ISNUMBER(H487),ISNUMBER(J487))=TRUE,IF((Tabla1[[#This Row],[Peso cápsula + Residuo corregido (g)]]-Tabla1[[#This Row],[Peso cápsula Corregido (g)]])&lt;$J$6,"MASA INSUFICIENTE",IF((1-K487)*(H487-F487)/J487&lt;$H$6,"&gt; "&amp;$H$6,(1-K487)*(H487-F487)/J487)),"")</f>
        <v/>
      </c>
      <c r="M487" s="105"/>
      <c r="N487" s="105"/>
      <c r="O487" s="185"/>
      <c r="P487" s="185"/>
      <c r="Q487" s="185"/>
    </row>
    <row r="488" spans="1:17" x14ac:dyDescent="0.25">
      <c r="A488" s="103"/>
      <c r="B488" s="103"/>
      <c r="C488" s="96"/>
      <c r="D488" s="99"/>
      <c r="E488" s="100"/>
      <c r="F488" s="97" t="str">
        <f t="shared" si="21"/>
        <v/>
      </c>
      <c r="G488" s="85"/>
      <c r="H488" s="97" t="str">
        <f t="shared" si="22"/>
        <v/>
      </c>
      <c r="I488" s="86"/>
      <c r="J488" s="98" t="str">
        <f t="shared" si="23"/>
        <v/>
      </c>
      <c r="K488" s="187"/>
      <c r="L488" s="13" t="str">
        <f>IF(AND(ISNUMBER(F488),ISNUMBER(H488),ISNUMBER(J488))=TRUE,IF((Tabla1[[#This Row],[Peso cápsula + Residuo corregido (g)]]-Tabla1[[#This Row],[Peso cápsula Corregido (g)]])&lt;$J$6,"MASA INSUFICIENTE",IF((1-K488)*(H488-F488)/J488&lt;$H$6,"&gt; "&amp;$H$6,(1-K488)*(H488-F488)/J488)),"")</f>
        <v/>
      </c>
      <c r="M488" s="105"/>
      <c r="N488" s="105"/>
      <c r="O488" s="185"/>
      <c r="P488" s="185"/>
      <c r="Q488" s="185"/>
    </row>
    <row r="489" spans="1:17" x14ac:dyDescent="0.25">
      <c r="A489" s="103"/>
      <c r="B489" s="103"/>
      <c r="C489" s="96"/>
      <c r="D489" s="99"/>
      <c r="E489" s="100"/>
      <c r="F489" s="97" t="str">
        <f t="shared" si="21"/>
        <v/>
      </c>
      <c r="G489" s="85"/>
      <c r="H489" s="97" t="str">
        <f t="shared" si="22"/>
        <v/>
      </c>
      <c r="I489" s="86"/>
      <c r="J489" s="98" t="str">
        <f t="shared" si="23"/>
        <v/>
      </c>
      <c r="K489" s="187"/>
      <c r="L489" s="13" t="str">
        <f>IF(AND(ISNUMBER(F489),ISNUMBER(H489),ISNUMBER(J489))=TRUE,IF((Tabla1[[#This Row],[Peso cápsula + Residuo corregido (g)]]-Tabla1[[#This Row],[Peso cápsula Corregido (g)]])&lt;$J$6,"MASA INSUFICIENTE",IF((1-K489)*(H489-F489)/J489&lt;$H$6,"&gt; "&amp;$H$6,(1-K489)*(H489-F489)/J489)),"")</f>
        <v/>
      </c>
      <c r="M489" s="105"/>
      <c r="N489" s="105"/>
      <c r="O489" s="185"/>
      <c r="P489" s="185"/>
      <c r="Q489" s="185"/>
    </row>
    <row r="490" spans="1:17" x14ac:dyDescent="0.25">
      <c r="A490" s="103"/>
      <c r="B490" s="103"/>
      <c r="C490" s="96"/>
      <c r="D490" s="99"/>
      <c r="E490" s="100"/>
      <c r="F490" s="97" t="str">
        <f t="shared" si="21"/>
        <v/>
      </c>
      <c r="G490" s="85"/>
      <c r="H490" s="97" t="str">
        <f t="shared" si="22"/>
        <v/>
      </c>
      <c r="I490" s="86"/>
      <c r="J490" s="98" t="str">
        <f t="shared" si="23"/>
        <v/>
      </c>
      <c r="K490" s="187"/>
      <c r="L490" s="13" t="str">
        <f>IF(AND(ISNUMBER(F490),ISNUMBER(H490),ISNUMBER(J490))=TRUE,IF((Tabla1[[#This Row],[Peso cápsula + Residuo corregido (g)]]-Tabla1[[#This Row],[Peso cápsula Corregido (g)]])&lt;$J$6,"MASA INSUFICIENTE",IF((1-K490)*(H490-F490)/J490&lt;$H$6,"&gt; "&amp;$H$6,(1-K490)*(H490-F490)/J490)),"")</f>
        <v/>
      </c>
      <c r="M490" s="105"/>
      <c r="N490" s="105"/>
      <c r="O490" s="185"/>
      <c r="P490" s="185"/>
      <c r="Q490" s="185"/>
    </row>
    <row r="491" spans="1:17" x14ac:dyDescent="0.25">
      <c r="A491" s="103"/>
      <c r="B491" s="103"/>
      <c r="C491" s="96"/>
      <c r="D491" s="99"/>
      <c r="E491" s="100"/>
      <c r="F491" s="97" t="str">
        <f t="shared" si="21"/>
        <v/>
      </c>
      <c r="G491" s="85"/>
      <c r="H491" s="97" t="str">
        <f t="shared" si="22"/>
        <v/>
      </c>
      <c r="I491" s="86"/>
      <c r="J491" s="98" t="str">
        <f t="shared" si="23"/>
        <v/>
      </c>
      <c r="K491" s="187"/>
      <c r="L491" s="13" t="str">
        <f>IF(AND(ISNUMBER(F491),ISNUMBER(H491),ISNUMBER(J491))=TRUE,IF((Tabla1[[#This Row],[Peso cápsula + Residuo corregido (g)]]-Tabla1[[#This Row],[Peso cápsula Corregido (g)]])&lt;$J$6,"MASA INSUFICIENTE",IF((1-K491)*(H491-F491)/J491&lt;$H$6,"&gt; "&amp;$H$6,(1-K491)*(H491-F491)/J491)),"")</f>
        <v/>
      </c>
      <c r="M491" s="105"/>
      <c r="N491" s="105"/>
      <c r="O491" s="185"/>
      <c r="P491" s="185"/>
      <c r="Q491" s="185"/>
    </row>
    <row r="492" spans="1:17" x14ac:dyDescent="0.25">
      <c r="A492" s="103"/>
      <c r="B492" s="103"/>
      <c r="C492" s="96"/>
      <c r="D492" s="99"/>
      <c r="E492" s="100"/>
      <c r="F492" s="97" t="str">
        <f t="shared" si="21"/>
        <v/>
      </c>
      <c r="G492" s="85"/>
      <c r="H492" s="97" t="str">
        <f t="shared" si="22"/>
        <v/>
      </c>
      <c r="I492" s="86"/>
      <c r="J492" s="98" t="str">
        <f t="shared" si="23"/>
        <v/>
      </c>
      <c r="K492" s="187"/>
      <c r="L492" s="13" t="str">
        <f>IF(AND(ISNUMBER(F492),ISNUMBER(H492),ISNUMBER(J492))=TRUE,IF((Tabla1[[#This Row],[Peso cápsula + Residuo corregido (g)]]-Tabla1[[#This Row],[Peso cápsula Corregido (g)]])&lt;$J$6,"MASA INSUFICIENTE",IF((1-K492)*(H492-F492)/J492&lt;$H$6,"&gt; "&amp;$H$6,(1-K492)*(H492-F492)/J492)),"")</f>
        <v/>
      </c>
      <c r="M492" s="105"/>
      <c r="N492" s="105"/>
      <c r="O492" s="185"/>
      <c r="P492" s="185"/>
      <c r="Q492" s="185"/>
    </row>
    <row r="493" spans="1:17" x14ac:dyDescent="0.25">
      <c r="A493" s="103"/>
      <c r="B493" s="103"/>
      <c r="C493" s="96"/>
      <c r="D493" s="99"/>
      <c r="E493" s="100"/>
      <c r="F493" s="97" t="str">
        <f t="shared" si="21"/>
        <v/>
      </c>
      <c r="G493" s="85"/>
      <c r="H493" s="97" t="str">
        <f t="shared" si="22"/>
        <v/>
      </c>
      <c r="I493" s="86"/>
      <c r="J493" s="98" t="str">
        <f t="shared" si="23"/>
        <v/>
      </c>
      <c r="K493" s="187"/>
      <c r="L493" s="13" t="str">
        <f>IF(AND(ISNUMBER(F493),ISNUMBER(H493),ISNUMBER(J493))=TRUE,IF((Tabla1[[#This Row],[Peso cápsula + Residuo corregido (g)]]-Tabla1[[#This Row],[Peso cápsula Corregido (g)]])&lt;$J$6,"MASA INSUFICIENTE",IF((1-K493)*(H493-F493)/J493&lt;$H$6,"&gt; "&amp;$H$6,(1-K493)*(H493-F493)/J493)),"")</f>
        <v/>
      </c>
      <c r="M493" s="105"/>
      <c r="N493" s="105"/>
      <c r="O493" s="185"/>
      <c r="P493" s="185"/>
      <c r="Q493" s="185"/>
    </row>
    <row r="494" spans="1:17" x14ac:dyDescent="0.25">
      <c r="A494" s="103"/>
      <c r="B494" s="103"/>
      <c r="C494" s="96"/>
      <c r="D494" s="99"/>
      <c r="E494" s="100"/>
      <c r="F494" s="97" t="str">
        <f t="shared" si="21"/>
        <v/>
      </c>
      <c r="G494" s="85"/>
      <c r="H494" s="97" t="str">
        <f t="shared" si="22"/>
        <v/>
      </c>
      <c r="I494" s="86"/>
      <c r="J494" s="98" t="str">
        <f t="shared" si="23"/>
        <v/>
      </c>
      <c r="K494" s="187"/>
      <c r="L494" s="13" t="str">
        <f>IF(AND(ISNUMBER(F494),ISNUMBER(H494),ISNUMBER(J494))=TRUE,IF((Tabla1[[#This Row],[Peso cápsula + Residuo corregido (g)]]-Tabla1[[#This Row],[Peso cápsula Corregido (g)]])&lt;$J$6,"MASA INSUFICIENTE",IF((1-K494)*(H494-F494)/J494&lt;$H$6,"&gt; "&amp;$H$6,(1-K494)*(H494-F494)/J494)),"")</f>
        <v/>
      </c>
      <c r="M494" s="105"/>
      <c r="N494" s="105"/>
      <c r="O494" s="185"/>
      <c r="P494" s="185"/>
      <c r="Q494" s="185"/>
    </row>
    <row r="495" spans="1:17" x14ac:dyDescent="0.25">
      <c r="A495" s="103"/>
      <c r="B495" s="103"/>
      <c r="C495" s="96"/>
      <c r="D495" s="99"/>
      <c r="E495" s="100"/>
      <c r="F495" s="97" t="str">
        <f t="shared" si="21"/>
        <v/>
      </c>
      <c r="G495" s="85"/>
      <c r="H495" s="97" t="str">
        <f t="shared" si="22"/>
        <v/>
      </c>
      <c r="I495" s="86"/>
      <c r="J495" s="98" t="str">
        <f t="shared" si="23"/>
        <v/>
      </c>
      <c r="K495" s="187"/>
      <c r="L495" s="13" t="str">
        <f>IF(AND(ISNUMBER(F495),ISNUMBER(H495),ISNUMBER(J495))=TRUE,IF((Tabla1[[#This Row],[Peso cápsula + Residuo corregido (g)]]-Tabla1[[#This Row],[Peso cápsula Corregido (g)]])&lt;$J$6,"MASA INSUFICIENTE",IF((1-K495)*(H495-F495)/J495&lt;$H$6,"&gt; "&amp;$H$6,(1-K495)*(H495-F495)/J495)),"")</f>
        <v/>
      </c>
      <c r="M495" s="105"/>
      <c r="N495" s="105"/>
      <c r="O495" s="185"/>
      <c r="P495" s="185"/>
      <c r="Q495" s="185"/>
    </row>
    <row r="496" spans="1:17" x14ac:dyDescent="0.25">
      <c r="A496" s="103"/>
      <c r="B496" s="103"/>
      <c r="C496" s="96"/>
      <c r="D496" s="99"/>
      <c r="E496" s="100"/>
      <c r="F496" s="97" t="str">
        <f t="shared" si="21"/>
        <v/>
      </c>
      <c r="G496" s="85"/>
      <c r="H496" s="97" t="str">
        <f t="shared" si="22"/>
        <v/>
      </c>
      <c r="I496" s="86"/>
      <c r="J496" s="98" t="str">
        <f t="shared" si="23"/>
        <v/>
      </c>
      <c r="K496" s="187"/>
      <c r="L496" s="13" t="str">
        <f>IF(AND(ISNUMBER(F496),ISNUMBER(H496),ISNUMBER(J496))=TRUE,IF((Tabla1[[#This Row],[Peso cápsula + Residuo corregido (g)]]-Tabla1[[#This Row],[Peso cápsula Corregido (g)]])&lt;$J$6,"MASA INSUFICIENTE",IF((1-K496)*(H496-F496)/J496&lt;$H$6,"&gt; "&amp;$H$6,(1-K496)*(H496-F496)/J496)),"")</f>
        <v/>
      </c>
      <c r="M496" s="105"/>
      <c r="N496" s="105"/>
      <c r="O496" s="185"/>
      <c r="P496" s="185"/>
      <c r="Q496" s="185"/>
    </row>
    <row r="497" spans="1:17" x14ac:dyDescent="0.25">
      <c r="A497" s="103"/>
      <c r="B497" s="103"/>
      <c r="C497" s="96"/>
      <c r="D497" s="99"/>
      <c r="E497" s="100"/>
      <c r="F497" s="97" t="str">
        <f t="shared" si="21"/>
        <v/>
      </c>
      <c r="G497" s="85"/>
      <c r="H497" s="97" t="str">
        <f t="shared" si="22"/>
        <v/>
      </c>
      <c r="I497" s="86"/>
      <c r="J497" s="98" t="str">
        <f t="shared" si="23"/>
        <v/>
      </c>
      <c r="K497" s="187"/>
      <c r="L497" s="13" t="str">
        <f>IF(AND(ISNUMBER(F497),ISNUMBER(H497),ISNUMBER(J497))=TRUE,IF((Tabla1[[#This Row],[Peso cápsula + Residuo corregido (g)]]-Tabla1[[#This Row],[Peso cápsula Corregido (g)]])&lt;$J$6,"MASA INSUFICIENTE",IF((1-K497)*(H497-F497)/J497&lt;$H$6,"&gt; "&amp;$H$6,(1-K497)*(H497-F497)/J497)),"")</f>
        <v/>
      </c>
      <c r="M497" s="105"/>
      <c r="N497" s="105"/>
      <c r="O497" s="185"/>
      <c r="P497" s="185"/>
      <c r="Q497" s="185"/>
    </row>
    <row r="498" spans="1:17" x14ac:dyDescent="0.25">
      <c r="A498" s="103"/>
      <c r="B498" s="103"/>
      <c r="C498" s="96"/>
      <c r="D498" s="99"/>
      <c r="E498" s="100"/>
      <c r="F498" s="97" t="str">
        <f t="shared" si="21"/>
        <v/>
      </c>
      <c r="G498" s="85"/>
      <c r="H498" s="97" t="str">
        <f t="shared" si="22"/>
        <v/>
      </c>
      <c r="I498" s="86"/>
      <c r="J498" s="98" t="str">
        <f t="shared" si="23"/>
        <v/>
      </c>
      <c r="K498" s="187"/>
      <c r="L498" s="13" t="str">
        <f>IF(AND(ISNUMBER(F498),ISNUMBER(H498),ISNUMBER(J498))=TRUE,IF((Tabla1[[#This Row],[Peso cápsula + Residuo corregido (g)]]-Tabla1[[#This Row],[Peso cápsula Corregido (g)]])&lt;$J$6,"MASA INSUFICIENTE",IF((1-K498)*(H498-F498)/J498&lt;$H$6,"&gt; "&amp;$H$6,(1-K498)*(H498-F498)/J498)),"")</f>
        <v/>
      </c>
      <c r="M498" s="105"/>
      <c r="N498" s="105"/>
      <c r="O498" s="185"/>
      <c r="P498" s="185"/>
      <c r="Q498" s="185"/>
    </row>
    <row r="499" spans="1:17" x14ac:dyDescent="0.25">
      <c r="A499" s="103"/>
      <c r="B499" s="103"/>
      <c r="C499" s="96"/>
      <c r="D499" s="99"/>
      <c r="E499" s="100"/>
      <c r="F499" s="97" t="str">
        <f t="shared" si="21"/>
        <v/>
      </c>
      <c r="G499" s="85"/>
      <c r="H499" s="97" t="str">
        <f t="shared" si="22"/>
        <v/>
      </c>
      <c r="I499" s="86"/>
      <c r="J499" s="98" t="str">
        <f t="shared" si="23"/>
        <v/>
      </c>
      <c r="K499" s="187"/>
      <c r="L499" s="13" t="str">
        <f>IF(AND(ISNUMBER(F499),ISNUMBER(H499),ISNUMBER(J499))=TRUE,IF((Tabla1[[#This Row],[Peso cápsula + Residuo corregido (g)]]-Tabla1[[#This Row],[Peso cápsula Corregido (g)]])&lt;$J$6,"MASA INSUFICIENTE",IF((1-K499)*(H499-F499)/J499&lt;$H$6,"&gt; "&amp;$H$6,(1-K499)*(H499-F499)/J499)),"")</f>
        <v/>
      </c>
      <c r="M499" s="105"/>
      <c r="N499" s="105"/>
      <c r="O499" s="185"/>
      <c r="P499" s="185"/>
      <c r="Q499" s="185"/>
    </row>
    <row r="500" spans="1:17" x14ac:dyDescent="0.25">
      <c r="A500" s="103"/>
      <c r="B500" s="103"/>
      <c r="C500" s="96"/>
      <c r="D500" s="99"/>
      <c r="E500" s="100"/>
      <c r="F500" s="97" t="str">
        <f t="shared" si="21"/>
        <v/>
      </c>
      <c r="G500" s="85"/>
      <c r="H500" s="97" t="str">
        <f t="shared" si="22"/>
        <v/>
      </c>
      <c r="I500" s="86"/>
      <c r="J500" s="98" t="str">
        <f t="shared" si="23"/>
        <v/>
      </c>
      <c r="K500" s="187"/>
      <c r="L500" s="13" t="str">
        <f>IF(AND(ISNUMBER(F500),ISNUMBER(H500),ISNUMBER(J500))=TRUE,IF((Tabla1[[#This Row],[Peso cápsula + Residuo corregido (g)]]-Tabla1[[#This Row],[Peso cápsula Corregido (g)]])&lt;$J$6,"MASA INSUFICIENTE",IF((1-K500)*(H500-F500)/J500&lt;$H$6,"&gt; "&amp;$H$6,(1-K500)*(H500-F500)/J500)),"")</f>
        <v/>
      </c>
      <c r="M500" s="105"/>
      <c r="N500" s="105"/>
      <c r="O500" s="185"/>
      <c r="P500" s="185"/>
      <c r="Q500" s="185"/>
    </row>
    <row r="501" spans="1:17" x14ac:dyDescent="0.25">
      <c r="A501" s="103"/>
      <c r="B501" s="103"/>
      <c r="C501" s="96"/>
      <c r="D501" s="99"/>
      <c r="E501" s="100"/>
      <c r="F501" s="97" t="str">
        <f t="shared" si="21"/>
        <v/>
      </c>
      <c r="G501" s="85"/>
      <c r="H501" s="97" t="str">
        <f t="shared" si="22"/>
        <v/>
      </c>
      <c r="I501" s="86"/>
      <c r="J501" s="98" t="str">
        <f t="shared" si="23"/>
        <v/>
      </c>
      <c r="K501" s="187"/>
      <c r="L501" s="13" t="str">
        <f>IF(AND(ISNUMBER(F501),ISNUMBER(H501),ISNUMBER(J501))=TRUE,IF((Tabla1[[#This Row],[Peso cápsula + Residuo corregido (g)]]-Tabla1[[#This Row],[Peso cápsula Corregido (g)]])&lt;$J$6,"MASA INSUFICIENTE",IF((1-K501)*(H501-F501)/J501&lt;$H$6,"&gt; "&amp;$H$6,(1-K501)*(H501-F501)/J501)),"")</f>
        <v/>
      </c>
      <c r="M501" s="105"/>
      <c r="N501" s="105"/>
      <c r="O501" s="185"/>
      <c r="P501" s="185"/>
      <c r="Q501" s="185"/>
    </row>
    <row r="502" spans="1:17" x14ac:dyDescent="0.25">
      <c r="A502" s="103"/>
      <c r="B502" s="103"/>
      <c r="C502" s="96"/>
      <c r="D502" s="99"/>
      <c r="E502" s="100"/>
      <c r="F502" s="97" t="str">
        <f t="shared" si="21"/>
        <v/>
      </c>
      <c r="G502" s="85"/>
      <c r="H502" s="97" t="str">
        <f t="shared" si="22"/>
        <v/>
      </c>
      <c r="I502" s="86"/>
      <c r="J502" s="98" t="str">
        <f t="shared" si="23"/>
        <v/>
      </c>
      <c r="K502" s="187"/>
      <c r="L502" s="13" t="str">
        <f>IF(AND(ISNUMBER(F502),ISNUMBER(H502),ISNUMBER(J502))=TRUE,IF((Tabla1[[#This Row],[Peso cápsula + Residuo corregido (g)]]-Tabla1[[#This Row],[Peso cápsula Corregido (g)]])&lt;$J$6,"MASA INSUFICIENTE",IF((1-K502)*(H502-F502)/J502&lt;$H$6,"&gt; "&amp;$H$6,(1-K502)*(H502-F502)/J502)),"")</f>
        <v/>
      </c>
      <c r="M502" s="105"/>
      <c r="N502" s="105"/>
      <c r="O502" s="185"/>
      <c r="P502" s="185"/>
      <c r="Q502" s="185"/>
    </row>
    <row r="503" spans="1:17" x14ac:dyDescent="0.25">
      <c r="A503" s="103"/>
      <c r="B503" s="103"/>
      <c r="C503" s="96"/>
      <c r="D503" s="99"/>
      <c r="E503" s="100"/>
      <c r="F503" s="97" t="str">
        <f t="shared" si="21"/>
        <v/>
      </c>
      <c r="G503" s="85"/>
      <c r="H503" s="97" t="str">
        <f t="shared" si="22"/>
        <v/>
      </c>
      <c r="I503" s="86"/>
      <c r="J503" s="98" t="str">
        <f t="shared" si="23"/>
        <v/>
      </c>
      <c r="K503" s="187"/>
      <c r="L503" s="13" t="str">
        <f>IF(AND(ISNUMBER(F503),ISNUMBER(H503),ISNUMBER(J503))=TRUE,IF((Tabla1[[#This Row],[Peso cápsula + Residuo corregido (g)]]-Tabla1[[#This Row],[Peso cápsula Corregido (g)]])&lt;$J$6,"MASA INSUFICIENTE",IF((1-K503)*(H503-F503)/J503&lt;$H$6,"&gt; "&amp;$H$6,(1-K503)*(H503-F503)/J503)),"")</f>
        <v/>
      </c>
      <c r="M503" s="105"/>
      <c r="N503" s="105"/>
      <c r="O503" s="185"/>
      <c r="P503" s="185"/>
      <c r="Q503" s="185"/>
    </row>
    <row r="504" spans="1:17" x14ac:dyDescent="0.25">
      <c r="A504" s="103"/>
      <c r="B504" s="103"/>
      <c r="C504" s="96"/>
      <c r="D504" s="99"/>
      <c r="E504" s="100"/>
      <c r="F504" s="97" t="str">
        <f t="shared" si="21"/>
        <v/>
      </c>
      <c r="G504" s="85"/>
      <c r="H504" s="97" t="str">
        <f t="shared" si="22"/>
        <v/>
      </c>
      <c r="I504" s="86"/>
      <c r="J504" s="98" t="str">
        <f t="shared" si="23"/>
        <v/>
      </c>
      <c r="K504" s="187"/>
      <c r="L504" s="13" t="str">
        <f>IF(AND(ISNUMBER(F504),ISNUMBER(H504),ISNUMBER(J504))=TRUE,IF((Tabla1[[#This Row],[Peso cápsula + Residuo corregido (g)]]-Tabla1[[#This Row],[Peso cápsula Corregido (g)]])&lt;$J$6,"MASA INSUFICIENTE",IF((1-K504)*(H504-F504)/J504&lt;$H$6,"&gt; "&amp;$H$6,(1-K504)*(H504-F504)/J504)),"")</f>
        <v/>
      </c>
      <c r="M504" s="105"/>
      <c r="N504" s="105"/>
      <c r="O504" s="185"/>
      <c r="P504" s="185"/>
      <c r="Q504" s="185"/>
    </row>
    <row r="505" spans="1:17" x14ac:dyDescent="0.25">
      <c r="A505" s="103"/>
      <c r="B505" s="103"/>
      <c r="C505" s="96"/>
      <c r="D505" s="99"/>
      <c r="E505" s="100"/>
      <c r="F505" s="97" t="str">
        <f t="shared" si="21"/>
        <v/>
      </c>
      <c r="G505" s="85"/>
      <c r="H505" s="97" t="str">
        <f t="shared" si="22"/>
        <v/>
      </c>
      <c r="I505" s="86"/>
      <c r="J505" s="98" t="str">
        <f t="shared" si="23"/>
        <v/>
      </c>
      <c r="K505" s="187"/>
      <c r="L505" s="13" t="str">
        <f>IF(AND(ISNUMBER(F505),ISNUMBER(H505),ISNUMBER(J505))=TRUE,IF((Tabla1[[#This Row],[Peso cápsula + Residuo corregido (g)]]-Tabla1[[#This Row],[Peso cápsula Corregido (g)]])&lt;$J$6,"MASA INSUFICIENTE",IF((1-K505)*(H505-F505)/J505&lt;$H$6,"&gt; "&amp;$H$6,(1-K505)*(H505-F505)/J505)),"")</f>
        <v/>
      </c>
      <c r="M505" s="105"/>
      <c r="N505" s="105"/>
      <c r="O505" s="185"/>
      <c r="P505" s="185"/>
      <c r="Q505" s="185"/>
    </row>
    <row r="506" spans="1:17" x14ac:dyDescent="0.25">
      <c r="A506" s="103"/>
      <c r="B506" s="103"/>
      <c r="C506" s="96"/>
      <c r="D506" s="99"/>
      <c r="E506" s="100"/>
      <c r="F506" s="97" t="str">
        <f t="shared" si="21"/>
        <v/>
      </c>
      <c r="G506" s="85"/>
      <c r="H506" s="97" t="str">
        <f t="shared" si="22"/>
        <v/>
      </c>
      <c r="I506" s="86"/>
      <c r="J506" s="98" t="str">
        <f t="shared" si="23"/>
        <v/>
      </c>
      <c r="K506" s="187"/>
      <c r="L506" s="13" t="str">
        <f>IF(AND(ISNUMBER(F506),ISNUMBER(H506),ISNUMBER(J506))=TRUE,IF((Tabla1[[#This Row],[Peso cápsula + Residuo corregido (g)]]-Tabla1[[#This Row],[Peso cápsula Corregido (g)]])&lt;$J$6,"MASA INSUFICIENTE",IF((1-K506)*(H506-F506)/J506&lt;$H$6,"&gt; "&amp;$H$6,(1-K506)*(H506-F506)/J506)),"")</f>
        <v/>
      </c>
      <c r="M506" s="105"/>
      <c r="N506" s="105"/>
      <c r="O506" s="185"/>
      <c r="P506" s="185"/>
      <c r="Q506" s="185"/>
    </row>
    <row r="507" spans="1:17" x14ac:dyDescent="0.25">
      <c r="A507" s="103"/>
      <c r="B507" s="103"/>
      <c r="C507" s="96"/>
      <c r="D507" s="99"/>
      <c r="E507" s="100"/>
      <c r="F507" s="97" t="str">
        <f t="shared" si="21"/>
        <v/>
      </c>
      <c r="G507" s="85"/>
      <c r="H507" s="97" t="str">
        <f t="shared" si="22"/>
        <v/>
      </c>
      <c r="I507" s="86"/>
      <c r="J507" s="98" t="str">
        <f t="shared" si="23"/>
        <v/>
      </c>
      <c r="K507" s="187"/>
      <c r="L507" s="13" t="str">
        <f>IF(AND(ISNUMBER(F507),ISNUMBER(H507),ISNUMBER(J507))=TRUE,IF((Tabla1[[#This Row],[Peso cápsula + Residuo corregido (g)]]-Tabla1[[#This Row],[Peso cápsula Corregido (g)]])&lt;$J$6,"MASA INSUFICIENTE",IF((1-K507)*(H507-F507)/J507&lt;$H$6,"&gt; "&amp;$H$6,(1-K507)*(H507-F507)/J507)),"")</f>
        <v/>
      </c>
      <c r="M507" s="105"/>
      <c r="N507" s="105"/>
      <c r="O507" s="185"/>
      <c r="P507" s="185"/>
      <c r="Q507" s="185"/>
    </row>
    <row r="508" spans="1:17" x14ac:dyDescent="0.25">
      <c r="A508" s="103"/>
      <c r="B508" s="103"/>
      <c r="C508" s="96"/>
      <c r="D508" s="99"/>
      <c r="E508" s="100"/>
      <c r="F508" s="97" t="str">
        <f t="shared" si="21"/>
        <v/>
      </c>
      <c r="G508" s="85"/>
      <c r="H508" s="97" t="str">
        <f t="shared" si="22"/>
        <v/>
      </c>
      <c r="I508" s="86"/>
      <c r="J508" s="98" t="str">
        <f t="shared" si="23"/>
        <v/>
      </c>
      <c r="K508" s="187"/>
      <c r="L508" s="13" t="str">
        <f>IF(AND(ISNUMBER(F508),ISNUMBER(H508),ISNUMBER(J508))=TRUE,IF((Tabla1[[#This Row],[Peso cápsula + Residuo corregido (g)]]-Tabla1[[#This Row],[Peso cápsula Corregido (g)]])&lt;$J$6,"MASA INSUFICIENTE",IF((1-K508)*(H508-F508)/J508&lt;$H$6,"&gt; "&amp;$H$6,(1-K508)*(H508-F508)/J508)),"")</f>
        <v/>
      </c>
      <c r="M508" s="105"/>
      <c r="N508" s="105"/>
      <c r="O508" s="185"/>
      <c r="P508" s="185"/>
      <c r="Q508" s="185"/>
    </row>
    <row r="509" spans="1:17" x14ac:dyDescent="0.25">
      <c r="A509" s="103"/>
      <c r="B509" s="103"/>
      <c r="C509" s="96"/>
      <c r="D509" s="99"/>
      <c r="E509" s="100"/>
      <c r="F509" s="97" t="str">
        <f t="shared" si="21"/>
        <v/>
      </c>
      <c r="G509" s="85"/>
      <c r="H509" s="97" t="str">
        <f t="shared" si="22"/>
        <v/>
      </c>
      <c r="I509" s="86"/>
      <c r="J509" s="98" t="str">
        <f t="shared" si="23"/>
        <v/>
      </c>
      <c r="K509" s="187"/>
      <c r="L509" s="13" t="str">
        <f>IF(AND(ISNUMBER(F509),ISNUMBER(H509),ISNUMBER(J509))=TRUE,IF((Tabla1[[#This Row],[Peso cápsula + Residuo corregido (g)]]-Tabla1[[#This Row],[Peso cápsula Corregido (g)]])&lt;$J$6,"MASA INSUFICIENTE",IF((1-K509)*(H509-F509)/J509&lt;$H$6,"&gt; "&amp;$H$6,(1-K509)*(H509-F509)/J509)),"")</f>
        <v/>
      </c>
      <c r="M509" s="105"/>
      <c r="N509" s="105"/>
      <c r="O509" s="185"/>
      <c r="P509" s="185"/>
      <c r="Q509" s="185"/>
    </row>
    <row r="510" spans="1:17" x14ac:dyDescent="0.25">
      <c r="A510" s="103"/>
      <c r="B510" s="103"/>
      <c r="C510" s="96"/>
      <c r="D510" s="99"/>
      <c r="E510" s="100"/>
      <c r="F510" s="97" t="str">
        <f t="shared" si="21"/>
        <v/>
      </c>
      <c r="G510" s="85"/>
      <c r="H510" s="97" t="str">
        <f t="shared" si="22"/>
        <v/>
      </c>
      <c r="I510" s="86"/>
      <c r="J510" s="98" t="str">
        <f t="shared" si="23"/>
        <v/>
      </c>
      <c r="K510" s="187"/>
      <c r="L510" s="13" t="str">
        <f>IF(AND(ISNUMBER(F510),ISNUMBER(H510),ISNUMBER(J510))=TRUE,IF((Tabla1[[#This Row],[Peso cápsula + Residuo corregido (g)]]-Tabla1[[#This Row],[Peso cápsula Corregido (g)]])&lt;$J$6,"MASA INSUFICIENTE",IF((1-K510)*(H510-F510)/J510&lt;$H$6,"&gt; "&amp;$H$6,(1-K510)*(H510-F510)/J510)),"")</f>
        <v/>
      </c>
      <c r="M510" s="105"/>
      <c r="N510" s="105"/>
      <c r="O510" s="185"/>
      <c r="P510" s="185"/>
      <c r="Q510" s="185"/>
    </row>
    <row r="511" spans="1:17" x14ac:dyDescent="0.25">
      <c r="A511" s="103"/>
      <c r="B511" s="103"/>
      <c r="C511" s="96"/>
      <c r="D511" s="99"/>
      <c r="E511" s="100"/>
      <c r="F511" s="97" t="str">
        <f t="shared" si="21"/>
        <v/>
      </c>
      <c r="G511" s="85"/>
      <c r="H511" s="97" t="str">
        <f t="shared" si="22"/>
        <v/>
      </c>
      <c r="I511" s="86"/>
      <c r="J511" s="98" t="str">
        <f t="shared" si="23"/>
        <v/>
      </c>
      <c r="K511" s="187"/>
      <c r="L511" s="13" t="str">
        <f>IF(AND(ISNUMBER(F511),ISNUMBER(H511),ISNUMBER(J511))=TRUE,IF((Tabla1[[#This Row],[Peso cápsula + Residuo corregido (g)]]-Tabla1[[#This Row],[Peso cápsula Corregido (g)]])&lt;$J$6,"MASA INSUFICIENTE",IF((1-K511)*(H511-F511)/J511&lt;$H$6,"&gt; "&amp;$H$6,(1-K511)*(H511-F511)/J511)),"")</f>
        <v/>
      </c>
      <c r="M511" s="105"/>
      <c r="N511" s="105"/>
      <c r="O511" s="185"/>
      <c r="P511" s="185"/>
      <c r="Q511" s="185"/>
    </row>
    <row r="512" spans="1:17" x14ac:dyDescent="0.25">
      <c r="A512" s="103"/>
      <c r="B512" s="103"/>
      <c r="C512" s="96"/>
      <c r="D512" s="99"/>
      <c r="E512" s="100"/>
      <c r="F512" s="97" t="str">
        <f t="shared" si="21"/>
        <v/>
      </c>
      <c r="G512" s="85"/>
      <c r="H512" s="97" t="str">
        <f t="shared" si="22"/>
        <v/>
      </c>
      <c r="I512" s="86"/>
      <c r="J512" s="98" t="str">
        <f t="shared" si="23"/>
        <v/>
      </c>
      <c r="K512" s="187"/>
      <c r="L512" s="13" t="str">
        <f>IF(AND(ISNUMBER(F512),ISNUMBER(H512),ISNUMBER(J512))=TRUE,IF((Tabla1[[#This Row],[Peso cápsula + Residuo corregido (g)]]-Tabla1[[#This Row],[Peso cápsula Corregido (g)]])&lt;$J$6,"MASA INSUFICIENTE",IF((1-K512)*(H512-F512)/J512&lt;$H$6,"&gt; "&amp;$H$6,(1-K512)*(H512-F512)/J512)),"")</f>
        <v/>
      </c>
      <c r="M512" s="105"/>
      <c r="N512" s="105"/>
      <c r="O512" s="185"/>
      <c r="P512" s="185"/>
      <c r="Q512" s="185"/>
    </row>
    <row r="513" spans="1:17" x14ac:dyDescent="0.25">
      <c r="A513" s="103"/>
      <c r="B513" s="103"/>
      <c r="C513" s="96"/>
      <c r="D513" s="99"/>
      <c r="E513" s="100"/>
      <c r="F513" s="97" t="str">
        <f t="shared" si="21"/>
        <v/>
      </c>
      <c r="G513" s="85"/>
      <c r="H513" s="97" t="str">
        <f t="shared" si="22"/>
        <v/>
      </c>
      <c r="I513" s="86"/>
      <c r="J513" s="98" t="str">
        <f t="shared" si="23"/>
        <v/>
      </c>
      <c r="K513" s="187"/>
      <c r="L513" s="13" t="str">
        <f>IF(AND(ISNUMBER(F513),ISNUMBER(H513),ISNUMBER(J513))=TRUE,IF((Tabla1[[#This Row],[Peso cápsula + Residuo corregido (g)]]-Tabla1[[#This Row],[Peso cápsula Corregido (g)]])&lt;$J$6,"MASA INSUFICIENTE",IF((1-K513)*(H513-F513)/J513&lt;$H$6,"&gt; "&amp;$H$6,(1-K513)*(H513-F513)/J513)),"")</f>
        <v/>
      </c>
      <c r="M513" s="105"/>
      <c r="N513" s="105"/>
      <c r="O513" s="185"/>
      <c r="P513" s="185"/>
      <c r="Q513" s="185"/>
    </row>
    <row r="514" spans="1:17" x14ac:dyDescent="0.25">
      <c r="A514" s="103"/>
      <c r="B514" s="103"/>
      <c r="C514" s="96"/>
      <c r="D514" s="99"/>
      <c r="E514" s="100"/>
      <c r="F514" s="97" t="str">
        <f t="shared" si="21"/>
        <v/>
      </c>
      <c r="G514" s="85"/>
      <c r="H514" s="97" t="str">
        <f t="shared" si="22"/>
        <v/>
      </c>
      <c r="I514" s="86"/>
      <c r="J514" s="98" t="str">
        <f t="shared" si="23"/>
        <v/>
      </c>
      <c r="K514" s="187"/>
      <c r="L514" s="13" t="str">
        <f>IF(AND(ISNUMBER(F514),ISNUMBER(H514),ISNUMBER(J514))=TRUE,IF((Tabla1[[#This Row],[Peso cápsula + Residuo corregido (g)]]-Tabla1[[#This Row],[Peso cápsula Corregido (g)]])&lt;$J$6,"MASA INSUFICIENTE",IF((1-K514)*(H514-F514)/J514&lt;$H$6,"&gt; "&amp;$H$6,(1-K514)*(H514-F514)/J514)),"")</f>
        <v/>
      </c>
      <c r="M514" s="105"/>
      <c r="N514" s="105"/>
      <c r="O514" s="185"/>
      <c r="P514" s="185"/>
      <c r="Q514" s="185"/>
    </row>
    <row r="515" spans="1:17" x14ac:dyDescent="0.25">
      <c r="A515" s="103"/>
      <c r="B515" s="103"/>
      <c r="C515" s="96"/>
      <c r="D515" s="99"/>
      <c r="E515" s="100"/>
      <c r="F515" s="97" t="str">
        <f t="shared" si="21"/>
        <v/>
      </c>
      <c r="G515" s="85"/>
      <c r="H515" s="97" t="str">
        <f t="shared" si="22"/>
        <v/>
      </c>
      <c r="I515" s="86"/>
      <c r="J515" s="98" t="str">
        <f t="shared" si="23"/>
        <v/>
      </c>
      <c r="K515" s="187"/>
      <c r="L515" s="13" t="str">
        <f>IF(AND(ISNUMBER(F515),ISNUMBER(H515),ISNUMBER(J515))=TRUE,IF((Tabla1[[#This Row],[Peso cápsula + Residuo corregido (g)]]-Tabla1[[#This Row],[Peso cápsula Corregido (g)]])&lt;$J$6,"MASA INSUFICIENTE",IF((1-K515)*(H515-F515)/J515&lt;$H$6,"&gt; "&amp;$H$6,(1-K515)*(H515-F515)/J515)),"")</f>
        <v/>
      </c>
      <c r="M515" s="105"/>
      <c r="N515" s="105"/>
      <c r="O515" s="185"/>
      <c r="P515" s="185"/>
      <c r="Q515" s="185"/>
    </row>
    <row r="516" spans="1:17" x14ac:dyDescent="0.25">
      <c r="A516" s="103"/>
      <c r="B516" s="103"/>
      <c r="C516" s="96"/>
      <c r="D516" s="99"/>
      <c r="E516" s="100"/>
      <c r="F516" s="97" t="str">
        <f t="shared" si="21"/>
        <v/>
      </c>
      <c r="G516" s="85"/>
      <c r="H516" s="97" t="str">
        <f t="shared" si="22"/>
        <v/>
      </c>
      <c r="I516" s="86"/>
      <c r="J516" s="98" t="str">
        <f t="shared" si="23"/>
        <v/>
      </c>
      <c r="K516" s="187"/>
      <c r="L516" s="13" t="str">
        <f>IF(AND(ISNUMBER(F516),ISNUMBER(H516),ISNUMBER(J516))=TRUE,IF((Tabla1[[#This Row],[Peso cápsula + Residuo corregido (g)]]-Tabla1[[#This Row],[Peso cápsula Corregido (g)]])&lt;$J$6,"MASA INSUFICIENTE",IF((1-K516)*(H516-F516)/J516&lt;$H$6,"&gt; "&amp;$H$6,(1-K516)*(H516-F516)/J516)),"")</f>
        <v/>
      </c>
      <c r="M516" s="105"/>
      <c r="N516" s="105"/>
      <c r="O516" s="185"/>
      <c r="P516" s="185"/>
      <c r="Q516" s="185"/>
    </row>
    <row r="517" spans="1:17" x14ac:dyDescent="0.25">
      <c r="A517" s="103"/>
      <c r="B517" s="103"/>
      <c r="C517" s="96"/>
      <c r="D517" s="99"/>
      <c r="E517" s="100"/>
      <c r="F517" s="97" t="str">
        <f t="shared" si="21"/>
        <v/>
      </c>
      <c r="G517" s="85"/>
      <c r="H517" s="97" t="str">
        <f t="shared" si="22"/>
        <v/>
      </c>
      <c r="I517" s="86"/>
      <c r="J517" s="98" t="str">
        <f t="shared" si="23"/>
        <v/>
      </c>
      <c r="K517" s="187"/>
      <c r="L517" s="13" t="str">
        <f>IF(AND(ISNUMBER(F517),ISNUMBER(H517),ISNUMBER(J517))=TRUE,IF((Tabla1[[#This Row],[Peso cápsula + Residuo corregido (g)]]-Tabla1[[#This Row],[Peso cápsula Corregido (g)]])&lt;$J$6,"MASA INSUFICIENTE",IF((1-K517)*(H517-F517)/J517&lt;$H$6,"&gt; "&amp;$H$6,(1-K517)*(H517-F517)/J517)),"")</f>
        <v/>
      </c>
      <c r="M517" s="105"/>
      <c r="N517" s="105"/>
      <c r="O517" s="185"/>
      <c r="P517" s="185"/>
      <c r="Q517" s="185"/>
    </row>
    <row r="518" spans="1:17" x14ac:dyDescent="0.25">
      <c r="A518" s="103"/>
      <c r="B518" s="103"/>
      <c r="C518" s="96"/>
      <c r="D518" s="99"/>
      <c r="E518" s="100"/>
      <c r="F518" s="97" t="str">
        <f t="shared" si="21"/>
        <v/>
      </c>
      <c r="G518" s="85"/>
      <c r="H518" s="97" t="str">
        <f t="shared" si="22"/>
        <v/>
      </c>
      <c r="I518" s="86"/>
      <c r="J518" s="98" t="str">
        <f t="shared" si="23"/>
        <v/>
      </c>
      <c r="K518" s="187"/>
      <c r="L518" s="13" t="str">
        <f>IF(AND(ISNUMBER(F518),ISNUMBER(H518),ISNUMBER(J518))=TRUE,IF((Tabla1[[#This Row],[Peso cápsula + Residuo corregido (g)]]-Tabla1[[#This Row],[Peso cápsula Corregido (g)]])&lt;$J$6,"MASA INSUFICIENTE",IF((1-K518)*(H518-F518)/J518&lt;$H$6,"&gt; "&amp;$H$6,(1-K518)*(H518-F518)/J518)),"")</f>
        <v/>
      </c>
      <c r="M518" s="105"/>
      <c r="N518" s="105"/>
      <c r="O518" s="185"/>
      <c r="P518" s="185"/>
      <c r="Q518" s="185"/>
    </row>
    <row r="519" spans="1:17" x14ac:dyDescent="0.25">
      <c r="A519" s="103"/>
      <c r="B519" s="103"/>
      <c r="C519" s="96"/>
      <c r="D519" s="99"/>
      <c r="E519" s="100"/>
      <c r="F519" s="97" t="str">
        <f t="shared" si="21"/>
        <v/>
      </c>
      <c r="G519" s="85"/>
      <c r="H519" s="97" t="str">
        <f t="shared" si="22"/>
        <v/>
      </c>
      <c r="I519" s="86"/>
      <c r="J519" s="98" t="str">
        <f t="shared" si="23"/>
        <v/>
      </c>
      <c r="K519" s="187"/>
      <c r="L519" s="13" t="str">
        <f>IF(AND(ISNUMBER(F519),ISNUMBER(H519),ISNUMBER(J519))=TRUE,IF((Tabla1[[#This Row],[Peso cápsula + Residuo corregido (g)]]-Tabla1[[#This Row],[Peso cápsula Corregido (g)]])&lt;$J$6,"MASA INSUFICIENTE",IF((1-K519)*(H519-F519)/J519&lt;$H$6,"&gt; "&amp;$H$6,(1-K519)*(H519-F519)/J519)),"")</f>
        <v/>
      </c>
      <c r="M519" s="105"/>
      <c r="N519" s="105"/>
      <c r="O519" s="185"/>
      <c r="P519" s="185"/>
      <c r="Q519" s="185"/>
    </row>
    <row r="520" spans="1:17" x14ac:dyDescent="0.25">
      <c r="A520" s="103"/>
      <c r="B520" s="103"/>
      <c r="C520" s="96"/>
      <c r="D520" s="99"/>
      <c r="E520" s="100"/>
      <c r="F520" s="97" t="str">
        <f t="shared" si="21"/>
        <v/>
      </c>
      <c r="G520" s="85"/>
      <c r="H520" s="97" t="str">
        <f t="shared" si="22"/>
        <v/>
      </c>
      <c r="I520" s="86"/>
      <c r="J520" s="98" t="str">
        <f t="shared" si="23"/>
        <v/>
      </c>
      <c r="K520" s="187"/>
      <c r="L520" s="13" t="str">
        <f>IF(AND(ISNUMBER(F520),ISNUMBER(H520),ISNUMBER(J520))=TRUE,IF((Tabla1[[#This Row],[Peso cápsula + Residuo corregido (g)]]-Tabla1[[#This Row],[Peso cápsula Corregido (g)]])&lt;$J$6,"MASA INSUFICIENTE",IF((1-K520)*(H520-F520)/J520&lt;$H$6,"&gt; "&amp;$H$6,(1-K520)*(H520-F520)/J520)),"")</f>
        <v/>
      </c>
      <c r="M520" s="105"/>
      <c r="N520" s="105"/>
      <c r="O520" s="185"/>
      <c r="P520" s="185"/>
      <c r="Q520" s="185"/>
    </row>
    <row r="521" spans="1:17" x14ac:dyDescent="0.25">
      <c r="A521" s="103"/>
      <c r="B521" s="103"/>
      <c r="C521" s="96"/>
      <c r="D521" s="99"/>
      <c r="E521" s="100"/>
      <c r="F521" s="97" t="str">
        <f t="shared" si="21"/>
        <v/>
      </c>
      <c r="G521" s="85"/>
      <c r="H521" s="97" t="str">
        <f t="shared" si="22"/>
        <v/>
      </c>
      <c r="I521" s="86"/>
      <c r="J521" s="98" t="str">
        <f t="shared" si="23"/>
        <v/>
      </c>
      <c r="K521" s="187"/>
      <c r="L521" s="13" t="str">
        <f>IF(AND(ISNUMBER(F521),ISNUMBER(H521),ISNUMBER(J521))=TRUE,IF((Tabla1[[#This Row],[Peso cápsula + Residuo corregido (g)]]-Tabla1[[#This Row],[Peso cápsula Corregido (g)]])&lt;$J$6,"MASA INSUFICIENTE",IF((1-K521)*(H521-F521)/J521&lt;$H$6,"&gt; "&amp;$H$6,(1-K521)*(H521-F521)/J521)),"")</f>
        <v/>
      </c>
      <c r="M521" s="105"/>
      <c r="N521" s="105"/>
      <c r="O521" s="185"/>
      <c r="P521" s="185"/>
      <c r="Q521" s="185"/>
    </row>
    <row r="522" spans="1:17" x14ac:dyDescent="0.25">
      <c r="A522" s="103"/>
      <c r="B522" s="103"/>
      <c r="C522" s="96"/>
      <c r="D522" s="99"/>
      <c r="E522" s="100"/>
      <c r="F522" s="97" t="str">
        <f t="shared" si="21"/>
        <v/>
      </c>
      <c r="G522" s="85"/>
      <c r="H522" s="97" t="str">
        <f t="shared" si="22"/>
        <v/>
      </c>
      <c r="I522" s="86"/>
      <c r="J522" s="98" t="str">
        <f t="shared" si="23"/>
        <v/>
      </c>
      <c r="K522" s="187"/>
      <c r="L522" s="13" t="str">
        <f>IF(AND(ISNUMBER(F522),ISNUMBER(H522),ISNUMBER(J522))=TRUE,IF((Tabla1[[#This Row],[Peso cápsula + Residuo corregido (g)]]-Tabla1[[#This Row],[Peso cápsula Corregido (g)]])&lt;$J$6,"MASA INSUFICIENTE",IF((1-K522)*(H522-F522)/J522&lt;$H$6,"&gt; "&amp;$H$6,(1-K522)*(H522-F522)/J522)),"")</f>
        <v/>
      </c>
      <c r="M522" s="105"/>
      <c r="N522" s="105"/>
      <c r="O522" s="185"/>
      <c r="P522" s="185"/>
      <c r="Q522" s="185"/>
    </row>
    <row r="523" spans="1:17" x14ac:dyDescent="0.25">
      <c r="A523" s="103"/>
      <c r="B523" s="103"/>
      <c r="C523" s="96"/>
      <c r="D523" s="99"/>
      <c r="E523" s="100"/>
      <c r="F523" s="97" t="str">
        <f t="shared" si="21"/>
        <v/>
      </c>
      <c r="G523" s="85"/>
      <c r="H523" s="97" t="str">
        <f t="shared" si="22"/>
        <v/>
      </c>
      <c r="I523" s="86"/>
      <c r="J523" s="98" t="str">
        <f t="shared" si="23"/>
        <v/>
      </c>
      <c r="K523" s="187"/>
      <c r="L523" s="13" t="str">
        <f>IF(AND(ISNUMBER(F523),ISNUMBER(H523),ISNUMBER(J523))=TRUE,IF((Tabla1[[#This Row],[Peso cápsula + Residuo corregido (g)]]-Tabla1[[#This Row],[Peso cápsula Corregido (g)]])&lt;$J$6,"MASA INSUFICIENTE",IF((1-K523)*(H523-F523)/J523&lt;$H$6,"&gt; "&amp;$H$6,(1-K523)*(H523-F523)/J523)),"")</f>
        <v/>
      </c>
      <c r="M523" s="105"/>
      <c r="N523" s="105"/>
      <c r="O523" s="185"/>
      <c r="P523" s="185"/>
      <c r="Q523" s="185"/>
    </row>
    <row r="524" spans="1:17" x14ac:dyDescent="0.25">
      <c r="A524" s="103"/>
      <c r="B524" s="103"/>
      <c r="C524" s="96"/>
      <c r="D524" s="99"/>
      <c r="E524" s="100"/>
      <c r="F524" s="97" t="str">
        <f t="shared" si="21"/>
        <v/>
      </c>
      <c r="G524" s="85"/>
      <c r="H524" s="97" t="str">
        <f t="shared" si="22"/>
        <v/>
      </c>
      <c r="I524" s="86"/>
      <c r="J524" s="98" t="str">
        <f t="shared" si="23"/>
        <v/>
      </c>
      <c r="K524" s="187"/>
      <c r="L524" s="13" t="str">
        <f>IF(AND(ISNUMBER(F524),ISNUMBER(H524),ISNUMBER(J524))=TRUE,IF((Tabla1[[#This Row],[Peso cápsula + Residuo corregido (g)]]-Tabla1[[#This Row],[Peso cápsula Corregido (g)]])&lt;$J$6,"MASA INSUFICIENTE",IF((1-K524)*(H524-F524)/J524&lt;$H$6,"&gt; "&amp;$H$6,(1-K524)*(H524-F524)/J524)),"")</f>
        <v/>
      </c>
      <c r="M524" s="105"/>
      <c r="N524" s="105"/>
      <c r="O524" s="185"/>
      <c r="P524" s="185"/>
      <c r="Q524" s="185"/>
    </row>
    <row r="525" spans="1:17" x14ac:dyDescent="0.25">
      <c r="A525" s="103"/>
      <c r="B525" s="103"/>
      <c r="C525" s="96"/>
      <c r="D525" s="99"/>
      <c r="E525" s="100"/>
      <c r="F525" s="97" t="str">
        <f t="shared" si="21"/>
        <v/>
      </c>
      <c r="G525" s="85"/>
      <c r="H525" s="97" t="str">
        <f t="shared" si="22"/>
        <v/>
      </c>
      <c r="I525" s="86"/>
      <c r="J525" s="98" t="str">
        <f t="shared" si="23"/>
        <v/>
      </c>
      <c r="K525" s="187"/>
      <c r="L525" s="13" t="str">
        <f>IF(AND(ISNUMBER(F525),ISNUMBER(H525),ISNUMBER(J525))=TRUE,IF((Tabla1[[#This Row],[Peso cápsula + Residuo corregido (g)]]-Tabla1[[#This Row],[Peso cápsula Corregido (g)]])&lt;$J$6,"MASA INSUFICIENTE",IF((1-K525)*(H525-F525)/J525&lt;$H$6,"&gt; "&amp;$H$6,(1-K525)*(H525-F525)/J525)),"")</f>
        <v/>
      </c>
      <c r="M525" s="105"/>
      <c r="N525" s="105"/>
      <c r="O525" s="185"/>
      <c r="P525" s="185"/>
      <c r="Q525" s="185"/>
    </row>
    <row r="526" spans="1:17" x14ac:dyDescent="0.25">
      <c r="A526" s="103"/>
      <c r="B526" s="103"/>
      <c r="C526" s="96"/>
      <c r="D526" s="99"/>
      <c r="E526" s="100"/>
      <c r="F526" s="97" t="str">
        <f t="shared" si="21"/>
        <v/>
      </c>
      <c r="G526" s="85"/>
      <c r="H526" s="97" t="str">
        <f t="shared" si="22"/>
        <v/>
      </c>
      <c r="I526" s="86"/>
      <c r="J526" s="98" t="str">
        <f t="shared" si="23"/>
        <v/>
      </c>
      <c r="K526" s="187"/>
      <c r="L526" s="13" t="str">
        <f>IF(AND(ISNUMBER(F526),ISNUMBER(H526),ISNUMBER(J526))=TRUE,IF((Tabla1[[#This Row],[Peso cápsula + Residuo corregido (g)]]-Tabla1[[#This Row],[Peso cápsula Corregido (g)]])&lt;$J$6,"MASA INSUFICIENTE",IF((1-K526)*(H526-F526)/J526&lt;$H$6,"&gt; "&amp;$H$6,(1-K526)*(H526-F526)/J526)),"")</f>
        <v/>
      </c>
      <c r="M526" s="105"/>
      <c r="N526" s="105"/>
      <c r="O526" s="185"/>
      <c r="P526" s="185"/>
      <c r="Q526" s="185"/>
    </row>
    <row r="527" spans="1:17" x14ac:dyDescent="0.25">
      <c r="A527" s="103"/>
      <c r="B527" s="103"/>
      <c r="C527" s="96"/>
      <c r="D527" s="99"/>
      <c r="E527" s="100"/>
      <c r="F527" s="97" t="str">
        <f t="shared" si="21"/>
        <v/>
      </c>
      <c r="G527" s="85"/>
      <c r="H527" s="97" t="str">
        <f t="shared" si="22"/>
        <v/>
      </c>
      <c r="I527" s="86"/>
      <c r="J527" s="98" t="str">
        <f t="shared" si="23"/>
        <v/>
      </c>
      <c r="K527" s="187"/>
      <c r="L527" s="13" t="str">
        <f>IF(AND(ISNUMBER(F527),ISNUMBER(H527),ISNUMBER(J527))=TRUE,IF((Tabla1[[#This Row],[Peso cápsula + Residuo corregido (g)]]-Tabla1[[#This Row],[Peso cápsula Corregido (g)]])&lt;$J$6,"MASA INSUFICIENTE",IF((1-K527)*(H527-F527)/J527&lt;$H$6,"&gt; "&amp;$H$6,(1-K527)*(H527-F527)/J527)),"")</f>
        <v/>
      </c>
      <c r="M527" s="105"/>
      <c r="N527" s="105"/>
      <c r="O527" s="185"/>
      <c r="P527" s="185"/>
      <c r="Q527" s="185"/>
    </row>
    <row r="528" spans="1:17" x14ac:dyDescent="0.25">
      <c r="A528" s="103"/>
      <c r="B528" s="103"/>
      <c r="C528" s="96"/>
      <c r="D528" s="99"/>
      <c r="E528" s="100"/>
      <c r="F528" s="97" t="str">
        <f t="shared" si="21"/>
        <v/>
      </c>
      <c r="G528" s="85"/>
      <c r="H528" s="97" t="str">
        <f t="shared" si="22"/>
        <v/>
      </c>
      <c r="I528" s="86"/>
      <c r="J528" s="98" t="str">
        <f t="shared" si="23"/>
        <v/>
      </c>
      <c r="K528" s="187"/>
      <c r="L528" s="13" t="str">
        <f>IF(AND(ISNUMBER(F528),ISNUMBER(H528),ISNUMBER(J528))=TRUE,IF((Tabla1[[#This Row],[Peso cápsula + Residuo corregido (g)]]-Tabla1[[#This Row],[Peso cápsula Corregido (g)]])&lt;$J$6,"MASA INSUFICIENTE",IF((1-K528)*(H528-F528)/J528&lt;$H$6,"&gt; "&amp;$H$6,(1-K528)*(H528-F528)/J528)),"")</f>
        <v/>
      </c>
      <c r="M528" s="105"/>
      <c r="N528" s="105"/>
      <c r="O528" s="185"/>
      <c r="P528" s="185"/>
      <c r="Q528" s="185"/>
    </row>
    <row r="529" spans="1:17" x14ac:dyDescent="0.25">
      <c r="A529" s="103"/>
      <c r="B529" s="103"/>
      <c r="C529" s="96"/>
      <c r="D529" s="99"/>
      <c r="E529" s="100"/>
      <c r="F529" s="97" t="str">
        <f t="shared" si="21"/>
        <v/>
      </c>
      <c r="G529" s="85"/>
      <c r="H529" s="97" t="str">
        <f t="shared" si="22"/>
        <v/>
      </c>
      <c r="I529" s="86"/>
      <c r="J529" s="98" t="str">
        <f t="shared" si="23"/>
        <v/>
      </c>
      <c r="K529" s="187"/>
      <c r="L529" s="13" t="str">
        <f>IF(AND(ISNUMBER(F529),ISNUMBER(H529),ISNUMBER(J529))=TRUE,IF((Tabla1[[#This Row],[Peso cápsula + Residuo corregido (g)]]-Tabla1[[#This Row],[Peso cápsula Corregido (g)]])&lt;$J$6,"MASA INSUFICIENTE",IF((1-K529)*(H529-F529)/J529&lt;$H$6,"&gt; "&amp;$H$6,(1-K529)*(H529-F529)/J529)),"")</f>
        <v/>
      </c>
      <c r="M529" s="105"/>
      <c r="N529" s="105"/>
      <c r="O529" s="185"/>
      <c r="P529" s="185"/>
      <c r="Q529" s="185"/>
    </row>
    <row r="530" spans="1:17" x14ac:dyDescent="0.25">
      <c r="A530" s="103"/>
      <c r="B530" s="103"/>
      <c r="C530" s="96"/>
      <c r="D530" s="99"/>
      <c r="E530" s="100"/>
      <c r="F530" s="97" t="str">
        <f t="shared" si="21"/>
        <v/>
      </c>
      <c r="G530" s="85"/>
      <c r="H530" s="97" t="str">
        <f t="shared" si="22"/>
        <v/>
      </c>
      <c r="I530" s="86"/>
      <c r="J530" s="98" t="str">
        <f t="shared" si="23"/>
        <v/>
      </c>
      <c r="K530" s="187"/>
      <c r="L530" s="13" t="str">
        <f>IF(AND(ISNUMBER(F530),ISNUMBER(H530),ISNUMBER(J530))=TRUE,IF((Tabla1[[#This Row],[Peso cápsula + Residuo corregido (g)]]-Tabla1[[#This Row],[Peso cápsula Corregido (g)]])&lt;$J$6,"MASA INSUFICIENTE",IF((1-K530)*(H530-F530)/J530&lt;$H$6,"&gt; "&amp;$H$6,(1-K530)*(H530-F530)/J530)),"")</f>
        <v/>
      </c>
      <c r="M530" s="105"/>
      <c r="N530" s="105"/>
      <c r="O530" s="185"/>
      <c r="P530" s="185"/>
      <c r="Q530" s="185"/>
    </row>
    <row r="531" spans="1:17" x14ac:dyDescent="0.25">
      <c r="A531" s="103"/>
      <c r="B531" s="103"/>
      <c r="C531" s="96"/>
      <c r="D531" s="99"/>
      <c r="E531" s="100"/>
      <c r="F531" s="97" t="str">
        <f t="shared" si="21"/>
        <v/>
      </c>
      <c r="G531" s="85"/>
      <c r="H531" s="97" t="str">
        <f t="shared" si="22"/>
        <v/>
      </c>
      <c r="I531" s="86"/>
      <c r="J531" s="98" t="str">
        <f t="shared" si="23"/>
        <v/>
      </c>
      <c r="K531" s="187"/>
      <c r="L531" s="13" t="str">
        <f>IF(AND(ISNUMBER(F531),ISNUMBER(H531),ISNUMBER(J531))=TRUE,IF((Tabla1[[#This Row],[Peso cápsula + Residuo corregido (g)]]-Tabla1[[#This Row],[Peso cápsula Corregido (g)]])&lt;$J$6,"MASA INSUFICIENTE",IF((1-K531)*(H531-F531)/J531&lt;$H$6,"&gt; "&amp;$H$6,(1-K531)*(H531-F531)/J531)),"")</f>
        <v/>
      </c>
      <c r="M531" s="105"/>
      <c r="N531" s="105"/>
      <c r="O531" s="185"/>
      <c r="P531" s="185"/>
      <c r="Q531" s="185"/>
    </row>
    <row r="532" spans="1:17" x14ac:dyDescent="0.25">
      <c r="A532" s="103"/>
      <c r="B532" s="103"/>
      <c r="C532" s="96"/>
      <c r="D532" s="99"/>
      <c r="E532" s="100"/>
      <c r="F532" s="97" t="str">
        <f t="shared" ref="F532:F595" si="24">IF(OR(ISBLANK(E532),ISERROR($B$14),ISERROR($B$15))=FALSE,E532+(E532*$B$14+$B$15),"")</f>
        <v/>
      </c>
      <c r="G532" s="85"/>
      <c r="H532" s="97" t="str">
        <f t="shared" ref="H532:H595" si="25">IF(OR(ISBLANK(G532),ISERROR($B$14),ISERROR($B$15))=FALSE,G532+(G532*$B$14+$B$15),"")</f>
        <v/>
      </c>
      <c r="I532" s="86"/>
      <c r="J532" s="98" t="str">
        <f t="shared" ref="J532:J595" si="26">IF(OR(ISBLANK(I532),ISERROR($B$14),ISERROR($B$15))=FALSE,I532+(I532*$B$14+$B$15),"")</f>
        <v/>
      </c>
      <c r="K532" s="187"/>
      <c r="L532" s="13" t="str">
        <f>IF(AND(ISNUMBER(F532),ISNUMBER(H532),ISNUMBER(J532))=TRUE,IF((Tabla1[[#This Row],[Peso cápsula + Residuo corregido (g)]]-Tabla1[[#This Row],[Peso cápsula Corregido (g)]])&lt;$J$6,"MASA INSUFICIENTE",IF((1-K532)*(H532-F532)/J532&lt;$H$6,"&gt; "&amp;$H$6,(1-K532)*(H532-F532)/J532)),"")</f>
        <v/>
      </c>
      <c r="M532" s="105"/>
      <c r="N532" s="105"/>
      <c r="O532" s="185"/>
      <c r="P532" s="185"/>
      <c r="Q532" s="185"/>
    </row>
    <row r="533" spans="1:17" x14ac:dyDescent="0.25">
      <c r="A533" s="103"/>
      <c r="B533" s="103"/>
      <c r="C533" s="96"/>
      <c r="D533" s="99"/>
      <c r="E533" s="100"/>
      <c r="F533" s="97" t="str">
        <f t="shared" si="24"/>
        <v/>
      </c>
      <c r="G533" s="85"/>
      <c r="H533" s="97" t="str">
        <f t="shared" si="25"/>
        <v/>
      </c>
      <c r="I533" s="86"/>
      <c r="J533" s="98" t="str">
        <f t="shared" si="26"/>
        <v/>
      </c>
      <c r="K533" s="187"/>
      <c r="L533" s="13" t="str">
        <f>IF(AND(ISNUMBER(F533),ISNUMBER(H533),ISNUMBER(J533))=TRUE,IF((Tabla1[[#This Row],[Peso cápsula + Residuo corregido (g)]]-Tabla1[[#This Row],[Peso cápsula Corregido (g)]])&lt;$J$6,"MASA INSUFICIENTE",IF((1-K533)*(H533-F533)/J533&lt;$H$6,"&gt; "&amp;$H$6,(1-K533)*(H533-F533)/J533)),"")</f>
        <v/>
      </c>
      <c r="M533" s="105"/>
      <c r="N533" s="105"/>
      <c r="O533" s="185"/>
      <c r="P533" s="185"/>
      <c r="Q533" s="185"/>
    </row>
    <row r="534" spans="1:17" x14ac:dyDescent="0.25">
      <c r="A534" s="103"/>
      <c r="B534" s="103"/>
      <c r="C534" s="96"/>
      <c r="D534" s="99"/>
      <c r="E534" s="100"/>
      <c r="F534" s="97" t="str">
        <f t="shared" si="24"/>
        <v/>
      </c>
      <c r="G534" s="85"/>
      <c r="H534" s="97" t="str">
        <f t="shared" si="25"/>
        <v/>
      </c>
      <c r="I534" s="86"/>
      <c r="J534" s="98" t="str">
        <f t="shared" si="26"/>
        <v/>
      </c>
      <c r="K534" s="187"/>
      <c r="L534" s="13" t="str">
        <f>IF(AND(ISNUMBER(F534),ISNUMBER(H534),ISNUMBER(J534))=TRUE,IF((Tabla1[[#This Row],[Peso cápsula + Residuo corregido (g)]]-Tabla1[[#This Row],[Peso cápsula Corregido (g)]])&lt;$J$6,"MASA INSUFICIENTE",IF((1-K534)*(H534-F534)/J534&lt;$H$6,"&gt; "&amp;$H$6,(1-K534)*(H534-F534)/J534)),"")</f>
        <v/>
      </c>
      <c r="M534" s="105"/>
      <c r="N534" s="105"/>
      <c r="O534" s="185"/>
      <c r="P534" s="185"/>
      <c r="Q534" s="185"/>
    </row>
    <row r="535" spans="1:17" x14ac:dyDescent="0.25">
      <c r="A535" s="103"/>
      <c r="B535" s="103"/>
      <c r="C535" s="96"/>
      <c r="D535" s="99"/>
      <c r="E535" s="100"/>
      <c r="F535" s="97" t="str">
        <f t="shared" si="24"/>
        <v/>
      </c>
      <c r="G535" s="85"/>
      <c r="H535" s="97" t="str">
        <f t="shared" si="25"/>
        <v/>
      </c>
      <c r="I535" s="86"/>
      <c r="J535" s="98" t="str">
        <f t="shared" si="26"/>
        <v/>
      </c>
      <c r="K535" s="187"/>
      <c r="L535" s="13" t="str">
        <f>IF(AND(ISNUMBER(F535),ISNUMBER(H535),ISNUMBER(J535))=TRUE,IF((Tabla1[[#This Row],[Peso cápsula + Residuo corregido (g)]]-Tabla1[[#This Row],[Peso cápsula Corregido (g)]])&lt;$J$6,"MASA INSUFICIENTE",IF((1-K535)*(H535-F535)/J535&lt;$H$6,"&gt; "&amp;$H$6,(1-K535)*(H535-F535)/J535)),"")</f>
        <v/>
      </c>
      <c r="M535" s="105"/>
      <c r="N535" s="105"/>
      <c r="O535" s="185"/>
      <c r="P535" s="185"/>
      <c r="Q535" s="185"/>
    </row>
    <row r="536" spans="1:17" x14ac:dyDescent="0.25">
      <c r="A536" s="103"/>
      <c r="B536" s="103"/>
      <c r="C536" s="96"/>
      <c r="D536" s="99"/>
      <c r="E536" s="100"/>
      <c r="F536" s="97" t="str">
        <f t="shared" si="24"/>
        <v/>
      </c>
      <c r="G536" s="85"/>
      <c r="H536" s="97" t="str">
        <f t="shared" si="25"/>
        <v/>
      </c>
      <c r="I536" s="86"/>
      <c r="J536" s="98" t="str">
        <f t="shared" si="26"/>
        <v/>
      </c>
      <c r="K536" s="187"/>
      <c r="L536" s="13" t="str">
        <f>IF(AND(ISNUMBER(F536),ISNUMBER(H536),ISNUMBER(J536))=TRUE,IF((Tabla1[[#This Row],[Peso cápsula + Residuo corregido (g)]]-Tabla1[[#This Row],[Peso cápsula Corregido (g)]])&lt;$J$6,"MASA INSUFICIENTE",IF((1-K536)*(H536-F536)/J536&lt;$H$6,"&gt; "&amp;$H$6,(1-K536)*(H536-F536)/J536)),"")</f>
        <v/>
      </c>
      <c r="M536" s="105"/>
      <c r="N536" s="105"/>
      <c r="O536" s="185"/>
      <c r="P536" s="185"/>
      <c r="Q536" s="185"/>
    </row>
    <row r="537" spans="1:17" x14ac:dyDescent="0.25">
      <c r="A537" s="103"/>
      <c r="B537" s="103"/>
      <c r="C537" s="96"/>
      <c r="D537" s="99"/>
      <c r="E537" s="100"/>
      <c r="F537" s="97" t="str">
        <f t="shared" si="24"/>
        <v/>
      </c>
      <c r="G537" s="85"/>
      <c r="H537" s="97" t="str">
        <f t="shared" si="25"/>
        <v/>
      </c>
      <c r="I537" s="86"/>
      <c r="J537" s="98" t="str">
        <f t="shared" si="26"/>
        <v/>
      </c>
      <c r="K537" s="187"/>
      <c r="L537" s="13" t="str">
        <f>IF(AND(ISNUMBER(F537),ISNUMBER(H537),ISNUMBER(J537))=TRUE,IF((Tabla1[[#This Row],[Peso cápsula + Residuo corregido (g)]]-Tabla1[[#This Row],[Peso cápsula Corregido (g)]])&lt;$J$6,"MASA INSUFICIENTE",IF((1-K537)*(H537-F537)/J537&lt;$H$6,"&gt; "&amp;$H$6,(1-K537)*(H537-F537)/J537)),"")</f>
        <v/>
      </c>
      <c r="M537" s="105"/>
      <c r="N537" s="105"/>
      <c r="O537" s="185"/>
      <c r="P537" s="185"/>
      <c r="Q537" s="185"/>
    </row>
    <row r="538" spans="1:17" x14ac:dyDescent="0.25">
      <c r="A538" s="103"/>
      <c r="B538" s="103"/>
      <c r="C538" s="96"/>
      <c r="D538" s="99"/>
      <c r="E538" s="100"/>
      <c r="F538" s="97" t="str">
        <f t="shared" si="24"/>
        <v/>
      </c>
      <c r="G538" s="85"/>
      <c r="H538" s="97" t="str">
        <f t="shared" si="25"/>
        <v/>
      </c>
      <c r="I538" s="86"/>
      <c r="J538" s="98" t="str">
        <f t="shared" si="26"/>
        <v/>
      </c>
      <c r="K538" s="187"/>
      <c r="L538" s="13" t="str">
        <f>IF(AND(ISNUMBER(F538),ISNUMBER(H538),ISNUMBER(J538))=TRUE,IF((Tabla1[[#This Row],[Peso cápsula + Residuo corregido (g)]]-Tabla1[[#This Row],[Peso cápsula Corregido (g)]])&lt;$J$6,"MASA INSUFICIENTE",IF((1-K538)*(H538-F538)/J538&lt;$H$6,"&gt; "&amp;$H$6,(1-K538)*(H538-F538)/J538)),"")</f>
        <v/>
      </c>
      <c r="M538" s="105"/>
      <c r="N538" s="105"/>
      <c r="O538" s="185"/>
      <c r="P538" s="185"/>
      <c r="Q538" s="185"/>
    </row>
    <row r="539" spans="1:17" x14ac:dyDescent="0.25">
      <c r="A539" s="103"/>
      <c r="B539" s="103"/>
      <c r="C539" s="96"/>
      <c r="D539" s="99"/>
      <c r="E539" s="100"/>
      <c r="F539" s="97" t="str">
        <f t="shared" si="24"/>
        <v/>
      </c>
      <c r="G539" s="85"/>
      <c r="H539" s="97" t="str">
        <f t="shared" si="25"/>
        <v/>
      </c>
      <c r="I539" s="86"/>
      <c r="J539" s="98" t="str">
        <f t="shared" si="26"/>
        <v/>
      </c>
      <c r="K539" s="187"/>
      <c r="L539" s="13" t="str">
        <f>IF(AND(ISNUMBER(F539),ISNUMBER(H539),ISNUMBER(J539))=TRUE,IF((Tabla1[[#This Row],[Peso cápsula + Residuo corregido (g)]]-Tabla1[[#This Row],[Peso cápsula Corregido (g)]])&lt;$J$6,"MASA INSUFICIENTE",IF((1-K539)*(H539-F539)/J539&lt;$H$6,"&gt; "&amp;$H$6,(1-K539)*(H539-F539)/J539)),"")</f>
        <v/>
      </c>
      <c r="M539" s="105"/>
      <c r="N539" s="105"/>
      <c r="O539" s="185"/>
      <c r="P539" s="185"/>
      <c r="Q539" s="185"/>
    </row>
    <row r="540" spans="1:17" x14ac:dyDescent="0.25">
      <c r="A540" s="103"/>
      <c r="B540" s="103"/>
      <c r="C540" s="96"/>
      <c r="D540" s="99"/>
      <c r="E540" s="100"/>
      <c r="F540" s="97" t="str">
        <f t="shared" si="24"/>
        <v/>
      </c>
      <c r="G540" s="85"/>
      <c r="H540" s="97" t="str">
        <f t="shared" si="25"/>
        <v/>
      </c>
      <c r="I540" s="86"/>
      <c r="J540" s="98" t="str">
        <f t="shared" si="26"/>
        <v/>
      </c>
      <c r="K540" s="187"/>
      <c r="L540" s="13" t="str">
        <f>IF(AND(ISNUMBER(F540),ISNUMBER(H540),ISNUMBER(J540))=TRUE,IF((Tabla1[[#This Row],[Peso cápsula + Residuo corregido (g)]]-Tabla1[[#This Row],[Peso cápsula Corregido (g)]])&lt;$J$6,"MASA INSUFICIENTE",IF((1-K540)*(H540-F540)/J540&lt;$H$6,"&gt; "&amp;$H$6,(1-K540)*(H540-F540)/J540)),"")</f>
        <v/>
      </c>
      <c r="M540" s="105"/>
      <c r="N540" s="105"/>
      <c r="O540" s="185"/>
      <c r="P540" s="185"/>
      <c r="Q540" s="185"/>
    </row>
    <row r="541" spans="1:17" x14ac:dyDescent="0.25">
      <c r="A541" s="103"/>
      <c r="B541" s="103"/>
      <c r="C541" s="96"/>
      <c r="D541" s="99"/>
      <c r="E541" s="100"/>
      <c r="F541" s="97" t="str">
        <f t="shared" si="24"/>
        <v/>
      </c>
      <c r="G541" s="85"/>
      <c r="H541" s="97" t="str">
        <f t="shared" si="25"/>
        <v/>
      </c>
      <c r="I541" s="86"/>
      <c r="J541" s="98" t="str">
        <f t="shared" si="26"/>
        <v/>
      </c>
      <c r="K541" s="187"/>
      <c r="L541" s="13" t="str">
        <f>IF(AND(ISNUMBER(F541),ISNUMBER(H541),ISNUMBER(J541))=TRUE,IF((Tabla1[[#This Row],[Peso cápsula + Residuo corregido (g)]]-Tabla1[[#This Row],[Peso cápsula Corregido (g)]])&lt;$J$6,"MASA INSUFICIENTE",IF((1-K541)*(H541-F541)/J541&lt;$H$6,"&gt; "&amp;$H$6,(1-K541)*(H541-F541)/J541)),"")</f>
        <v/>
      </c>
      <c r="M541" s="105"/>
      <c r="N541" s="105"/>
      <c r="O541" s="185"/>
      <c r="P541" s="185"/>
      <c r="Q541" s="185"/>
    </row>
    <row r="542" spans="1:17" x14ac:dyDescent="0.25">
      <c r="A542" s="103"/>
      <c r="B542" s="103"/>
      <c r="C542" s="96"/>
      <c r="D542" s="99"/>
      <c r="E542" s="100"/>
      <c r="F542" s="97" t="str">
        <f t="shared" si="24"/>
        <v/>
      </c>
      <c r="G542" s="85"/>
      <c r="H542" s="97" t="str">
        <f t="shared" si="25"/>
        <v/>
      </c>
      <c r="I542" s="86"/>
      <c r="J542" s="98" t="str">
        <f t="shared" si="26"/>
        <v/>
      </c>
      <c r="K542" s="187"/>
      <c r="L542" s="13" t="str">
        <f>IF(AND(ISNUMBER(F542),ISNUMBER(H542),ISNUMBER(J542))=TRUE,IF((Tabla1[[#This Row],[Peso cápsula + Residuo corregido (g)]]-Tabla1[[#This Row],[Peso cápsula Corregido (g)]])&lt;$J$6,"MASA INSUFICIENTE",IF((1-K542)*(H542-F542)/J542&lt;$H$6,"&gt; "&amp;$H$6,(1-K542)*(H542-F542)/J542)),"")</f>
        <v/>
      </c>
      <c r="M542" s="105"/>
      <c r="N542" s="105"/>
      <c r="O542" s="185"/>
      <c r="P542" s="185"/>
      <c r="Q542" s="185"/>
    </row>
    <row r="543" spans="1:17" x14ac:dyDescent="0.25">
      <c r="A543" s="103"/>
      <c r="B543" s="103"/>
      <c r="C543" s="96"/>
      <c r="D543" s="99"/>
      <c r="E543" s="100"/>
      <c r="F543" s="97" t="str">
        <f t="shared" si="24"/>
        <v/>
      </c>
      <c r="G543" s="85"/>
      <c r="H543" s="97" t="str">
        <f t="shared" si="25"/>
        <v/>
      </c>
      <c r="I543" s="86"/>
      <c r="J543" s="98" t="str">
        <f t="shared" si="26"/>
        <v/>
      </c>
      <c r="K543" s="187"/>
      <c r="L543" s="13" t="str">
        <f>IF(AND(ISNUMBER(F543),ISNUMBER(H543),ISNUMBER(J543))=TRUE,IF((Tabla1[[#This Row],[Peso cápsula + Residuo corregido (g)]]-Tabla1[[#This Row],[Peso cápsula Corregido (g)]])&lt;$J$6,"MASA INSUFICIENTE",IF((1-K543)*(H543-F543)/J543&lt;$H$6,"&gt; "&amp;$H$6,(1-K543)*(H543-F543)/J543)),"")</f>
        <v/>
      </c>
      <c r="M543" s="105"/>
      <c r="N543" s="105"/>
      <c r="O543" s="185"/>
      <c r="P543" s="185"/>
      <c r="Q543" s="185"/>
    </row>
    <row r="544" spans="1:17" x14ac:dyDescent="0.25">
      <c r="A544" s="103"/>
      <c r="B544" s="103"/>
      <c r="C544" s="96"/>
      <c r="D544" s="99"/>
      <c r="E544" s="100"/>
      <c r="F544" s="97" t="str">
        <f t="shared" si="24"/>
        <v/>
      </c>
      <c r="G544" s="85"/>
      <c r="H544" s="97" t="str">
        <f t="shared" si="25"/>
        <v/>
      </c>
      <c r="I544" s="86"/>
      <c r="J544" s="98" t="str">
        <f t="shared" si="26"/>
        <v/>
      </c>
      <c r="K544" s="187"/>
      <c r="L544" s="13" t="str">
        <f>IF(AND(ISNUMBER(F544),ISNUMBER(H544),ISNUMBER(J544))=TRUE,IF((Tabla1[[#This Row],[Peso cápsula + Residuo corregido (g)]]-Tabla1[[#This Row],[Peso cápsula Corregido (g)]])&lt;$J$6,"MASA INSUFICIENTE",IF((1-K544)*(H544-F544)/J544&lt;$H$6,"&gt; "&amp;$H$6,(1-K544)*(H544-F544)/J544)),"")</f>
        <v/>
      </c>
      <c r="M544" s="105"/>
      <c r="N544" s="105"/>
      <c r="O544" s="185"/>
      <c r="P544" s="185"/>
      <c r="Q544" s="185"/>
    </row>
    <row r="545" spans="1:17" x14ac:dyDescent="0.25">
      <c r="A545" s="103"/>
      <c r="B545" s="103"/>
      <c r="C545" s="96"/>
      <c r="D545" s="99"/>
      <c r="E545" s="100"/>
      <c r="F545" s="97" t="str">
        <f t="shared" si="24"/>
        <v/>
      </c>
      <c r="G545" s="85"/>
      <c r="H545" s="97" t="str">
        <f t="shared" si="25"/>
        <v/>
      </c>
      <c r="I545" s="86"/>
      <c r="J545" s="98" t="str">
        <f t="shared" si="26"/>
        <v/>
      </c>
      <c r="K545" s="187"/>
      <c r="L545" s="13" t="str">
        <f>IF(AND(ISNUMBER(F545),ISNUMBER(H545),ISNUMBER(J545))=TRUE,IF((Tabla1[[#This Row],[Peso cápsula + Residuo corregido (g)]]-Tabla1[[#This Row],[Peso cápsula Corregido (g)]])&lt;$J$6,"MASA INSUFICIENTE",IF((1-K545)*(H545-F545)/J545&lt;$H$6,"&gt; "&amp;$H$6,(1-K545)*(H545-F545)/J545)),"")</f>
        <v/>
      </c>
      <c r="M545" s="105"/>
      <c r="N545" s="105"/>
      <c r="O545" s="185"/>
      <c r="P545" s="185"/>
      <c r="Q545" s="185"/>
    </row>
    <row r="546" spans="1:17" x14ac:dyDescent="0.25">
      <c r="A546" s="103"/>
      <c r="B546" s="103"/>
      <c r="C546" s="96"/>
      <c r="D546" s="99"/>
      <c r="E546" s="100"/>
      <c r="F546" s="97" t="str">
        <f t="shared" si="24"/>
        <v/>
      </c>
      <c r="G546" s="85"/>
      <c r="H546" s="97" t="str">
        <f t="shared" si="25"/>
        <v/>
      </c>
      <c r="I546" s="86"/>
      <c r="J546" s="98" t="str">
        <f t="shared" si="26"/>
        <v/>
      </c>
      <c r="K546" s="187"/>
      <c r="L546" s="13" t="str">
        <f>IF(AND(ISNUMBER(F546),ISNUMBER(H546),ISNUMBER(J546))=TRUE,IF((Tabla1[[#This Row],[Peso cápsula + Residuo corregido (g)]]-Tabla1[[#This Row],[Peso cápsula Corregido (g)]])&lt;$J$6,"MASA INSUFICIENTE",IF((1-K546)*(H546-F546)/J546&lt;$H$6,"&gt; "&amp;$H$6,(1-K546)*(H546-F546)/J546)),"")</f>
        <v/>
      </c>
      <c r="M546" s="105"/>
      <c r="N546" s="105"/>
      <c r="O546" s="185"/>
      <c r="P546" s="185"/>
      <c r="Q546" s="185"/>
    </row>
    <row r="547" spans="1:17" x14ac:dyDescent="0.25">
      <c r="A547" s="103"/>
      <c r="B547" s="103"/>
      <c r="C547" s="96"/>
      <c r="D547" s="99"/>
      <c r="E547" s="100"/>
      <c r="F547" s="97" t="str">
        <f t="shared" si="24"/>
        <v/>
      </c>
      <c r="G547" s="85"/>
      <c r="H547" s="97" t="str">
        <f t="shared" si="25"/>
        <v/>
      </c>
      <c r="I547" s="86"/>
      <c r="J547" s="98" t="str">
        <f t="shared" si="26"/>
        <v/>
      </c>
      <c r="K547" s="187"/>
      <c r="L547" s="13" t="str">
        <f>IF(AND(ISNUMBER(F547),ISNUMBER(H547),ISNUMBER(J547))=TRUE,IF((Tabla1[[#This Row],[Peso cápsula + Residuo corregido (g)]]-Tabla1[[#This Row],[Peso cápsula Corregido (g)]])&lt;$J$6,"MASA INSUFICIENTE",IF((1-K547)*(H547-F547)/J547&lt;$H$6,"&gt; "&amp;$H$6,(1-K547)*(H547-F547)/J547)),"")</f>
        <v/>
      </c>
      <c r="M547" s="105"/>
      <c r="N547" s="105"/>
      <c r="O547" s="185"/>
      <c r="P547" s="185"/>
      <c r="Q547" s="185"/>
    </row>
    <row r="548" spans="1:17" x14ac:dyDescent="0.25">
      <c r="A548" s="103"/>
      <c r="B548" s="103"/>
      <c r="C548" s="96"/>
      <c r="D548" s="99"/>
      <c r="E548" s="100"/>
      <c r="F548" s="97" t="str">
        <f t="shared" si="24"/>
        <v/>
      </c>
      <c r="G548" s="85"/>
      <c r="H548" s="97" t="str">
        <f t="shared" si="25"/>
        <v/>
      </c>
      <c r="I548" s="86"/>
      <c r="J548" s="98" t="str">
        <f t="shared" si="26"/>
        <v/>
      </c>
      <c r="K548" s="187"/>
      <c r="L548" s="13" t="str">
        <f>IF(AND(ISNUMBER(F548),ISNUMBER(H548),ISNUMBER(J548))=TRUE,IF((Tabla1[[#This Row],[Peso cápsula + Residuo corregido (g)]]-Tabla1[[#This Row],[Peso cápsula Corregido (g)]])&lt;$J$6,"MASA INSUFICIENTE",IF((1-K548)*(H548-F548)/J548&lt;$H$6,"&gt; "&amp;$H$6,(1-K548)*(H548-F548)/J548)),"")</f>
        <v/>
      </c>
      <c r="M548" s="105"/>
      <c r="N548" s="105"/>
      <c r="O548" s="185"/>
      <c r="P548" s="185"/>
      <c r="Q548" s="185"/>
    </row>
    <row r="549" spans="1:17" x14ac:dyDescent="0.25">
      <c r="A549" s="103"/>
      <c r="B549" s="103"/>
      <c r="C549" s="96"/>
      <c r="D549" s="99"/>
      <c r="E549" s="100"/>
      <c r="F549" s="97" t="str">
        <f t="shared" si="24"/>
        <v/>
      </c>
      <c r="G549" s="85"/>
      <c r="H549" s="97" t="str">
        <f t="shared" si="25"/>
        <v/>
      </c>
      <c r="I549" s="86"/>
      <c r="J549" s="98" t="str">
        <f t="shared" si="26"/>
        <v/>
      </c>
      <c r="K549" s="187"/>
      <c r="L549" s="13" t="str">
        <f>IF(AND(ISNUMBER(F549),ISNUMBER(H549),ISNUMBER(J549))=TRUE,IF((Tabla1[[#This Row],[Peso cápsula + Residuo corregido (g)]]-Tabla1[[#This Row],[Peso cápsula Corregido (g)]])&lt;$J$6,"MASA INSUFICIENTE",IF((1-K549)*(H549-F549)/J549&lt;$H$6,"&gt; "&amp;$H$6,(1-K549)*(H549-F549)/J549)),"")</f>
        <v/>
      </c>
      <c r="M549" s="105"/>
      <c r="N549" s="105"/>
      <c r="O549" s="185"/>
      <c r="P549" s="185"/>
      <c r="Q549" s="185"/>
    </row>
    <row r="550" spans="1:17" x14ac:dyDescent="0.25">
      <c r="A550" s="103"/>
      <c r="B550" s="103"/>
      <c r="C550" s="96"/>
      <c r="D550" s="99"/>
      <c r="E550" s="100"/>
      <c r="F550" s="97" t="str">
        <f t="shared" si="24"/>
        <v/>
      </c>
      <c r="G550" s="85"/>
      <c r="H550" s="97" t="str">
        <f t="shared" si="25"/>
        <v/>
      </c>
      <c r="I550" s="86"/>
      <c r="J550" s="98" t="str">
        <f t="shared" si="26"/>
        <v/>
      </c>
      <c r="K550" s="187"/>
      <c r="L550" s="13" t="str">
        <f>IF(AND(ISNUMBER(F550),ISNUMBER(H550),ISNUMBER(J550))=TRUE,IF((Tabla1[[#This Row],[Peso cápsula + Residuo corregido (g)]]-Tabla1[[#This Row],[Peso cápsula Corregido (g)]])&lt;$J$6,"MASA INSUFICIENTE",IF((1-K550)*(H550-F550)/J550&lt;$H$6,"&gt; "&amp;$H$6,(1-K550)*(H550-F550)/J550)),"")</f>
        <v/>
      </c>
      <c r="M550" s="105"/>
      <c r="N550" s="105"/>
      <c r="O550" s="185"/>
      <c r="P550" s="185"/>
      <c r="Q550" s="185"/>
    </row>
    <row r="551" spans="1:17" x14ac:dyDescent="0.25">
      <c r="A551" s="103"/>
      <c r="B551" s="103"/>
      <c r="C551" s="96"/>
      <c r="D551" s="99"/>
      <c r="E551" s="100"/>
      <c r="F551" s="97" t="str">
        <f t="shared" si="24"/>
        <v/>
      </c>
      <c r="G551" s="85"/>
      <c r="H551" s="97" t="str">
        <f t="shared" si="25"/>
        <v/>
      </c>
      <c r="I551" s="86"/>
      <c r="J551" s="98" t="str">
        <f t="shared" si="26"/>
        <v/>
      </c>
      <c r="K551" s="187"/>
      <c r="L551" s="13" t="str">
        <f>IF(AND(ISNUMBER(F551),ISNUMBER(H551),ISNUMBER(J551))=TRUE,IF((Tabla1[[#This Row],[Peso cápsula + Residuo corregido (g)]]-Tabla1[[#This Row],[Peso cápsula Corregido (g)]])&lt;$J$6,"MASA INSUFICIENTE",IF((1-K551)*(H551-F551)/J551&lt;$H$6,"&gt; "&amp;$H$6,(1-K551)*(H551-F551)/J551)),"")</f>
        <v/>
      </c>
      <c r="M551" s="105"/>
      <c r="N551" s="105"/>
      <c r="O551" s="185"/>
      <c r="P551" s="185"/>
      <c r="Q551" s="185"/>
    </row>
    <row r="552" spans="1:17" x14ac:dyDescent="0.25">
      <c r="A552" s="103"/>
      <c r="B552" s="103"/>
      <c r="C552" s="96"/>
      <c r="D552" s="99"/>
      <c r="E552" s="100"/>
      <c r="F552" s="97" t="str">
        <f t="shared" si="24"/>
        <v/>
      </c>
      <c r="G552" s="85"/>
      <c r="H552" s="97" t="str">
        <f t="shared" si="25"/>
        <v/>
      </c>
      <c r="I552" s="86"/>
      <c r="J552" s="98" t="str">
        <f t="shared" si="26"/>
        <v/>
      </c>
      <c r="K552" s="187"/>
      <c r="L552" s="13" t="str">
        <f>IF(AND(ISNUMBER(F552),ISNUMBER(H552),ISNUMBER(J552))=TRUE,IF((Tabla1[[#This Row],[Peso cápsula + Residuo corregido (g)]]-Tabla1[[#This Row],[Peso cápsula Corregido (g)]])&lt;$J$6,"MASA INSUFICIENTE",IF((1-K552)*(H552-F552)/J552&lt;$H$6,"&gt; "&amp;$H$6,(1-K552)*(H552-F552)/J552)),"")</f>
        <v/>
      </c>
      <c r="M552" s="105"/>
      <c r="N552" s="105"/>
      <c r="O552" s="185"/>
      <c r="P552" s="185"/>
      <c r="Q552" s="185"/>
    </row>
    <row r="553" spans="1:17" x14ac:dyDescent="0.25">
      <c r="A553" s="103"/>
      <c r="B553" s="103"/>
      <c r="C553" s="96"/>
      <c r="D553" s="99"/>
      <c r="E553" s="100"/>
      <c r="F553" s="97" t="str">
        <f t="shared" si="24"/>
        <v/>
      </c>
      <c r="G553" s="85"/>
      <c r="H553" s="97" t="str">
        <f t="shared" si="25"/>
        <v/>
      </c>
      <c r="I553" s="86"/>
      <c r="J553" s="98" t="str">
        <f t="shared" si="26"/>
        <v/>
      </c>
      <c r="K553" s="187"/>
      <c r="L553" s="13" t="str">
        <f>IF(AND(ISNUMBER(F553),ISNUMBER(H553),ISNUMBER(J553))=TRUE,IF((Tabla1[[#This Row],[Peso cápsula + Residuo corregido (g)]]-Tabla1[[#This Row],[Peso cápsula Corregido (g)]])&lt;$J$6,"MASA INSUFICIENTE",IF((1-K553)*(H553-F553)/J553&lt;$H$6,"&gt; "&amp;$H$6,(1-K553)*(H553-F553)/J553)),"")</f>
        <v/>
      </c>
      <c r="M553" s="105"/>
      <c r="N553" s="105"/>
      <c r="O553" s="185"/>
      <c r="P553" s="185"/>
      <c r="Q553" s="185"/>
    </row>
    <row r="554" spans="1:17" x14ac:dyDescent="0.25">
      <c r="A554" s="103"/>
      <c r="B554" s="103"/>
      <c r="C554" s="96"/>
      <c r="D554" s="99"/>
      <c r="E554" s="100"/>
      <c r="F554" s="97" t="str">
        <f t="shared" si="24"/>
        <v/>
      </c>
      <c r="G554" s="85"/>
      <c r="H554" s="97" t="str">
        <f t="shared" si="25"/>
        <v/>
      </c>
      <c r="I554" s="86"/>
      <c r="J554" s="98" t="str">
        <f t="shared" si="26"/>
        <v/>
      </c>
      <c r="K554" s="187"/>
      <c r="L554" s="13" t="str">
        <f>IF(AND(ISNUMBER(F554),ISNUMBER(H554),ISNUMBER(J554))=TRUE,IF((Tabla1[[#This Row],[Peso cápsula + Residuo corregido (g)]]-Tabla1[[#This Row],[Peso cápsula Corregido (g)]])&lt;$J$6,"MASA INSUFICIENTE",IF((1-K554)*(H554-F554)/J554&lt;$H$6,"&gt; "&amp;$H$6,(1-K554)*(H554-F554)/J554)),"")</f>
        <v/>
      </c>
      <c r="M554" s="105"/>
      <c r="N554" s="105"/>
      <c r="O554" s="185"/>
      <c r="P554" s="185"/>
      <c r="Q554" s="185"/>
    </row>
    <row r="555" spans="1:17" x14ac:dyDescent="0.25">
      <c r="A555" s="103"/>
      <c r="B555" s="103"/>
      <c r="C555" s="96"/>
      <c r="D555" s="99"/>
      <c r="E555" s="100"/>
      <c r="F555" s="97" t="str">
        <f t="shared" si="24"/>
        <v/>
      </c>
      <c r="G555" s="85"/>
      <c r="H555" s="97" t="str">
        <f t="shared" si="25"/>
        <v/>
      </c>
      <c r="I555" s="86"/>
      <c r="J555" s="98" t="str">
        <f t="shared" si="26"/>
        <v/>
      </c>
      <c r="K555" s="187"/>
      <c r="L555" s="13" t="str">
        <f>IF(AND(ISNUMBER(F555),ISNUMBER(H555),ISNUMBER(J555))=TRUE,IF((Tabla1[[#This Row],[Peso cápsula + Residuo corregido (g)]]-Tabla1[[#This Row],[Peso cápsula Corregido (g)]])&lt;$J$6,"MASA INSUFICIENTE",IF((1-K555)*(H555-F555)/J555&lt;$H$6,"&gt; "&amp;$H$6,(1-K555)*(H555-F555)/J555)),"")</f>
        <v/>
      </c>
      <c r="M555" s="105"/>
      <c r="N555" s="105"/>
      <c r="O555" s="185"/>
      <c r="P555" s="185"/>
      <c r="Q555" s="185"/>
    </row>
    <row r="556" spans="1:17" x14ac:dyDescent="0.25">
      <c r="A556" s="103"/>
      <c r="B556" s="103"/>
      <c r="C556" s="96"/>
      <c r="D556" s="99"/>
      <c r="E556" s="100"/>
      <c r="F556" s="97" t="str">
        <f t="shared" si="24"/>
        <v/>
      </c>
      <c r="G556" s="85"/>
      <c r="H556" s="97" t="str">
        <f t="shared" si="25"/>
        <v/>
      </c>
      <c r="I556" s="86"/>
      <c r="J556" s="98" t="str">
        <f t="shared" si="26"/>
        <v/>
      </c>
      <c r="K556" s="187"/>
      <c r="L556" s="13" t="str">
        <f>IF(AND(ISNUMBER(F556),ISNUMBER(H556),ISNUMBER(J556))=TRUE,IF((Tabla1[[#This Row],[Peso cápsula + Residuo corregido (g)]]-Tabla1[[#This Row],[Peso cápsula Corregido (g)]])&lt;$J$6,"MASA INSUFICIENTE",IF((1-K556)*(H556-F556)/J556&lt;$H$6,"&gt; "&amp;$H$6,(1-K556)*(H556-F556)/J556)),"")</f>
        <v/>
      </c>
      <c r="M556" s="105"/>
      <c r="N556" s="105"/>
      <c r="O556" s="185"/>
      <c r="P556" s="185"/>
      <c r="Q556" s="185"/>
    </row>
    <row r="557" spans="1:17" x14ac:dyDescent="0.25">
      <c r="A557" s="103"/>
      <c r="B557" s="103"/>
      <c r="C557" s="96"/>
      <c r="D557" s="99"/>
      <c r="E557" s="100"/>
      <c r="F557" s="97" t="str">
        <f t="shared" si="24"/>
        <v/>
      </c>
      <c r="G557" s="85"/>
      <c r="H557" s="97" t="str">
        <f t="shared" si="25"/>
        <v/>
      </c>
      <c r="I557" s="86"/>
      <c r="J557" s="98" t="str">
        <f t="shared" si="26"/>
        <v/>
      </c>
      <c r="K557" s="187"/>
      <c r="L557" s="13" t="str">
        <f>IF(AND(ISNUMBER(F557),ISNUMBER(H557),ISNUMBER(J557))=TRUE,IF((Tabla1[[#This Row],[Peso cápsula + Residuo corregido (g)]]-Tabla1[[#This Row],[Peso cápsula Corregido (g)]])&lt;$J$6,"MASA INSUFICIENTE",IF((1-K557)*(H557-F557)/J557&lt;$H$6,"&gt; "&amp;$H$6,(1-K557)*(H557-F557)/J557)),"")</f>
        <v/>
      </c>
      <c r="M557" s="105"/>
      <c r="N557" s="105"/>
      <c r="O557" s="185"/>
      <c r="P557" s="185"/>
      <c r="Q557" s="185"/>
    </row>
    <row r="558" spans="1:17" x14ac:dyDescent="0.25">
      <c r="A558" s="103"/>
      <c r="B558" s="103"/>
      <c r="C558" s="96"/>
      <c r="D558" s="99"/>
      <c r="E558" s="100"/>
      <c r="F558" s="97" t="str">
        <f t="shared" si="24"/>
        <v/>
      </c>
      <c r="G558" s="85"/>
      <c r="H558" s="97" t="str">
        <f t="shared" si="25"/>
        <v/>
      </c>
      <c r="I558" s="86"/>
      <c r="J558" s="98" t="str">
        <f t="shared" si="26"/>
        <v/>
      </c>
      <c r="K558" s="187"/>
      <c r="L558" s="13" t="str">
        <f>IF(AND(ISNUMBER(F558),ISNUMBER(H558),ISNUMBER(J558))=TRUE,IF((Tabla1[[#This Row],[Peso cápsula + Residuo corregido (g)]]-Tabla1[[#This Row],[Peso cápsula Corregido (g)]])&lt;$J$6,"MASA INSUFICIENTE",IF((1-K558)*(H558-F558)/J558&lt;$H$6,"&gt; "&amp;$H$6,(1-K558)*(H558-F558)/J558)),"")</f>
        <v/>
      </c>
      <c r="M558" s="105"/>
      <c r="N558" s="105"/>
      <c r="O558" s="185"/>
      <c r="P558" s="185"/>
      <c r="Q558" s="185"/>
    </row>
    <row r="559" spans="1:17" x14ac:dyDescent="0.25">
      <c r="A559" s="103"/>
      <c r="B559" s="103"/>
      <c r="C559" s="96"/>
      <c r="D559" s="99"/>
      <c r="E559" s="100"/>
      <c r="F559" s="97" t="str">
        <f t="shared" si="24"/>
        <v/>
      </c>
      <c r="G559" s="85"/>
      <c r="H559" s="97" t="str">
        <f t="shared" si="25"/>
        <v/>
      </c>
      <c r="I559" s="86"/>
      <c r="J559" s="98" t="str">
        <f t="shared" si="26"/>
        <v/>
      </c>
      <c r="K559" s="187"/>
      <c r="L559" s="13" t="str">
        <f>IF(AND(ISNUMBER(F559),ISNUMBER(H559),ISNUMBER(J559))=TRUE,IF((Tabla1[[#This Row],[Peso cápsula + Residuo corregido (g)]]-Tabla1[[#This Row],[Peso cápsula Corregido (g)]])&lt;$J$6,"MASA INSUFICIENTE",IF((1-K559)*(H559-F559)/J559&lt;$H$6,"&gt; "&amp;$H$6,(1-K559)*(H559-F559)/J559)),"")</f>
        <v/>
      </c>
      <c r="M559" s="105"/>
      <c r="N559" s="105"/>
      <c r="O559" s="185"/>
      <c r="P559" s="185"/>
      <c r="Q559" s="185"/>
    </row>
    <row r="560" spans="1:17" x14ac:dyDescent="0.25">
      <c r="A560" s="103"/>
      <c r="B560" s="103"/>
      <c r="C560" s="96"/>
      <c r="D560" s="99"/>
      <c r="E560" s="100"/>
      <c r="F560" s="97" t="str">
        <f t="shared" si="24"/>
        <v/>
      </c>
      <c r="G560" s="85"/>
      <c r="H560" s="97" t="str">
        <f t="shared" si="25"/>
        <v/>
      </c>
      <c r="I560" s="86"/>
      <c r="J560" s="98" t="str">
        <f t="shared" si="26"/>
        <v/>
      </c>
      <c r="K560" s="187"/>
      <c r="L560" s="13" t="str">
        <f>IF(AND(ISNUMBER(F560),ISNUMBER(H560),ISNUMBER(J560))=TRUE,IF((Tabla1[[#This Row],[Peso cápsula + Residuo corregido (g)]]-Tabla1[[#This Row],[Peso cápsula Corregido (g)]])&lt;$J$6,"MASA INSUFICIENTE",IF((1-K560)*(H560-F560)/J560&lt;$H$6,"&gt; "&amp;$H$6,(1-K560)*(H560-F560)/J560)),"")</f>
        <v/>
      </c>
      <c r="M560" s="105"/>
      <c r="N560" s="105"/>
      <c r="O560" s="185"/>
      <c r="P560" s="185"/>
      <c r="Q560" s="185"/>
    </row>
    <row r="561" spans="1:17" x14ac:dyDescent="0.25">
      <c r="A561" s="103"/>
      <c r="B561" s="103"/>
      <c r="C561" s="96"/>
      <c r="D561" s="99"/>
      <c r="E561" s="100"/>
      <c r="F561" s="97" t="str">
        <f t="shared" si="24"/>
        <v/>
      </c>
      <c r="G561" s="85"/>
      <c r="H561" s="97" t="str">
        <f t="shared" si="25"/>
        <v/>
      </c>
      <c r="I561" s="86"/>
      <c r="J561" s="98" t="str">
        <f t="shared" si="26"/>
        <v/>
      </c>
      <c r="K561" s="187"/>
      <c r="L561" s="13" t="str">
        <f>IF(AND(ISNUMBER(F561),ISNUMBER(H561),ISNUMBER(J561))=TRUE,IF((Tabla1[[#This Row],[Peso cápsula + Residuo corregido (g)]]-Tabla1[[#This Row],[Peso cápsula Corregido (g)]])&lt;$J$6,"MASA INSUFICIENTE",IF((1-K561)*(H561-F561)/J561&lt;$H$6,"&gt; "&amp;$H$6,(1-K561)*(H561-F561)/J561)),"")</f>
        <v/>
      </c>
      <c r="M561" s="105"/>
      <c r="N561" s="105"/>
      <c r="O561" s="185"/>
      <c r="P561" s="185"/>
      <c r="Q561" s="185"/>
    </row>
    <row r="562" spans="1:17" x14ac:dyDescent="0.25">
      <c r="A562" s="103"/>
      <c r="B562" s="103"/>
      <c r="C562" s="96"/>
      <c r="D562" s="99"/>
      <c r="E562" s="100"/>
      <c r="F562" s="97" t="str">
        <f t="shared" si="24"/>
        <v/>
      </c>
      <c r="G562" s="85"/>
      <c r="H562" s="97" t="str">
        <f t="shared" si="25"/>
        <v/>
      </c>
      <c r="I562" s="86"/>
      <c r="J562" s="98" t="str">
        <f t="shared" si="26"/>
        <v/>
      </c>
      <c r="K562" s="187"/>
      <c r="L562" s="13" t="str">
        <f>IF(AND(ISNUMBER(F562),ISNUMBER(H562),ISNUMBER(J562))=TRUE,IF((Tabla1[[#This Row],[Peso cápsula + Residuo corregido (g)]]-Tabla1[[#This Row],[Peso cápsula Corregido (g)]])&lt;$J$6,"MASA INSUFICIENTE",IF((1-K562)*(H562-F562)/J562&lt;$H$6,"&gt; "&amp;$H$6,(1-K562)*(H562-F562)/J562)),"")</f>
        <v/>
      </c>
      <c r="M562" s="105"/>
      <c r="N562" s="105"/>
      <c r="O562" s="185"/>
      <c r="P562" s="185"/>
      <c r="Q562" s="185"/>
    </row>
    <row r="563" spans="1:17" x14ac:dyDescent="0.25">
      <c r="A563" s="103"/>
      <c r="B563" s="103"/>
      <c r="C563" s="96"/>
      <c r="D563" s="99"/>
      <c r="E563" s="100"/>
      <c r="F563" s="97" t="str">
        <f t="shared" si="24"/>
        <v/>
      </c>
      <c r="G563" s="85"/>
      <c r="H563" s="97" t="str">
        <f t="shared" si="25"/>
        <v/>
      </c>
      <c r="I563" s="86"/>
      <c r="J563" s="98" t="str">
        <f t="shared" si="26"/>
        <v/>
      </c>
      <c r="K563" s="187"/>
      <c r="L563" s="13" t="str">
        <f>IF(AND(ISNUMBER(F563),ISNUMBER(H563),ISNUMBER(J563))=TRUE,IF((Tabla1[[#This Row],[Peso cápsula + Residuo corregido (g)]]-Tabla1[[#This Row],[Peso cápsula Corregido (g)]])&lt;$J$6,"MASA INSUFICIENTE",IF((1-K563)*(H563-F563)/J563&lt;$H$6,"&gt; "&amp;$H$6,(1-K563)*(H563-F563)/J563)),"")</f>
        <v/>
      </c>
      <c r="M563" s="105"/>
      <c r="N563" s="105"/>
      <c r="O563" s="185"/>
      <c r="P563" s="185"/>
      <c r="Q563" s="185"/>
    </row>
    <row r="564" spans="1:17" x14ac:dyDescent="0.25">
      <c r="A564" s="103"/>
      <c r="B564" s="103"/>
      <c r="C564" s="96"/>
      <c r="D564" s="99"/>
      <c r="E564" s="100"/>
      <c r="F564" s="97" t="str">
        <f t="shared" si="24"/>
        <v/>
      </c>
      <c r="G564" s="85"/>
      <c r="H564" s="97" t="str">
        <f t="shared" si="25"/>
        <v/>
      </c>
      <c r="I564" s="86"/>
      <c r="J564" s="98" t="str">
        <f t="shared" si="26"/>
        <v/>
      </c>
      <c r="K564" s="187"/>
      <c r="L564" s="13" t="str">
        <f>IF(AND(ISNUMBER(F564),ISNUMBER(H564),ISNUMBER(J564))=TRUE,IF((Tabla1[[#This Row],[Peso cápsula + Residuo corregido (g)]]-Tabla1[[#This Row],[Peso cápsula Corregido (g)]])&lt;$J$6,"MASA INSUFICIENTE",IF((1-K564)*(H564-F564)/J564&lt;$H$6,"&gt; "&amp;$H$6,(1-K564)*(H564-F564)/J564)),"")</f>
        <v/>
      </c>
      <c r="M564" s="105"/>
      <c r="N564" s="105"/>
      <c r="O564" s="185"/>
      <c r="P564" s="185"/>
      <c r="Q564" s="185"/>
    </row>
    <row r="565" spans="1:17" x14ac:dyDescent="0.25">
      <c r="A565" s="103"/>
      <c r="B565" s="103"/>
      <c r="C565" s="96"/>
      <c r="D565" s="99"/>
      <c r="E565" s="100"/>
      <c r="F565" s="97" t="str">
        <f t="shared" si="24"/>
        <v/>
      </c>
      <c r="G565" s="85"/>
      <c r="H565" s="97" t="str">
        <f t="shared" si="25"/>
        <v/>
      </c>
      <c r="I565" s="86"/>
      <c r="J565" s="98" t="str">
        <f t="shared" si="26"/>
        <v/>
      </c>
      <c r="K565" s="187"/>
      <c r="L565" s="13" t="str">
        <f>IF(AND(ISNUMBER(F565),ISNUMBER(H565),ISNUMBER(J565))=TRUE,IF((Tabla1[[#This Row],[Peso cápsula + Residuo corregido (g)]]-Tabla1[[#This Row],[Peso cápsula Corregido (g)]])&lt;$J$6,"MASA INSUFICIENTE",IF((1-K565)*(H565-F565)/J565&lt;$H$6,"&gt; "&amp;$H$6,(1-K565)*(H565-F565)/J565)),"")</f>
        <v/>
      </c>
      <c r="M565" s="105"/>
      <c r="N565" s="105"/>
      <c r="O565" s="185"/>
      <c r="P565" s="185"/>
      <c r="Q565" s="185"/>
    </row>
    <row r="566" spans="1:17" x14ac:dyDescent="0.25">
      <c r="A566" s="103"/>
      <c r="B566" s="103"/>
      <c r="C566" s="96"/>
      <c r="D566" s="99"/>
      <c r="E566" s="100"/>
      <c r="F566" s="97" t="str">
        <f t="shared" si="24"/>
        <v/>
      </c>
      <c r="G566" s="85"/>
      <c r="H566" s="97" t="str">
        <f t="shared" si="25"/>
        <v/>
      </c>
      <c r="I566" s="86"/>
      <c r="J566" s="98" t="str">
        <f t="shared" si="26"/>
        <v/>
      </c>
      <c r="K566" s="187"/>
      <c r="L566" s="13" t="str">
        <f>IF(AND(ISNUMBER(F566),ISNUMBER(H566),ISNUMBER(J566))=TRUE,IF((Tabla1[[#This Row],[Peso cápsula + Residuo corregido (g)]]-Tabla1[[#This Row],[Peso cápsula Corregido (g)]])&lt;$J$6,"MASA INSUFICIENTE",IF((1-K566)*(H566-F566)/J566&lt;$H$6,"&gt; "&amp;$H$6,(1-K566)*(H566-F566)/J566)),"")</f>
        <v/>
      </c>
      <c r="M566" s="105"/>
      <c r="N566" s="105"/>
      <c r="O566" s="185"/>
      <c r="P566" s="185"/>
      <c r="Q566" s="185"/>
    </row>
    <row r="567" spans="1:17" x14ac:dyDescent="0.25">
      <c r="A567" s="103"/>
      <c r="B567" s="103"/>
      <c r="C567" s="96"/>
      <c r="D567" s="99"/>
      <c r="E567" s="100"/>
      <c r="F567" s="97" t="str">
        <f t="shared" si="24"/>
        <v/>
      </c>
      <c r="G567" s="85"/>
      <c r="H567" s="97" t="str">
        <f t="shared" si="25"/>
        <v/>
      </c>
      <c r="I567" s="86"/>
      <c r="J567" s="98" t="str">
        <f t="shared" si="26"/>
        <v/>
      </c>
      <c r="K567" s="187"/>
      <c r="L567" s="13" t="str">
        <f>IF(AND(ISNUMBER(F567),ISNUMBER(H567),ISNUMBER(J567))=TRUE,IF((Tabla1[[#This Row],[Peso cápsula + Residuo corregido (g)]]-Tabla1[[#This Row],[Peso cápsula Corregido (g)]])&lt;$J$6,"MASA INSUFICIENTE",IF((1-K567)*(H567-F567)/J567&lt;$H$6,"&gt; "&amp;$H$6,(1-K567)*(H567-F567)/J567)),"")</f>
        <v/>
      </c>
      <c r="M567" s="105"/>
      <c r="N567" s="105"/>
      <c r="O567" s="185"/>
      <c r="P567" s="185"/>
      <c r="Q567" s="185"/>
    </row>
    <row r="568" spans="1:17" x14ac:dyDescent="0.25">
      <c r="A568" s="103"/>
      <c r="B568" s="103"/>
      <c r="C568" s="96"/>
      <c r="D568" s="99"/>
      <c r="E568" s="100"/>
      <c r="F568" s="97" t="str">
        <f t="shared" si="24"/>
        <v/>
      </c>
      <c r="G568" s="85"/>
      <c r="H568" s="97" t="str">
        <f t="shared" si="25"/>
        <v/>
      </c>
      <c r="I568" s="86"/>
      <c r="J568" s="98" t="str">
        <f t="shared" si="26"/>
        <v/>
      </c>
      <c r="K568" s="187"/>
      <c r="L568" s="13" t="str">
        <f>IF(AND(ISNUMBER(F568),ISNUMBER(H568),ISNUMBER(J568))=TRUE,IF((Tabla1[[#This Row],[Peso cápsula + Residuo corregido (g)]]-Tabla1[[#This Row],[Peso cápsula Corregido (g)]])&lt;$J$6,"MASA INSUFICIENTE",IF((1-K568)*(H568-F568)/J568&lt;$H$6,"&gt; "&amp;$H$6,(1-K568)*(H568-F568)/J568)),"")</f>
        <v/>
      </c>
      <c r="M568" s="105"/>
      <c r="N568" s="105"/>
      <c r="O568" s="185"/>
      <c r="P568" s="185"/>
      <c r="Q568" s="185"/>
    </row>
    <row r="569" spans="1:17" x14ac:dyDescent="0.25">
      <c r="A569" s="103"/>
      <c r="B569" s="103"/>
      <c r="C569" s="96"/>
      <c r="D569" s="99"/>
      <c r="E569" s="100"/>
      <c r="F569" s="97" t="str">
        <f t="shared" si="24"/>
        <v/>
      </c>
      <c r="G569" s="85"/>
      <c r="H569" s="97" t="str">
        <f t="shared" si="25"/>
        <v/>
      </c>
      <c r="I569" s="86"/>
      <c r="J569" s="98" t="str">
        <f t="shared" si="26"/>
        <v/>
      </c>
      <c r="K569" s="187"/>
      <c r="L569" s="13" t="str">
        <f>IF(AND(ISNUMBER(F569),ISNUMBER(H569),ISNUMBER(J569))=TRUE,IF((Tabla1[[#This Row],[Peso cápsula + Residuo corregido (g)]]-Tabla1[[#This Row],[Peso cápsula Corregido (g)]])&lt;$J$6,"MASA INSUFICIENTE",IF((1-K569)*(H569-F569)/J569&lt;$H$6,"&gt; "&amp;$H$6,(1-K569)*(H569-F569)/J569)),"")</f>
        <v/>
      </c>
      <c r="M569" s="105"/>
      <c r="N569" s="105"/>
      <c r="O569" s="185"/>
      <c r="P569" s="185"/>
      <c r="Q569" s="185"/>
    </row>
    <row r="570" spans="1:17" x14ac:dyDescent="0.25">
      <c r="A570" s="103"/>
      <c r="B570" s="103"/>
      <c r="C570" s="96"/>
      <c r="D570" s="99"/>
      <c r="E570" s="100"/>
      <c r="F570" s="97" t="str">
        <f t="shared" si="24"/>
        <v/>
      </c>
      <c r="G570" s="85"/>
      <c r="H570" s="97" t="str">
        <f t="shared" si="25"/>
        <v/>
      </c>
      <c r="I570" s="86"/>
      <c r="J570" s="98" t="str">
        <f t="shared" si="26"/>
        <v/>
      </c>
      <c r="K570" s="187"/>
      <c r="L570" s="13" t="str">
        <f>IF(AND(ISNUMBER(F570),ISNUMBER(H570),ISNUMBER(J570))=TRUE,IF((Tabla1[[#This Row],[Peso cápsula + Residuo corregido (g)]]-Tabla1[[#This Row],[Peso cápsula Corregido (g)]])&lt;$J$6,"MASA INSUFICIENTE",IF((1-K570)*(H570-F570)/J570&lt;$H$6,"&gt; "&amp;$H$6,(1-K570)*(H570-F570)/J570)),"")</f>
        <v/>
      </c>
      <c r="M570" s="105"/>
      <c r="N570" s="105"/>
      <c r="O570" s="185"/>
      <c r="P570" s="185"/>
      <c r="Q570" s="185"/>
    </row>
    <row r="571" spans="1:17" x14ac:dyDescent="0.25">
      <c r="A571" s="103"/>
      <c r="B571" s="103"/>
      <c r="C571" s="96"/>
      <c r="D571" s="99"/>
      <c r="E571" s="100"/>
      <c r="F571" s="97" t="str">
        <f t="shared" si="24"/>
        <v/>
      </c>
      <c r="G571" s="85"/>
      <c r="H571" s="97" t="str">
        <f t="shared" si="25"/>
        <v/>
      </c>
      <c r="I571" s="86"/>
      <c r="J571" s="98" t="str">
        <f t="shared" si="26"/>
        <v/>
      </c>
      <c r="K571" s="187"/>
      <c r="L571" s="13" t="str">
        <f>IF(AND(ISNUMBER(F571),ISNUMBER(H571),ISNUMBER(J571))=TRUE,IF((Tabla1[[#This Row],[Peso cápsula + Residuo corregido (g)]]-Tabla1[[#This Row],[Peso cápsula Corregido (g)]])&lt;$J$6,"MASA INSUFICIENTE",IF((1-K571)*(H571-F571)/J571&lt;$H$6,"&gt; "&amp;$H$6,(1-K571)*(H571-F571)/J571)),"")</f>
        <v/>
      </c>
      <c r="M571" s="105"/>
      <c r="N571" s="105"/>
      <c r="O571" s="185"/>
      <c r="P571" s="185"/>
      <c r="Q571" s="185"/>
    </row>
    <row r="572" spans="1:17" x14ac:dyDescent="0.25">
      <c r="A572" s="103"/>
      <c r="B572" s="103"/>
      <c r="C572" s="96"/>
      <c r="D572" s="99"/>
      <c r="E572" s="100"/>
      <c r="F572" s="97" t="str">
        <f t="shared" si="24"/>
        <v/>
      </c>
      <c r="G572" s="85"/>
      <c r="H572" s="97" t="str">
        <f t="shared" si="25"/>
        <v/>
      </c>
      <c r="I572" s="86"/>
      <c r="J572" s="98" t="str">
        <f t="shared" si="26"/>
        <v/>
      </c>
      <c r="K572" s="187"/>
      <c r="L572" s="13" t="str">
        <f>IF(AND(ISNUMBER(F572),ISNUMBER(H572),ISNUMBER(J572))=TRUE,IF((Tabla1[[#This Row],[Peso cápsula + Residuo corregido (g)]]-Tabla1[[#This Row],[Peso cápsula Corregido (g)]])&lt;$J$6,"MASA INSUFICIENTE",IF((1-K572)*(H572-F572)/J572&lt;$H$6,"&gt; "&amp;$H$6,(1-K572)*(H572-F572)/J572)),"")</f>
        <v/>
      </c>
      <c r="M572" s="105"/>
      <c r="N572" s="105"/>
      <c r="O572" s="185"/>
      <c r="P572" s="185"/>
      <c r="Q572" s="185"/>
    </row>
    <row r="573" spans="1:17" x14ac:dyDescent="0.25">
      <c r="A573" s="103"/>
      <c r="B573" s="103"/>
      <c r="C573" s="96"/>
      <c r="D573" s="99"/>
      <c r="E573" s="100"/>
      <c r="F573" s="97" t="str">
        <f t="shared" si="24"/>
        <v/>
      </c>
      <c r="G573" s="85"/>
      <c r="H573" s="97" t="str">
        <f t="shared" si="25"/>
        <v/>
      </c>
      <c r="I573" s="86"/>
      <c r="J573" s="98" t="str">
        <f t="shared" si="26"/>
        <v/>
      </c>
      <c r="K573" s="187"/>
      <c r="L573" s="13" t="str">
        <f>IF(AND(ISNUMBER(F573),ISNUMBER(H573),ISNUMBER(J573))=TRUE,IF((Tabla1[[#This Row],[Peso cápsula + Residuo corregido (g)]]-Tabla1[[#This Row],[Peso cápsula Corregido (g)]])&lt;$J$6,"MASA INSUFICIENTE",IF((1-K573)*(H573-F573)/J573&lt;$H$6,"&gt; "&amp;$H$6,(1-K573)*(H573-F573)/J573)),"")</f>
        <v/>
      </c>
      <c r="M573" s="105"/>
      <c r="N573" s="105"/>
      <c r="O573" s="185"/>
      <c r="P573" s="185"/>
      <c r="Q573" s="185"/>
    </row>
    <row r="574" spans="1:17" x14ac:dyDescent="0.25">
      <c r="A574" s="103"/>
      <c r="B574" s="103"/>
      <c r="C574" s="96"/>
      <c r="D574" s="99"/>
      <c r="E574" s="100"/>
      <c r="F574" s="97" t="str">
        <f t="shared" si="24"/>
        <v/>
      </c>
      <c r="G574" s="85"/>
      <c r="H574" s="97" t="str">
        <f t="shared" si="25"/>
        <v/>
      </c>
      <c r="I574" s="86"/>
      <c r="J574" s="98" t="str">
        <f t="shared" si="26"/>
        <v/>
      </c>
      <c r="K574" s="187"/>
      <c r="L574" s="13" t="str">
        <f>IF(AND(ISNUMBER(F574),ISNUMBER(H574),ISNUMBER(J574))=TRUE,IF((Tabla1[[#This Row],[Peso cápsula + Residuo corregido (g)]]-Tabla1[[#This Row],[Peso cápsula Corregido (g)]])&lt;$J$6,"MASA INSUFICIENTE",IF((1-K574)*(H574-F574)/J574&lt;$H$6,"&gt; "&amp;$H$6,(1-K574)*(H574-F574)/J574)),"")</f>
        <v/>
      </c>
      <c r="M574" s="105"/>
      <c r="N574" s="105"/>
      <c r="O574" s="185"/>
      <c r="P574" s="185"/>
      <c r="Q574" s="185"/>
    </row>
    <row r="575" spans="1:17" x14ac:dyDescent="0.25">
      <c r="A575" s="103"/>
      <c r="B575" s="103"/>
      <c r="C575" s="96"/>
      <c r="D575" s="99"/>
      <c r="E575" s="100"/>
      <c r="F575" s="97" t="str">
        <f t="shared" si="24"/>
        <v/>
      </c>
      <c r="G575" s="85"/>
      <c r="H575" s="97" t="str">
        <f t="shared" si="25"/>
        <v/>
      </c>
      <c r="I575" s="86"/>
      <c r="J575" s="98" t="str">
        <f t="shared" si="26"/>
        <v/>
      </c>
      <c r="K575" s="187"/>
      <c r="L575" s="13" t="str">
        <f>IF(AND(ISNUMBER(F575),ISNUMBER(H575),ISNUMBER(J575))=TRUE,IF((Tabla1[[#This Row],[Peso cápsula + Residuo corregido (g)]]-Tabla1[[#This Row],[Peso cápsula Corregido (g)]])&lt;$J$6,"MASA INSUFICIENTE",IF((1-K575)*(H575-F575)/J575&lt;$H$6,"&gt; "&amp;$H$6,(1-K575)*(H575-F575)/J575)),"")</f>
        <v/>
      </c>
      <c r="M575" s="105"/>
      <c r="N575" s="105"/>
      <c r="O575" s="185"/>
      <c r="P575" s="185"/>
      <c r="Q575" s="185"/>
    </row>
    <row r="576" spans="1:17" x14ac:dyDescent="0.25">
      <c r="A576" s="103"/>
      <c r="B576" s="103"/>
      <c r="C576" s="96"/>
      <c r="D576" s="99"/>
      <c r="E576" s="100"/>
      <c r="F576" s="97" t="str">
        <f t="shared" si="24"/>
        <v/>
      </c>
      <c r="G576" s="85"/>
      <c r="H576" s="97" t="str">
        <f t="shared" si="25"/>
        <v/>
      </c>
      <c r="I576" s="86"/>
      <c r="J576" s="98" t="str">
        <f t="shared" si="26"/>
        <v/>
      </c>
      <c r="K576" s="187"/>
      <c r="L576" s="13" t="str">
        <f>IF(AND(ISNUMBER(F576),ISNUMBER(H576),ISNUMBER(J576))=TRUE,IF((Tabla1[[#This Row],[Peso cápsula + Residuo corregido (g)]]-Tabla1[[#This Row],[Peso cápsula Corregido (g)]])&lt;$J$6,"MASA INSUFICIENTE",IF((1-K576)*(H576-F576)/J576&lt;$H$6,"&gt; "&amp;$H$6,(1-K576)*(H576-F576)/J576)),"")</f>
        <v/>
      </c>
      <c r="M576" s="105"/>
      <c r="N576" s="105"/>
      <c r="O576" s="185"/>
      <c r="P576" s="185"/>
      <c r="Q576" s="185"/>
    </row>
    <row r="577" spans="1:17" x14ac:dyDescent="0.25">
      <c r="A577" s="103"/>
      <c r="B577" s="103"/>
      <c r="C577" s="96"/>
      <c r="D577" s="99"/>
      <c r="E577" s="100"/>
      <c r="F577" s="97" t="str">
        <f t="shared" si="24"/>
        <v/>
      </c>
      <c r="G577" s="85"/>
      <c r="H577" s="97" t="str">
        <f t="shared" si="25"/>
        <v/>
      </c>
      <c r="I577" s="86"/>
      <c r="J577" s="98" t="str">
        <f t="shared" si="26"/>
        <v/>
      </c>
      <c r="K577" s="187"/>
      <c r="L577" s="13" t="str">
        <f>IF(AND(ISNUMBER(F577),ISNUMBER(H577),ISNUMBER(J577))=TRUE,IF((Tabla1[[#This Row],[Peso cápsula + Residuo corregido (g)]]-Tabla1[[#This Row],[Peso cápsula Corregido (g)]])&lt;$J$6,"MASA INSUFICIENTE",IF((1-K577)*(H577-F577)/J577&lt;$H$6,"&gt; "&amp;$H$6,(1-K577)*(H577-F577)/J577)),"")</f>
        <v/>
      </c>
      <c r="M577" s="105"/>
      <c r="N577" s="105"/>
      <c r="O577" s="185"/>
      <c r="P577" s="185"/>
      <c r="Q577" s="185"/>
    </row>
    <row r="578" spans="1:17" x14ac:dyDescent="0.25">
      <c r="A578" s="103"/>
      <c r="B578" s="103"/>
      <c r="C578" s="96"/>
      <c r="D578" s="99"/>
      <c r="E578" s="100"/>
      <c r="F578" s="97" t="str">
        <f t="shared" si="24"/>
        <v/>
      </c>
      <c r="G578" s="85"/>
      <c r="H578" s="97" t="str">
        <f t="shared" si="25"/>
        <v/>
      </c>
      <c r="I578" s="86"/>
      <c r="J578" s="98" t="str">
        <f t="shared" si="26"/>
        <v/>
      </c>
      <c r="K578" s="187"/>
      <c r="L578" s="13" t="str">
        <f>IF(AND(ISNUMBER(F578),ISNUMBER(H578),ISNUMBER(J578))=TRUE,IF((Tabla1[[#This Row],[Peso cápsula + Residuo corregido (g)]]-Tabla1[[#This Row],[Peso cápsula Corregido (g)]])&lt;$J$6,"MASA INSUFICIENTE",IF((1-K578)*(H578-F578)/J578&lt;$H$6,"&gt; "&amp;$H$6,(1-K578)*(H578-F578)/J578)),"")</f>
        <v/>
      </c>
      <c r="M578" s="105"/>
      <c r="N578" s="105"/>
      <c r="O578" s="185"/>
      <c r="P578" s="185"/>
      <c r="Q578" s="185"/>
    </row>
    <row r="579" spans="1:17" x14ac:dyDescent="0.25">
      <c r="A579" s="103"/>
      <c r="B579" s="103"/>
      <c r="C579" s="96"/>
      <c r="D579" s="99"/>
      <c r="E579" s="100"/>
      <c r="F579" s="97" t="str">
        <f t="shared" si="24"/>
        <v/>
      </c>
      <c r="G579" s="85"/>
      <c r="H579" s="97" t="str">
        <f t="shared" si="25"/>
        <v/>
      </c>
      <c r="I579" s="86"/>
      <c r="J579" s="98" t="str">
        <f t="shared" si="26"/>
        <v/>
      </c>
      <c r="K579" s="187"/>
      <c r="L579" s="13" t="str">
        <f>IF(AND(ISNUMBER(F579),ISNUMBER(H579),ISNUMBER(J579))=TRUE,IF((Tabla1[[#This Row],[Peso cápsula + Residuo corregido (g)]]-Tabla1[[#This Row],[Peso cápsula Corregido (g)]])&lt;$J$6,"MASA INSUFICIENTE",IF((1-K579)*(H579-F579)/J579&lt;$H$6,"&gt; "&amp;$H$6,(1-K579)*(H579-F579)/J579)),"")</f>
        <v/>
      </c>
      <c r="M579" s="105"/>
      <c r="N579" s="105"/>
      <c r="O579" s="185"/>
      <c r="P579" s="185"/>
      <c r="Q579" s="185"/>
    </row>
    <row r="580" spans="1:17" x14ac:dyDescent="0.25">
      <c r="A580" s="103"/>
      <c r="B580" s="103"/>
      <c r="C580" s="96"/>
      <c r="D580" s="99"/>
      <c r="E580" s="100"/>
      <c r="F580" s="97" t="str">
        <f t="shared" si="24"/>
        <v/>
      </c>
      <c r="G580" s="85"/>
      <c r="H580" s="97" t="str">
        <f t="shared" si="25"/>
        <v/>
      </c>
      <c r="I580" s="86"/>
      <c r="J580" s="98" t="str">
        <f t="shared" si="26"/>
        <v/>
      </c>
      <c r="K580" s="187"/>
      <c r="L580" s="13" t="str">
        <f>IF(AND(ISNUMBER(F580),ISNUMBER(H580),ISNUMBER(J580))=TRUE,IF((Tabla1[[#This Row],[Peso cápsula + Residuo corregido (g)]]-Tabla1[[#This Row],[Peso cápsula Corregido (g)]])&lt;$J$6,"MASA INSUFICIENTE",IF((1-K580)*(H580-F580)/J580&lt;$H$6,"&gt; "&amp;$H$6,(1-K580)*(H580-F580)/J580)),"")</f>
        <v/>
      </c>
      <c r="M580" s="105"/>
      <c r="N580" s="105"/>
      <c r="O580" s="185"/>
      <c r="P580" s="185"/>
      <c r="Q580" s="185"/>
    </row>
    <row r="581" spans="1:17" x14ac:dyDescent="0.25">
      <c r="A581" s="103"/>
      <c r="B581" s="103"/>
      <c r="C581" s="96"/>
      <c r="D581" s="99"/>
      <c r="E581" s="100"/>
      <c r="F581" s="97" t="str">
        <f t="shared" si="24"/>
        <v/>
      </c>
      <c r="G581" s="85"/>
      <c r="H581" s="97" t="str">
        <f t="shared" si="25"/>
        <v/>
      </c>
      <c r="I581" s="86"/>
      <c r="J581" s="98" t="str">
        <f t="shared" si="26"/>
        <v/>
      </c>
      <c r="K581" s="187"/>
      <c r="L581" s="13" t="str">
        <f>IF(AND(ISNUMBER(F581),ISNUMBER(H581),ISNUMBER(J581))=TRUE,IF((Tabla1[[#This Row],[Peso cápsula + Residuo corregido (g)]]-Tabla1[[#This Row],[Peso cápsula Corregido (g)]])&lt;$J$6,"MASA INSUFICIENTE",IF((1-K581)*(H581-F581)/J581&lt;$H$6,"&gt; "&amp;$H$6,(1-K581)*(H581-F581)/J581)),"")</f>
        <v/>
      </c>
      <c r="M581" s="105"/>
      <c r="N581" s="105"/>
      <c r="O581" s="185"/>
      <c r="P581" s="185"/>
      <c r="Q581" s="185"/>
    </row>
    <row r="582" spans="1:17" x14ac:dyDescent="0.25">
      <c r="A582" s="103"/>
      <c r="B582" s="103"/>
      <c r="C582" s="96"/>
      <c r="D582" s="99"/>
      <c r="E582" s="100"/>
      <c r="F582" s="97" t="str">
        <f t="shared" si="24"/>
        <v/>
      </c>
      <c r="G582" s="85"/>
      <c r="H582" s="97" t="str">
        <f t="shared" si="25"/>
        <v/>
      </c>
      <c r="I582" s="86"/>
      <c r="J582" s="98" t="str">
        <f t="shared" si="26"/>
        <v/>
      </c>
      <c r="K582" s="187"/>
      <c r="L582" s="13" t="str">
        <f>IF(AND(ISNUMBER(F582),ISNUMBER(H582),ISNUMBER(J582))=TRUE,IF((Tabla1[[#This Row],[Peso cápsula + Residuo corregido (g)]]-Tabla1[[#This Row],[Peso cápsula Corregido (g)]])&lt;$J$6,"MASA INSUFICIENTE",IF((1-K582)*(H582-F582)/J582&lt;$H$6,"&gt; "&amp;$H$6,(1-K582)*(H582-F582)/J582)),"")</f>
        <v/>
      </c>
      <c r="M582" s="105"/>
      <c r="N582" s="105"/>
      <c r="O582" s="185"/>
      <c r="P582" s="185"/>
      <c r="Q582" s="185"/>
    </row>
    <row r="583" spans="1:17" x14ac:dyDescent="0.25">
      <c r="A583" s="103"/>
      <c r="B583" s="103"/>
      <c r="C583" s="96"/>
      <c r="D583" s="99"/>
      <c r="E583" s="100"/>
      <c r="F583" s="97" t="str">
        <f t="shared" si="24"/>
        <v/>
      </c>
      <c r="G583" s="85"/>
      <c r="H583" s="97" t="str">
        <f t="shared" si="25"/>
        <v/>
      </c>
      <c r="I583" s="86"/>
      <c r="J583" s="98" t="str">
        <f t="shared" si="26"/>
        <v/>
      </c>
      <c r="K583" s="187"/>
      <c r="L583" s="13" t="str">
        <f>IF(AND(ISNUMBER(F583),ISNUMBER(H583),ISNUMBER(J583))=TRUE,IF((Tabla1[[#This Row],[Peso cápsula + Residuo corregido (g)]]-Tabla1[[#This Row],[Peso cápsula Corregido (g)]])&lt;$J$6,"MASA INSUFICIENTE",IF((1-K583)*(H583-F583)/J583&lt;$H$6,"&gt; "&amp;$H$6,(1-K583)*(H583-F583)/J583)),"")</f>
        <v/>
      </c>
      <c r="M583" s="105"/>
      <c r="N583" s="105"/>
      <c r="O583" s="185"/>
      <c r="P583" s="185"/>
      <c r="Q583" s="185"/>
    </row>
    <row r="584" spans="1:17" x14ac:dyDescent="0.25">
      <c r="A584" s="103"/>
      <c r="B584" s="103"/>
      <c r="C584" s="96"/>
      <c r="D584" s="99"/>
      <c r="E584" s="100"/>
      <c r="F584" s="97" t="str">
        <f t="shared" si="24"/>
        <v/>
      </c>
      <c r="G584" s="85"/>
      <c r="H584" s="97" t="str">
        <f t="shared" si="25"/>
        <v/>
      </c>
      <c r="I584" s="86"/>
      <c r="J584" s="98" t="str">
        <f t="shared" si="26"/>
        <v/>
      </c>
      <c r="K584" s="187"/>
      <c r="L584" s="13" t="str">
        <f>IF(AND(ISNUMBER(F584),ISNUMBER(H584),ISNUMBER(J584))=TRUE,IF((Tabla1[[#This Row],[Peso cápsula + Residuo corregido (g)]]-Tabla1[[#This Row],[Peso cápsula Corregido (g)]])&lt;$J$6,"MASA INSUFICIENTE",IF((1-K584)*(H584-F584)/J584&lt;$H$6,"&gt; "&amp;$H$6,(1-K584)*(H584-F584)/J584)),"")</f>
        <v/>
      </c>
      <c r="M584" s="105"/>
      <c r="N584" s="105"/>
      <c r="O584" s="185"/>
      <c r="P584" s="185"/>
      <c r="Q584" s="185"/>
    </row>
    <row r="585" spans="1:17" x14ac:dyDescent="0.25">
      <c r="A585" s="103"/>
      <c r="B585" s="103"/>
      <c r="C585" s="96"/>
      <c r="D585" s="99"/>
      <c r="E585" s="100"/>
      <c r="F585" s="97" t="str">
        <f t="shared" si="24"/>
        <v/>
      </c>
      <c r="G585" s="85"/>
      <c r="H585" s="97" t="str">
        <f t="shared" si="25"/>
        <v/>
      </c>
      <c r="I585" s="86"/>
      <c r="J585" s="98" t="str">
        <f t="shared" si="26"/>
        <v/>
      </c>
      <c r="K585" s="187"/>
      <c r="L585" s="13" t="str">
        <f>IF(AND(ISNUMBER(F585),ISNUMBER(H585),ISNUMBER(J585))=TRUE,IF((Tabla1[[#This Row],[Peso cápsula + Residuo corregido (g)]]-Tabla1[[#This Row],[Peso cápsula Corregido (g)]])&lt;$J$6,"MASA INSUFICIENTE",IF((1-K585)*(H585-F585)/J585&lt;$H$6,"&gt; "&amp;$H$6,(1-K585)*(H585-F585)/J585)),"")</f>
        <v/>
      </c>
      <c r="M585" s="105"/>
      <c r="N585" s="105"/>
      <c r="O585" s="185"/>
      <c r="P585" s="185"/>
      <c r="Q585" s="185"/>
    </row>
    <row r="586" spans="1:17" x14ac:dyDescent="0.25">
      <c r="A586" s="103"/>
      <c r="B586" s="103"/>
      <c r="C586" s="96"/>
      <c r="D586" s="99"/>
      <c r="E586" s="100"/>
      <c r="F586" s="97" t="str">
        <f t="shared" si="24"/>
        <v/>
      </c>
      <c r="G586" s="85"/>
      <c r="H586" s="97" t="str">
        <f t="shared" si="25"/>
        <v/>
      </c>
      <c r="I586" s="86"/>
      <c r="J586" s="98" t="str">
        <f t="shared" si="26"/>
        <v/>
      </c>
      <c r="K586" s="187"/>
      <c r="L586" s="13" t="str">
        <f>IF(AND(ISNUMBER(F586),ISNUMBER(H586),ISNUMBER(J586))=TRUE,IF((Tabla1[[#This Row],[Peso cápsula + Residuo corregido (g)]]-Tabla1[[#This Row],[Peso cápsula Corregido (g)]])&lt;$J$6,"MASA INSUFICIENTE",IF((1-K586)*(H586-F586)/J586&lt;$H$6,"&gt; "&amp;$H$6,(1-K586)*(H586-F586)/J586)),"")</f>
        <v/>
      </c>
      <c r="M586" s="105"/>
      <c r="N586" s="105"/>
      <c r="O586" s="185"/>
      <c r="P586" s="185"/>
      <c r="Q586" s="185"/>
    </row>
    <row r="587" spans="1:17" x14ac:dyDescent="0.25">
      <c r="A587" s="103"/>
      <c r="B587" s="103"/>
      <c r="C587" s="96"/>
      <c r="D587" s="99"/>
      <c r="E587" s="100"/>
      <c r="F587" s="97" t="str">
        <f t="shared" si="24"/>
        <v/>
      </c>
      <c r="G587" s="85"/>
      <c r="H587" s="97" t="str">
        <f t="shared" si="25"/>
        <v/>
      </c>
      <c r="I587" s="86"/>
      <c r="J587" s="98" t="str">
        <f t="shared" si="26"/>
        <v/>
      </c>
      <c r="K587" s="187"/>
      <c r="L587" s="13" t="str">
        <f>IF(AND(ISNUMBER(F587),ISNUMBER(H587),ISNUMBER(J587))=TRUE,IF((Tabla1[[#This Row],[Peso cápsula + Residuo corregido (g)]]-Tabla1[[#This Row],[Peso cápsula Corregido (g)]])&lt;$J$6,"MASA INSUFICIENTE",IF((1-K587)*(H587-F587)/J587&lt;$H$6,"&gt; "&amp;$H$6,(1-K587)*(H587-F587)/J587)),"")</f>
        <v/>
      </c>
      <c r="M587" s="105"/>
      <c r="N587" s="105"/>
      <c r="O587" s="185"/>
      <c r="P587" s="185"/>
      <c r="Q587" s="185"/>
    </row>
    <row r="588" spans="1:17" x14ac:dyDescent="0.25">
      <c r="A588" s="103"/>
      <c r="B588" s="103"/>
      <c r="C588" s="96"/>
      <c r="D588" s="99"/>
      <c r="E588" s="100"/>
      <c r="F588" s="97" t="str">
        <f t="shared" si="24"/>
        <v/>
      </c>
      <c r="G588" s="85"/>
      <c r="H588" s="97" t="str">
        <f t="shared" si="25"/>
        <v/>
      </c>
      <c r="I588" s="86"/>
      <c r="J588" s="98" t="str">
        <f t="shared" si="26"/>
        <v/>
      </c>
      <c r="K588" s="187"/>
      <c r="L588" s="13" t="str">
        <f>IF(AND(ISNUMBER(F588),ISNUMBER(H588),ISNUMBER(J588))=TRUE,IF((Tabla1[[#This Row],[Peso cápsula + Residuo corregido (g)]]-Tabla1[[#This Row],[Peso cápsula Corregido (g)]])&lt;$J$6,"MASA INSUFICIENTE",IF((1-K588)*(H588-F588)/J588&lt;$H$6,"&gt; "&amp;$H$6,(1-K588)*(H588-F588)/J588)),"")</f>
        <v/>
      </c>
      <c r="M588" s="105"/>
      <c r="N588" s="105"/>
      <c r="O588" s="185"/>
      <c r="P588" s="185"/>
      <c r="Q588" s="185"/>
    </row>
    <row r="589" spans="1:17" x14ac:dyDescent="0.25">
      <c r="A589" s="103"/>
      <c r="B589" s="103"/>
      <c r="C589" s="96"/>
      <c r="D589" s="99"/>
      <c r="E589" s="100"/>
      <c r="F589" s="97" t="str">
        <f t="shared" si="24"/>
        <v/>
      </c>
      <c r="G589" s="85"/>
      <c r="H589" s="97" t="str">
        <f t="shared" si="25"/>
        <v/>
      </c>
      <c r="I589" s="86"/>
      <c r="J589" s="98" t="str">
        <f t="shared" si="26"/>
        <v/>
      </c>
      <c r="K589" s="187"/>
      <c r="L589" s="13" t="str">
        <f>IF(AND(ISNUMBER(F589),ISNUMBER(H589),ISNUMBER(J589))=TRUE,IF((Tabla1[[#This Row],[Peso cápsula + Residuo corregido (g)]]-Tabla1[[#This Row],[Peso cápsula Corregido (g)]])&lt;$J$6,"MASA INSUFICIENTE",IF((1-K589)*(H589-F589)/J589&lt;$H$6,"&gt; "&amp;$H$6,(1-K589)*(H589-F589)/J589)),"")</f>
        <v/>
      </c>
      <c r="M589" s="105"/>
      <c r="N589" s="105"/>
      <c r="O589" s="185"/>
      <c r="P589" s="185"/>
      <c r="Q589" s="185"/>
    </row>
    <row r="590" spans="1:17" x14ac:dyDescent="0.25">
      <c r="A590" s="103"/>
      <c r="B590" s="103"/>
      <c r="C590" s="96"/>
      <c r="D590" s="99"/>
      <c r="E590" s="100"/>
      <c r="F590" s="97" t="str">
        <f t="shared" si="24"/>
        <v/>
      </c>
      <c r="G590" s="85"/>
      <c r="H590" s="97" t="str">
        <f t="shared" si="25"/>
        <v/>
      </c>
      <c r="I590" s="86"/>
      <c r="J590" s="98" t="str">
        <f t="shared" si="26"/>
        <v/>
      </c>
      <c r="K590" s="187"/>
      <c r="L590" s="13" t="str">
        <f>IF(AND(ISNUMBER(F590),ISNUMBER(H590),ISNUMBER(J590))=TRUE,IF((Tabla1[[#This Row],[Peso cápsula + Residuo corregido (g)]]-Tabla1[[#This Row],[Peso cápsula Corregido (g)]])&lt;$J$6,"MASA INSUFICIENTE",IF((1-K590)*(H590-F590)/J590&lt;$H$6,"&gt; "&amp;$H$6,(1-K590)*(H590-F590)/J590)),"")</f>
        <v/>
      </c>
      <c r="M590" s="105"/>
      <c r="N590" s="105"/>
      <c r="O590" s="185"/>
      <c r="P590" s="185"/>
      <c r="Q590" s="185"/>
    </row>
    <row r="591" spans="1:17" x14ac:dyDescent="0.25">
      <c r="A591" s="103"/>
      <c r="B591" s="103"/>
      <c r="C591" s="96"/>
      <c r="D591" s="99"/>
      <c r="E591" s="100"/>
      <c r="F591" s="97" t="str">
        <f t="shared" si="24"/>
        <v/>
      </c>
      <c r="G591" s="85"/>
      <c r="H591" s="97" t="str">
        <f t="shared" si="25"/>
        <v/>
      </c>
      <c r="I591" s="86"/>
      <c r="J591" s="98" t="str">
        <f t="shared" si="26"/>
        <v/>
      </c>
      <c r="K591" s="187"/>
      <c r="L591" s="13" t="str">
        <f>IF(AND(ISNUMBER(F591),ISNUMBER(H591),ISNUMBER(J591))=TRUE,IF((Tabla1[[#This Row],[Peso cápsula + Residuo corregido (g)]]-Tabla1[[#This Row],[Peso cápsula Corregido (g)]])&lt;$J$6,"MASA INSUFICIENTE",IF((1-K591)*(H591-F591)/J591&lt;$H$6,"&gt; "&amp;$H$6,(1-K591)*(H591-F591)/J591)),"")</f>
        <v/>
      </c>
      <c r="M591" s="105"/>
      <c r="N591" s="105"/>
      <c r="O591" s="185"/>
      <c r="P591" s="185"/>
      <c r="Q591" s="185"/>
    </row>
    <row r="592" spans="1:17" x14ac:dyDescent="0.25">
      <c r="A592" s="103"/>
      <c r="B592" s="103"/>
      <c r="C592" s="96"/>
      <c r="D592" s="99"/>
      <c r="E592" s="100"/>
      <c r="F592" s="97" t="str">
        <f t="shared" si="24"/>
        <v/>
      </c>
      <c r="G592" s="85"/>
      <c r="H592" s="97" t="str">
        <f t="shared" si="25"/>
        <v/>
      </c>
      <c r="I592" s="86"/>
      <c r="J592" s="98" t="str">
        <f t="shared" si="26"/>
        <v/>
      </c>
      <c r="K592" s="187"/>
      <c r="L592" s="13" t="str">
        <f>IF(AND(ISNUMBER(F592),ISNUMBER(H592),ISNUMBER(J592))=TRUE,IF((Tabla1[[#This Row],[Peso cápsula + Residuo corregido (g)]]-Tabla1[[#This Row],[Peso cápsula Corregido (g)]])&lt;$J$6,"MASA INSUFICIENTE",IF((1-K592)*(H592-F592)/J592&lt;$H$6,"&gt; "&amp;$H$6,(1-K592)*(H592-F592)/J592)),"")</f>
        <v/>
      </c>
      <c r="M592" s="105"/>
      <c r="N592" s="105"/>
      <c r="O592" s="185"/>
      <c r="P592" s="185"/>
      <c r="Q592" s="185"/>
    </row>
    <row r="593" spans="1:17" x14ac:dyDescent="0.25">
      <c r="A593" s="103"/>
      <c r="B593" s="103"/>
      <c r="C593" s="96"/>
      <c r="D593" s="99"/>
      <c r="E593" s="100"/>
      <c r="F593" s="97" t="str">
        <f t="shared" si="24"/>
        <v/>
      </c>
      <c r="G593" s="85"/>
      <c r="H593" s="97" t="str">
        <f t="shared" si="25"/>
        <v/>
      </c>
      <c r="I593" s="86"/>
      <c r="J593" s="98" t="str">
        <f t="shared" si="26"/>
        <v/>
      </c>
      <c r="K593" s="187"/>
      <c r="L593" s="13" t="str">
        <f>IF(AND(ISNUMBER(F593),ISNUMBER(H593),ISNUMBER(J593))=TRUE,IF((Tabla1[[#This Row],[Peso cápsula + Residuo corregido (g)]]-Tabla1[[#This Row],[Peso cápsula Corregido (g)]])&lt;$J$6,"MASA INSUFICIENTE",IF((1-K593)*(H593-F593)/J593&lt;$H$6,"&gt; "&amp;$H$6,(1-K593)*(H593-F593)/J593)),"")</f>
        <v/>
      </c>
      <c r="M593" s="105"/>
      <c r="N593" s="105"/>
      <c r="O593" s="185"/>
      <c r="P593" s="185"/>
      <c r="Q593" s="185"/>
    </row>
    <row r="594" spans="1:17" x14ac:dyDescent="0.25">
      <c r="A594" s="103"/>
      <c r="B594" s="103"/>
      <c r="C594" s="96"/>
      <c r="D594" s="99"/>
      <c r="E594" s="100"/>
      <c r="F594" s="97" t="str">
        <f t="shared" si="24"/>
        <v/>
      </c>
      <c r="G594" s="85"/>
      <c r="H594" s="97" t="str">
        <f t="shared" si="25"/>
        <v/>
      </c>
      <c r="I594" s="86"/>
      <c r="J594" s="98" t="str">
        <f t="shared" si="26"/>
        <v/>
      </c>
      <c r="K594" s="187"/>
      <c r="L594" s="13" t="str">
        <f>IF(AND(ISNUMBER(F594),ISNUMBER(H594),ISNUMBER(J594))=TRUE,IF((Tabla1[[#This Row],[Peso cápsula + Residuo corregido (g)]]-Tabla1[[#This Row],[Peso cápsula Corregido (g)]])&lt;$J$6,"MASA INSUFICIENTE",IF((1-K594)*(H594-F594)/J594&lt;$H$6,"&gt; "&amp;$H$6,(1-K594)*(H594-F594)/J594)),"")</f>
        <v/>
      </c>
      <c r="M594" s="105"/>
      <c r="N594" s="105"/>
      <c r="O594" s="185"/>
      <c r="P594" s="185"/>
      <c r="Q594" s="185"/>
    </row>
    <row r="595" spans="1:17" x14ac:dyDescent="0.25">
      <c r="A595" s="103"/>
      <c r="B595" s="103"/>
      <c r="C595" s="96"/>
      <c r="D595" s="99"/>
      <c r="E595" s="100"/>
      <c r="F595" s="97" t="str">
        <f t="shared" si="24"/>
        <v/>
      </c>
      <c r="G595" s="85"/>
      <c r="H595" s="97" t="str">
        <f t="shared" si="25"/>
        <v/>
      </c>
      <c r="I595" s="86"/>
      <c r="J595" s="98" t="str">
        <f t="shared" si="26"/>
        <v/>
      </c>
      <c r="K595" s="187"/>
      <c r="L595" s="13" t="str">
        <f>IF(AND(ISNUMBER(F595),ISNUMBER(H595),ISNUMBER(J595))=TRUE,IF((Tabla1[[#This Row],[Peso cápsula + Residuo corregido (g)]]-Tabla1[[#This Row],[Peso cápsula Corregido (g)]])&lt;$J$6,"MASA INSUFICIENTE",IF((1-K595)*(H595-F595)/J595&lt;$H$6,"&gt; "&amp;$H$6,(1-K595)*(H595-F595)/J595)),"")</f>
        <v/>
      </c>
      <c r="M595" s="105"/>
      <c r="N595" s="105"/>
      <c r="O595" s="185"/>
      <c r="P595" s="185"/>
      <c r="Q595" s="185"/>
    </row>
    <row r="596" spans="1:17" x14ac:dyDescent="0.25">
      <c r="A596" s="103"/>
      <c r="B596" s="103"/>
      <c r="C596" s="96"/>
      <c r="D596" s="99"/>
      <c r="E596" s="100"/>
      <c r="F596" s="97" t="str">
        <f t="shared" ref="F596:F659" si="27">IF(OR(ISBLANK(E596),ISERROR($B$14),ISERROR($B$15))=FALSE,E596+(E596*$B$14+$B$15),"")</f>
        <v/>
      </c>
      <c r="G596" s="85"/>
      <c r="H596" s="97" t="str">
        <f t="shared" ref="H596:H659" si="28">IF(OR(ISBLANK(G596),ISERROR($B$14),ISERROR($B$15))=FALSE,G596+(G596*$B$14+$B$15),"")</f>
        <v/>
      </c>
      <c r="I596" s="86"/>
      <c r="J596" s="98" t="str">
        <f t="shared" ref="J596:J659" si="29">IF(OR(ISBLANK(I596),ISERROR($B$14),ISERROR($B$15))=FALSE,I596+(I596*$B$14+$B$15),"")</f>
        <v/>
      </c>
      <c r="K596" s="187"/>
      <c r="L596" s="13" t="str">
        <f>IF(AND(ISNUMBER(F596),ISNUMBER(H596),ISNUMBER(J596))=TRUE,IF((Tabla1[[#This Row],[Peso cápsula + Residuo corregido (g)]]-Tabla1[[#This Row],[Peso cápsula Corregido (g)]])&lt;$J$6,"MASA INSUFICIENTE",IF((1-K596)*(H596-F596)/J596&lt;$H$6,"&gt; "&amp;$H$6,(1-K596)*(H596-F596)/J596)),"")</f>
        <v/>
      </c>
      <c r="M596" s="105"/>
      <c r="N596" s="105"/>
      <c r="O596" s="185"/>
      <c r="P596" s="185"/>
      <c r="Q596" s="185"/>
    </row>
    <row r="597" spans="1:17" x14ac:dyDescent="0.25">
      <c r="A597" s="103"/>
      <c r="B597" s="103"/>
      <c r="C597" s="96"/>
      <c r="D597" s="99"/>
      <c r="E597" s="100"/>
      <c r="F597" s="97" t="str">
        <f t="shared" si="27"/>
        <v/>
      </c>
      <c r="G597" s="85"/>
      <c r="H597" s="97" t="str">
        <f t="shared" si="28"/>
        <v/>
      </c>
      <c r="I597" s="86"/>
      <c r="J597" s="98" t="str">
        <f t="shared" si="29"/>
        <v/>
      </c>
      <c r="K597" s="187"/>
      <c r="L597" s="13" t="str">
        <f>IF(AND(ISNUMBER(F597),ISNUMBER(H597),ISNUMBER(J597))=TRUE,IF((Tabla1[[#This Row],[Peso cápsula + Residuo corregido (g)]]-Tabla1[[#This Row],[Peso cápsula Corregido (g)]])&lt;$J$6,"MASA INSUFICIENTE",IF((1-K597)*(H597-F597)/J597&lt;$H$6,"&gt; "&amp;$H$6,(1-K597)*(H597-F597)/J597)),"")</f>
        <v/>
      </c>
      <c r="M597" s="105"/>
      <c r="N597" s="105"/>
      <c r="O597" s="185"/>
      <c r="P597" s="185"/>
      <c r="Q597" s="185"/>
    </row>
    <row r="598" spans="1:17" x14ac:dyDescent="0.25">
      <c r="A598" s="103"/>
      <c r="B598" s="103"/>
      <c r="C598" s="96"/>
      <c r="D598" s="99"/>
      <c r="E598" s="100"/>
      <c r="F598" s="97" t="str">
        <f t="shared" si="27"/>
        <v/>
      </c>
      <c r="G598" s="85"/>
      <c r="H598" s="97" t="str">
        <f t="shared" si="28"/>
        <v/>
      </c>
      <c r="I598" s="86"/>
      <c r="J598" s="98" t="str">
        <f t="shared" si="29"/>
        <v/>
      </c>
      <c r="K598" s="187"/>
      <c r="L598" s="13" t="str">
        <f>IF(AND(ISNUMBER(F598),ISNUMBER(H598),ISNUMBER(J598))=TRUE,IF((Tabla1[[#This Row],[Peso cápsula + Residuo corregido (g)]]-Tabla1[[#This Row],[Peso cápsula Corregido (g)]])&lt;$J$6,"MASA INSUFICIENTE",IF((1-K598)*(H598-F598)/J598&lt;$H$6,"&gt; "&amp;$H$6,(1-K598)*(H598-F598)/J598)),"")</f>
        <v/>
      </c>
      <c r="M598" s="105"/>
      <c r="N598" s="105"/>
      <c r="O598" s="185"/>
      <c r="P598" s="185"/>
      <c r="Q598" s="185"/>
    </row>
    <row r="599" spans="1:17" x14ac:dyDescent="0.25">
      <c r="A599" s="103"/>
      <c r="B599" s="103"/>
      <c r="C599" s="96"/>
      <c r="D599" s="99"/>
      <c r="E599" s="100"/>
      <c r="F599" s="97" t="str">
        <f t="shared" si="27"/>
        <v/>
      </c>
      <c r="G599" s="85"/>
      <c r="H599" s="97" t="str">
        <f t="shared" si="28"/>
        <v/>
      </c>
      <c r="I599" s="86"/>
      <c r="J599" s="98" t="str">
        <f t="shared" si="29"/>
        <v/>
      </c>
      <c r="K599" s="187"/>
      <c r="L599" s="13" t="str">
        <f>IF(AND(ISNUMBER(F599),ISNUMBER(H599),ISNUMBER(J599))=TRUE,IF((Tabla1[[#This Row],[Peso cápsula + Residuo corregido (g)]]-Tabla1[[#This Row],[Peso cápsula Corregido (g)]])&lt;$J$6,"MASA INSUFICIENTE",IF((1-K599)*(H599-F599)/J599&lt;$H$6,"&gt; "&amp;$H$6,(1-K599)*(H599-F599)/J599)),"")</f>
        <v/>
      </c>
      <c r="M599" s="105"/>
      <c r="N599" s="105"/>
      <c r="O599" s="185"/>
      <c r="P599" s="185"/>
      <c r="Q599" s="185"/>
    </row>
    <row r="600" spans="1:17" x14ac:dyDescent="0.25">
      <c r="A600" s="103"/>
      <c r="B600" s="103"/>
      <c r="C600" s="96"/>
      <c r="D600" s="99"/>
      <c r="E600" s="100"/>
      <c r="F600" s="97" t="str">
        <f t="shared" si="27"/>
        <v/>
      </c>
      <c r="G600" s="85"/>
      <c r="H600" s="97" t="str">
        <f t="shared" si="28"/>
        <v/>
      </c>
      <c r="I600" s="86"/>
      <c r="J600" s="98" t="str">
        <f t="shared" si="29"/>
        <v/>
      </c>
      <c r="K600" s="187"/>
      <c r="L600" s="13" t="str">
        <f>IF(AND(ISNUMBER(F600),ISNUMBER(H600),ISNUMBER(J600))=TRUE,IF((Tabla1[[#This Row],[Peso cápsula + Residuo corregido (g)]]-Tabla1[[#This Row],[Peso cápsula Corregido (g)]])&lt;$J$6,"MASA INSUFICIENTE",IF((1-K600)*(H600-F600)/J600&lt;$H$6,"&gt; "&amp;$H$6,(1-K600)*(H600-F600)/J600)),"")</f>
        <v/>
      </c>
      <c r="M600" s="105"/>
      <c r="N600" s="105"/>
      <c r="O600" s="185"/>
      <c r="P600" s="185"/>
      <c r="Q600" s="185"/>
    </row>
    <row r="601" spans="1:17" x14ac:dyDescent="0.25">
      <c r="A601" s="103"/>
      <c r="B601" s="103"/>
      <c r="C601" s="96"/>
      <c r="D601" s="99"/>
      <c r="E601" s="100"/>
      <c r="F601" s="97" t="str">
        <f t="shared" si="27"/>
        <v/>
      </c>
      <c r="G601" s="85"/>
      <c r="H601" s="97" t="str">
        <f t="shared" si="28"/>
        <v/>
      </c>
      <c r="I601" s="86"/>
      <c r="J601" s="98" t="str">
        <f t="shared" si="29"/>
        <v/>
      </c>
      <c r="K601" s="187"/>
      <c r="L601" s="13" t="str">
        <f>IF(AND(ISNUMBER(F601),ISNUMBER(H601),ISNUMBER(J601))=TRUE,IF((Tabla1[[#This Row],[Peso cápsula + Residuo corregido (g)]]-Tabla1[[#This Row],[Peso cápsula Corregido (g)]])&lt;$J$6,"MASA INSUFICIENTE",IF((1-K601)*(H601-F601)/J601&lt;$H$6,"&gt; "&amp;$H$6,(1-K601)*(H601-F601)/J601)),"")</f>
        <v/>
      </c>
      <c r="M601" s="105"/>
      <c r="N601" s="105"/>
      <c r="O601" s="185"/>
      <c r="P601" s="185"/>
      <c r="Q601" s="185"/>
    </row>
    <row r="602" spans="1:17" x14ac:dyDescent="0.25">
      <c r="A602" s="103"/>
      <c r="B602" s="103"/>
      <c r="C602" s="96"/>
      <c r="D602" s="99"/>
      <c r="E602" s="100"/>
      <c r="F602" s="97" t="str">
        <f t="shared" si="27"/>
        <v/>
      </c>
      <c r="G602" s="85"/>
      <c r="H602" s="97" t="str">
        <f t="shared" si="28"/>
        <v/>
      </c>
      <c r="I602" s="86"/>
      <c r="J602" s="98" t="str">
        <f t="shared" si="29"/>
        <v/>
      </c>
      <c r="K602" s="187"/>
      <c r="L602" s="13" t="str">
        <f>IF(AND(ISNUMBER(F602),ISNUMBER(H602),ISNUMBER(J602))=TRUE,IF((Tabla1[[#This Row],[Peso cápsula + Residuo corregido (g)]]-Tabla1[[#This Row],[Peso cápsula Corregido (g)]])&lt;$J$6,"MASA INSUFICIENTE",IF((1-K602)*(H602-F602)/J602&lt;$H$6,"&gt; "&amp;$H$6,(1-K602)*(H602-F602)/J602)),"")</f>
        <v/>
      </c>
      <c r="M602" s="105"/>
      <c r="N602" s="105"/>
      <c r="O602" s="185"/>
      <c r="P602" s="185"/>
      <c r="Q602" s="185"/>
    </row>
    <row r="603" spans="1:17" x14ac:dyDescent="0.25">
      <c r="A603" s="103"/>
      <c r="B603" s="103"/>
      <c r="C603" s="96"/>
      <c r="D603" s="99"/>
      <c r="E603" s="100"/>
      <c r="F603" s="97" t="str">
        <f t="shared" si="27"/>
        <v/>
      </c>
      <c r="G603" s="85"/>
      <c r="H603" s="97" t="str">
        <f t="shared" si="28"/>
        <v/>
      </c>
      <c r="I603" s="86"/>
      <c r="J603" s="98" t="str">
        <f t="shared" si="29"/>
        <v/>
      </c>
      <c r="K603" s="187"/>
      <c r="L603" s="13" t="str">
        <f>IF(AND(ISNUMBER(F603),ISNUMBER(H603),ISNUMBER(J603))=TRUE,IF((Tabla1[[#This Row],[Peso cápsula + Residuo corregido (g)]]-Tabla1[[#This Row],[Peso cápsula Corregido (g)]])&lt;$J$6,"MASA INSUFICIENTE",IF((1-K603)*(H603-F603)/J603&lt;$H$6,"&gt; "&amp;$H$6,(1-K603)*(H603-F603)/J603)),"")</f>
        <v/>
      </c>
      <c r="M603" s="105"/>
      <c r="N603" s="105"/>
      <c r="O603" s="185"/>
      <c r="P603" s="185"/>
      <c r="Q603" s="185"/>
    </row>
    <row r="604" spans="1:17" x14ac:dyDescent="0.25">
      <c r="A604" s="103"/>
      <c r="B604" s="103"/>
      <c r="C604" s="96"/>
      <c r="D604" s="99"/>
      <c r="E604" s="100"/>
      <c r="F604" s="97" t="str">
        <f t="shared" si="27"/>
        <v/>
      </c>
      <c r="G604" s="85"/>
      <c r="H604" s="97" t="str">
        <f t="shared" si="28"/>
        <v/>
      </c>
      <c r="I604" s="86"/>
      <c r="J604" s="98" t="str">
        <f t="shared" si="29"/>
        <v/>
      </c>
      <c r="K604" s="187"/>
      <c r="L604" s="13" t="str">
        <f>IF(AND(ISNUMBER(F604),ISNUMBER(H604),ISNUMBER(J604))=TRUE,IF((Tabla1[[#This Row],[Peso cápsula + Residuo corregido (g)]]-Tabla1[[#This Row],[Peso cápsula Corregido (g)]])&lt;$J$6,"MASA INSUFICIENTE",IF((1-K604)*(H604-F604)/J604&lt;$H$6,"&gt; "&amp;$H$6,(1-K604)*(H604-F604)/J604)),"")</f>
        <v/>
      </c>
      <c r="M604" s="105"/>
      <c r="N604" s="105"/>
      <c r="O604" s="185"/>
      <c r="P604" s="185"/>
      <c r="Q604" s="185"/>
    </row>
    <row r="605" spans="1:17" x14ac:dyDescent="0.25">
      <c r="A605" s="103"/>
      <c r="B605" s="103"/>
      <c r="C605" s="96"/>
      <c r="D605" s="99"/>
      <c r="E605" s="100"/>
      <c r="F605" s="97" t="str">
        <f t="shared" si="27"/>
        <v/>
      </c>
      <c r="G605" s="85"/>
      <c r="H605" s="97" t="str">
        <f t="shared" si="28"/>
        <v/>
      </c>
      <c r="I605" s="86"/>
      <c r="J605" s="98" t="str">
        <f t="shared" si="29"/>
        <v/>
      </c>
      <c r="K605" s="187"/>
      <c r="L605" s="13" t="str">
        <f>IF(AND(ISNUMBER(F605),ISNUMBER(H605),ISNUMBER(J605))=TRUE,IF((Tabla1[[#This Row],[Peso cápsula + Residuo corregido (g)]]-Tabla1[[#This Row],[Peso cápsula Corregido (g)]])&lt;$J$6,"MASA INSUFICIENTE",IF((1-K605)*(H605-F605)/J605&lt;$H$6,"&gt; "&amp;$H$6,(1-K605)*(H605-F605)/J605)),"")</f>
        <v/>
      </c>
      <c r="M605" s="105"/>
      <c r="N605" s="105"/>
      <c r="O605" s="185"/>
      <c r="P605" s="185"/>
      <c r="Q605" s="185"/>
    </row>
    <row r="606" spans="1:17" x14ac:dyDescent="0.25">
      <c r="A606" s="103"/>
      <c r="B606" s="103"/>
      <c r="C606" s="96"/>
      <c r="D606" s="99"/>
      <c r="E606" s="100"/>
      <c r="F606" s="97" t="str">
        <f t="shared" si="27"/>
        <v/>
      </c>
      <c r="G606" s="85"/>
      <c r="H606" s="97" t="str">
        <f t="shared" si="28"/>
        <v/>
      </c>
      <c r="I606" s="86"/>
      <c r="J606" s="98" t="str">
        <f t="shared" si="29"/>
        <v/>
      </c>
      <c r="K606" s="187"/>
      <c r="L606" s="13" t="str">
        <f>IF(AND(ISNUMBER(F606),ISNUMBER(H606),ISNUMBER(J606))=TRUE,IF((Tabla1[[#This Row],[Peso cápsula + Residuo corregido (g)]]-Tabla1[[#This Row],[Peso cápsula Corregido (g)]])&lt;$J$6,"MASA INSUFICIENTE",IF((1-K606)*(H606-F606)/J606&lt;$H$6,"&gt; "&amp;$H$6,(1-K606)*(H606-F606)/J606)),"")</f>
        <v/>
      </c>
      <c r="M606" s="105"/>
      <c r="N606" s="105"/>
      <c r="O606" s="185"/>
      <c r="P606" s="185"/>
      <c r="Q606" s="185"/>
    </row>
    <row r="607" spans="1:17" x14ac:dyDescent="0.25">
      <c r="A607" s="103"/>
      <c r="B607" s="103"/>
      <c r="C607" s="96"/>
      <c r="D607" s="99"/>
      <c r="E607" s="100"/>
      <c r="F607" s="97" t="str">
        <f t="shared" si="27"/>
        <v/>
      </c>
      <c r="G607" s="85"/>
      <c r="H607" s="97" t="str">
        <f t="shared" si="28"/>
        <v/>
      </c>
      <c r="I607" s="86"/>
      <c r="J607" s="98" t="str">
        <f t="shared" si="29"/>
        <v/>
      </c>
      <c r="K607" s="187"/>
      <c r="L607" s="13" t="str">
        <f>IF(AND(ISNUMBER(F607),ISNUMBER(H607),ISNUMBER(J607))=TRUE,IF((Tabla1[[#This Row],[Peso cápsula + Residuo corregido (g)]]-Tabla1[[#This Row],[Peso cápsula Corregido (g)]])&lt;$J$6,"MASA INSUFICIENTE",IF((1-K607)*(H607-F607)/J607&lt;$H$6,"&gt; "&amp;$H$6,(1-K607)*(H607-F607)/J607)),"")</f>
        <v/>
      </c>
      <c r="M607" s="105"/>
      <c r="N607" s="105"/>
      <c r="O607" s="185"/>
      <c r="P607" s="185"/>
      <c r="Q607" s="185"/>
    </row>
    <row r="608" spans="1:17" x14ac:dyDescent="0.25">
      <c r="A608" s="103"/>
      <c r="B608" s="103"/>
      <c r="C608" s="96"/>
      <c r="D608" s="99"/>
      <c r="E608" s="100"/>
      <c r="F608" s="97" t="str">
        <f t="shared" si="27"/>
        <v/>
      </c>
      <c r="G608" s="85"/>
      <c r="H608" s="97" t="str">
        <f t="shared" si="28"/>
        <v/>
      </c>
      <c r="I608" s="86"/>
      <c r="J608" s="98" t="str">
        <f t="shared" si="29"/>
        <v/>
      </c>
      <c r="K608" s="187"/>
      <c r="L608" s="13" t="str">
        <f>IF(AND(ISNUMBER(F608),ISNUMBER(H608),ISNUMBER(J608))=TRUE,IF((Tabla1[[#This Row],[Peso cápsula + Residuo corregido (g)]]-Tabla1[[#This Row],[Peso cápsula Corregido (g)]])&lt;$J$6,"MASA INSUFICIENTE",IF((1-K608)*(H608-F608)/J608&lt;$H$6,"&gt; "&amp;$H$6,(1-K608)*(H608-F608)/J608)),"")</f>
        <v/>
      </c>
      <c r="M608" s="105"/>
      <c r="N608" s="105"/>
      <c r="O608" s="185"/>
      <c r="P608" s="185"/>
      <c r="Q608" s="185"/>
    </row>
    <row r="609" spans="1:17" x14ac:dyDescent="0.25">
      <c r="A609" s="103"/>
      <c r="B609" s="103"/>
      <c r="C609" s="96"/>
      <c r="D609" s="99"/>
      <c r="E609" s="100"/>
      <c r="F609" s="97" t="str">
        <f t="shared" si="27"/>
        <v/>
      </c>
      <c r="G609" s="85"/>
      <c r="H609" s="97" t="str">
        <f t="shared" si="28"/>
        <v/>
      </c>
      <c r="I609" s="86"/>
      <c r="J609" s="98" t="str">
        <f t="shared" si="29"/>
        <v/>
      </c>
      <c r="K609" s="187"/>
      <c r="L609" s="13" t="str">
        <f>IF(AND(ISNUMBER(F609),ISNUMBER(H609),ISNUMBER(J609))=TRUE,IF((Tabla1[[#This Row],[Peso cápsula + Residuo corregido (g)]]-Tabla1[[#This Row],[Peso cápsula Corregido (g)]])&lt;$J$6,"MASA INSUFICIENTE",IF((1-K609)*(H609-F609)/J609&lt;$H$6,"&gt; "&amp;$H$6,(1-K609)*(H609-F609)/J609)),"")</f>
        <v/>
      </c>
      <c r="M609" s="105"/>
      <c r="N609" s="105"/>
      <c r="O609" s="185"/>
      <c r="P609" s="185"/>
      <c r="Q609" s="185"/>
    </row>
    <row r="610" spans="1:17" x14ac:dyDescent="0.25">
      <c r="A610" s="103"/>
      <c r="B610" s="103"/>
      <c r="C610" s="96"/>
      <c r="D610" s="99"/>
      <c r="E610" s="100"/>
      <c r="F610" s="97" t="str">
        <f t="shared" si="27"/>
        <v/>
      </c>
      <c r="G610" s="85"/>
      <c r="H610" s="97" t="str">
        <f t="shared" si="28"/>
        <v/>
      </c>
      <c r="I610" s="86"/>
      <c r="J610" s="98" t="str">
        <f t="shared" si="29"/>
        <v/>
      </c>
      <c r="K610" s="187"/>
      <c r="L610" s="13" t="str">
        <f>IF(AND(ISNUMBER(F610),ISNUMBER(H610),ISNUMBER(J610))=TRUE,IF((Tabla1[[#This Row],[Peso cápsula + Residuo corregido (g)]]-Tabla1[[#This Row],[Peso cápsula Corregido (g)]])&lt;$J$6,"MASA INSUFICIENTE",IF((1-K610)*(H610-F610)/J610&lt;$H$6,"&gt; "&amp;$H$6,(1-K610)*(H610-F610)/J610)),"")</f>
        <v/>
      </c>
      <c r="M610" s="105"/>
      <c r="N610" s="105"/>
      <c r="O610" s="185"/>
      <c r="P610" s="185"/>
      <c r="Q610" s="185"/>
    </row>
    <row r="611" spans="1:17" x14ac:dyDescent="0.25">
      <c r="A611" s="103"/>
      <c r="B611" s="103"/>
      <c r="C611" s="96"/>
      <c r="D611" s="99"/>
      <c r="E611" s="100"/>
      <c r="F611" s="97" t="str">
        <f t="shared" si="27"/>
        <v/>
      </c>
      <c r="G611" s="85"/>
      <c r="H611" s="97" t="str">
        <f t="shared" si="28"/>
        <v/>
      </c>
      <c r="I611" s="86"/>
      <c r="J611" s="98" t="str">
        <f t="shared" si="29"/>
        <v/>
      </c>
      <c r="K611" s="187"/>
      <c r="L611" s="13" t="str">
        <f>IF(AND(ISNUMBER(F611),ISNUMBER(H611),ISNUMBER(J611))=TRUE,IF((Tabla1[[#This Row],[Peso cápsula + Residuo corregido (g)]]-Tabla1[[#This Row],[Peso cápsula Corregido (g)]])&lt;$J$6,"MASA INSUFICIENTE",IF((1-K611)*(H611-F611)/J611&lt;$H$6,"&gt; "&amp;$H$6,(1-K611)*(H611-F611)/J611)),"")</f>
        <v/>
      </c>
      <c r="M611" s="105"/>
      <c r="N611" s="105"/>
      <c r="O611" s="185"/>
      <c r="P611" s="185"/>
      <c r="Q611" s="185"/>
    </row>
    <row r="612" spans="1:17" x14ac:dyDescent="0.25">
      <c r="A612" s="103"/>
      <c r="B612" s="103"/>
      <c r="C612" s="96"/>
      <c r="D612" s="99"/>
      <c r="E612" s="100"/>
      <c r="F612" s="97" t="str">
        <f t="shared" si="27"/>
        <v/>
      </c>
      <c r="G612" s="85"/>
      <c r="H612" s="97" t="str">
        <f t="shared" si="28"/>
        <v/>
      </c>
      <c r="I612" s="86"/>
      <c r="J612" s="98" t="str">
        <f t="shared" si="29"/>
        <v/>
      </c>
      <c r="K612" s="187"/>
      <c r="L612" s="13" t="str">
        <f>IF(AND(ISNUMBER(F612),ISNUMBER(H612),ISNUMBER(J612))=TRUE,IF((Tabla1[[#This Row],[Peso cápsula + Residuo corregido (g)]]-Tabla1[[#This Row],[Peso cápsula Corregido (g)]])&lt;$J$6,"MASA INSUFICIENTE",IF((1-K612)*(H612-F612)/J612&lt;$H$6,"&gt; "&amp;$H$6,(1-K612)*(H612-F612)/J612)),"")</f>
        <v/>
      </c>
      <c r="M612" s="105"/>
      <c r="N612" s="105"/>
      <c r="O612" s="185"/>
      <c r="P612" s="185"/>
      <c r="Q612" s="185"/>
    </row>
    <row r="613" spans="1:17" x14ac:dyDescent="0.25">
      <c r="A613" s="103"/>
      <c r="B613" s="103"/>
      <c r="C613" s="96"/>
      <c r="D613" s="99"/>
      <c r="E613" s="100"/>
      <c r="F613" s="97" t="str">
        <f t="shared" si="27"/>
        <v/>
      </c>
      <c r="G613" s="85"/>
      <c r="H613" s="97" t="str">
        <f t="shared" si="28"/>
        <v/>
      </c>
      <c r="I613" s="86"/>
      <c r="J613" s="98" t="str">
        <f t="shared" si="29"/>
        <v/>
      </c>
      <c r="K613" s="187"/>
      <c r="L613" s="13" t="str">
        <f>IF(AND(ISNUMBER(F613),ISNUMBER(H613),ISNUMBER(J613))=TRUE,IF((Tabla1[[#This Row],[Peso cápsula + Residuo corregido (g)]]-Tabla1[[#This Row],[Peso cápsula Corregido (g)]])&lt;$J$6,"MASA INSUFICIENTE",IF((1-K613)*(H613-F613)/J613&lt;$H$6,"&gt; "&amp;$H$6,(1-K613)*(H613-F613)/J613)),"")</f>
        <v/>
      </c>
      <c r="M613" s="105"/>
      <c r="N613" s="105"/>
      <c r="O613" s="185"/>
      <c r="P613" s="185"/>
      <c r="Q613" s="185"/>
    </row>
    <row r="614" spans="1:17" x14ac:dyDescent="0.25">
      <c r="A614" s="103"/>
      <c r="B614" s="103"/>
      <c r="C614" s="96"/>
      <c r="D614" s="99"/>
      <c r="E614" s="100"/>
      <c r="F614" s="97" t="str">
        <f t="shared" si="27"/>
        <v/>
      </c>
      <c r="G614" s="85"/>
      <c r="H614" s="97" t="str">
        <f t="shared" si="28"/>
        <v/>
      </c>
      <c r="I614" s="86"/>
      <c r="J614" s="98" t="str">
        <f t="shared" si="29"/>
        <v/>
      </c>
      <c r="K614" s="187"/>
      <c r="L614" s="13" t="str">
        <f>IF(AND(ISNUMBER(F614),ISNUMBER(H614),ISNUMBER(J614))=TRUE,IF((Tabla1[[#This Row],[Peso cápsula + Residuo corregido (g)]]-Tabla1[[#This Row],[Peso cápsula Corregido (g)]])&lt;$J$6,"MASA INSUFICIENTE",IF((1-K614)*(H614-F614)/J614&lt;$H$6,"&gt; "&amp;$H$6,(1-K614)*(H614-F614)/J614)),"")</f>
        <v/>
      </c>
      <c r="M614" s="105"/>
      <c r="N614" s="105"/>
      <c r="O614" s="185"/>
      <c r="P614" s="185"/>
      <c r="Q614" s="185"/>
    </row>
    <row r="615" spans="1:17" x14ac:dyDescent="0.25">
      <c r="A615" s="103"/>
      <c r="B615" s="103"/>
      <c r="C615" s="96"/>
      <c r="D615" s="99"/>
      <c r="E615" s="100"/>
      <c r="F615" s="97" t="str">
        <f t="shared" si="27"/>
        <v/>
      </c>
      <c r="G615" s="85"/>
      <c r="H615" s="97" t="str">
        <f t="shared" si="28"/>
        <v/>
      </c>
      <c r="I615" s="86"/>
      <c r="J615" s="98" t="str">
        <f t="shared" si="29"/>
        <v/>
      </c>
      <c r="K615" s="187"/>
      <c r="L615" s="13" t="str">
        <f>IF(AND(ISNUMBER(F615),ISNUMBER(H615),ISNUMBER(J615))=TRUE,IF((Tabla1[[#This Row],[Peso cápsula + Residuo corregido (g)]]-Tabla1[[#This Row],[Peso cápsula Corregido (g)]])&lt;$J$6,"MASA INSUFICIENTE",IF((1-K615)*(H615-F615)/J615&lt;$H$6,"&gt; "&amp;$H$6,(1-K615)*(H615-F615)/J615)),"")</f>
        <v/>
      </c>
      <c r="M615" s="105"/>
      <c r="N615" s="105"/>
      <c r="O615" s="185"/>
      <c r="P615" s="185"/>
      <c r="Q615" s="185"/>
    </row>
    <row r="616" spans="1:17" x14ac:dyDescent="0.25">
      <c r="A616" s="103"/>
      <c r="B616" s="103"/>
      <c r="C616" s="96"/>
      <c r="D616" s="99"/>
      <c r="E616" s="100"/>
      <c r="F616" s="97" t="str">
        <f t="shared" si="27"/>
        <v/>
      </c>
      <c r="G616" s="85"/>
      <c r="H616" s="97" t="str">
        <f t="shared" si="28"/>
        <v/>
      </c>
      <c r="I616" s="86"/>
      <c r="J616" s="98" t="str">
        <f t="shared" si="29"/>
        <v/>
      </c>
      <c r="K616" s="187"/>
      <c r="L616" s="13" t="str">
        <f>IF(AND(ISNUMBER(F616),ISNUMBER(H616),ISNUMBER(J616))=TRUE,IF((Tabla1[[#This Row],[Peso cápsula + Residuo corregido (g)]]-Tabla1[[#This Row],[Peso cápsula Corregido (g)]])&lt;$J$6,"MASA INSUFICIENTE",IF((1-K616)*(H616-F616)/J616&lt;$H$6,"&gt; "&amp;$H$6,(1-K616)*(H616-F616)/J616)),"")</f>
        <v/>
      </c>
      <c r="M616" s="105"/>
      <c r="N616" s="105"/>
      <c r="O616" s="185"/>
      <c r="P616" s="185"/>
      <c r="Q616" s="185"/>
    </row>
    <row r="617" spans="1:17" x14ac:dyDescent="0.25">
      <c r="A617" s="103"/>
      <c r="B617" s="103"/>
      <c r="C617" s="96"/>
      <c r="D617" s="99"/>
      <c r="E617" s="100"/>
      <c r="F617" s="97" t="str">
        <f t="shared" si="27"/>
        <v/>
      </c>
      <c r="G617" s="85"/>
      <c r="H617" s="97" t="str">
        <f t="shared" si="28"/>
        <v/>
      </c>
      <c r="I617" s="86"/>
      <c r="J617" s="98" t="str">
        <f t="shared" si="29"/>
        <v/>
      </c>
      <c r="K617" s="187"/>
      <c r="L617" s="13" t="str">
        <f>IF(AND(ISNUMBER(F617),ISNUMBER(H617),ISNUMBER(J617))=TRUE,IF((Tabla1[[#This Row],[Peso cápsula + Residuo corregido (g)]]-Tabla1[[#This Row],[Peso cápsula Corregido (g)]])&lt;$J$6,"MASA INSUFICIENTE",IF((1-K617)*(H617-F617)/J617&lt;$H$6,"&gt; "&amp;$H$6,(1-K617)*(H617-F617)/J617)),"")</f>
        <v/>
      </c>
      <c r="M617" s="105"/>
      <c r="N617" s="105"/>
      <c r="O617" s="185"/>
      <c r="P617" s="185"/>
      <c r="Q617" s="185"/>
    </row>
    <row r="618" spans="1:17" x14ac:dyDescent="0.25">
      <c r="A618" s="103"/>
      <c r="B618" s="103"/>
      <c r="C618" s="96"/>
      <c r="D618" s="99"/>
      <c r="E618" s="100"/>
      <c r="F618" s="97" t="str">
        <f t="shared" si="27"/>
        <v/>
      </c>
      <c r="G618" s="85"/>
      <c r="H618" s="97" t="str">
        <f t="shared" si="28"/>
        <v/>
      </c>
      <c r="I618" s="86"/>
      <c r="J618" s="98" t="str">
        <f t="shared" si="29"/>
        <v/>
      </c>
      <c r="K618" s="187"/>
      <c r="L618" s="13" t="str">
        <f>IF(AND(ISNUMBER(F618),ISNUMBER(H618),ISNUMBER(J618))=TRUE,IF((Tabla1[[#This Row],[Peso cápsula + Residuo corregido (g)]]-Tabla1[[#This Row],[Peso cápsula Corregido (g)]])&lt;$J$6,"MASA INSUFICIENTE",IF((1-K618)*(H618-F618)/J618&lt;$H$6,"&gt; "&amp;$H$6,(1-K618)*(H618-F618)/J618)),"")</f>
        <v/>
      </c>
      <c r="M618" s="105"/>
      <c r="N618" s="105"/>
      <c r="O618" s="185"/>
      <c r="P618" s="185"/>
      <c r="Q618" s="185"/>
    </row>
    <row r="619" spans="1:17" x14ac:dyDescent="0.25">
      <c r="A619" s="103"/>
      <c r="B619" s="103"/>
      <c r="C619" s="96"/>
      <c r="D619" s="99"/>
      <c r="E619" s="100"/>
      <c r="F619" s="97" t="str">
        <f t="shared" si="27"/>
        <v/>
      </c>
      <c r="G619" s="85"/>
      <c r="H619" s="97" t="str">
        <f t="shared" si="28"/>
        <v/>
      </c>
      <c r="I619" s="86"/>
      <c r="J619" s="98" t="str">
        <f t="shared" si="29"/>
        <v/>
      </c>
      <c r="K619" s="187"/>
      <c r="L619" s="13" t="str">
        <f>IF(AND(ISNUMBER(F619),ISNUMBER(H619),ISNUMBER(J619))=TRUE,IF((Tabla1[[#This Row],[Peso cápsula + Residuo corregido (g)]]-Tabla1[[#This Row],[Peso cápsula Corregido (g)]])&lt;$J$6,"MASA INSUFICIENTE",IF((1-K619)*(H619-F619)/J619&lt;$H$6,"&gt; "&amp;$H$6,(1-K619)*(H619-F619)/J619)),"")</f>
        <v/>
      </c>
      <c r="M619" s="105"/>
      <c r="N619" s="105"/>
      <c r="O619" s="185"/>
      <c r="P619" s="185"/>
      <c r="Q619" s="185"/>
    </row>
    <row r="620" spans="1:17" x14ac:dyDescent="0.25">
      <c r="A620" s="103"/>
      <c r="B620" s="103"/>
      <c r="C620" s="96"/>
      <c r="D620" s="99"/>
      <c r="E620" s="100"/>
      <c r="F620" s="97" t="str">
        <f t="shared" si="27"/>
        <v/>
      </c>
      <c r="G620" s="85"/>
      <c r="H620" s="97" t="str">
        <f t="shared" si="28"/>
        <v/>
      </c>
      <c r="I620" s="86"/>
      <c r="J620" s="98" t="str">
        <f t="shared" si="29"/>
        <v/>
      </c>
      <c r="K620" s="187"/>
      <c r="L620" s="13" t="str">
        <f>IF(AND(ISNUMBER(F620),ISNUMBER(H620),ISNUMBER(J620))=TRUE,IF((Tabla1[[#This Row],[Peso cápsula + Residuo corregido (g)]]-Tabla1[[#This Row],[Peso cápsula Corregido (g)]])&lt;$J$6,"MASA INSUFICIENTE",IF((1-K620)*(H620-F620)/J620&lt;$H$6,"&gt; "&amp;$H$6,(1-K620)*(H620-F620)/J620)),"")</f>
        <v/>
      </c>
      <c r="M620" s="105"/>
      <c r="N620" s="105"/>
      <c r="O620" s="185"/>
      <c r="P620" s="185"/>
      <c r="Q620" s="185"/>
    </row>
    <row r="621" spans="1:17" x14ac:dyDescent="0.25">
      <c r="A621" s="103"/>
      <c r="B621" s="103"/>
      <c r="C621" s="96"/>
      <c r="D621" s="99"/>
      <c r="E621" s="100"/>
      <c r="F621" s="97" t="str">
        <f t="shared" si="27"/>
        <v/>
      </c>
      <c r="G621" s="85"/>
      <c r="H621" s="97" t="str">
        <f t="shared" si="28"/>
        <v/>
      </c>
      <c r="I621" s="86"/>
      <c r="J621" s="98" t="str">
        <f t="shared" si="29"/>
        <v/>
      </c>
      <c r="K621" s="187"/>
      <c r="L621" s="13" t="str">
        <f>IF(AND(ISNUMBER(F621),ISNUMBER(H621),ISNUMBER(J621))=TRUE,IF((Tabla1[[#This Row],[Peso cápsula + Residuo corregido (g)]]-Tabla1[[#This Row],[Peso cápsula Corregido (g)]])&lt;$J$6,"MASA INSUFICIENTE",IF((1-K621)*(H621-F621)/J621&lt;$H$6,"&gt; "&amp;$H$6,(1-K621)*(H621-F621)/J621)),"")</f>
        <v/>
      </c>
      <c r="M621" s="105"/>
      <c r="N621" s="105"/>
      <c r="O621" s="185"/>
      <c r="P621" s="185"/>
      <c r="Q621" s="185"/>
    </row>
    <row r="622" spans="1:17" x14ac:dyDescent="0.25">
      <c r="A622" s="103"/>
      <c r="B622" s="103"/>
      <c r="C622" s="96"/>
      <c r="D622" s="99"/>
      <c r="E622" s="100"/>
      <c r="F622" s="97" t="str">
        <f t="shared" si="27"/>
        <v/>
      </c>
      <c r="G622" s="85"/>
      <c r="H622" s="97" t="str">
        <f t="shared" si="28"/>
        <v/>
      </c>
      <c r="I622" s="86"/>
      <c r="J622" s="98" t="str">
        <f t="shared" si="29"/>
        <v/>
      </c>
      <c r="K622" s="187"/>
      <c r="L622" s="13" t="str">
        <f>IF(AND(ISNUMBER(F622),ISNUMBER(H622),ISNUMBER(J622))=TRUE,IF((Tabla1[[#This Row],[Peso cápsula + Residuo corregido (g)]]-Tabla1[[#This Row],[Peso cápsula Corregido (g)]])&lt;$J$6,"MASA INSUFICIENTE",IF((1-K622)*(H622-F622)/J622&lt;$H$6,"&gt; "&amp;$H$6,(1-K622)*(H622-F622)/J622)),"")</f>
        <v/>
      </c>
      <c r="M622" s="105"/>
      <c r="N622" s="105"/>
      <c r="O622" s="185"/>
      <c r="P622" s="185"/>
      <c r="Q622" s="185"/>
    </row>
    <row r="623" spans="1:17" x14ac:dyDescent="0.25">
      <c r="A623" s="103"/>
      <c r="B623" s="103"/>
      <c r="C623" s="96"/>
      <c r="D623" s="99"/>
      <c r="E623" s="100"/>
      <c r="F623" s="97" t="str">
        <f t="shared" si="27"/>
        <v/>
      </c>
      <c r="G623" s="85"/>
      <c r="H623" s="97" t="str">
        <f t="shared" si="28"/>
        <v/>
      </c>
      <c r="I623" s="86"/>
      <c r="J623" s="98" t="str">
        <f t="shared" si="29"/>
        <v/>
      </c>
      <c r="K623" s="187"/>
      <c r="L623" s="13" t="str">
        <f>IF(AND(ISNUMBER(F623),ISNUMBER(H623),ISNUMBER(J623))=TRUE,IF((Tabla1[[#This Row],[Peso cápsula + Residuo corregido (g)]]-Tabla1[[#This Row],[Peso cápsula Corregido (g)]])&lt;$J$6,"MASA INSUFICIENTE",IF((1-K623)*(H623-F623)/J623&lt;$H$6,"&gt; "&amp;$H$6,(1-K623)*(H623-F623)/J623)),"")</f>
        <v/>
      </c>
      <c r="M623" s="105"/>
      <c r="N623" s="105"/>
      <c r="O623" s="185"/>
      <c r="P623" s="185"/>
      <c r="Q623" s="185"/>
    </row>
    <row r="624" spans="1:17" x14ac:dyDescent="0.25">
      <c r="A624" s="103"/>
      <c r="B624" s="103"/>
      <c r="C624" s="96"/>
      <c r="D624" s="99"/>
      <c r="E624" s="100"/>
      <c r="F624" s="97" t="str">
        <f t="shared" si="27"/>
        <v/>
      </c>
      <c r="G624" s="85"/>
      <c r="H624" s="97" t="str">
        <f t="shared" si="28"/>
        <v/>
      </c>
      <c r="I624" s="86"/>
      <c r="J624" s="98" t="str">
        <f t="shared" si="29"/>
        <v/>
      </c>
      <c r="K624" s="187"/>
      <c r="L624" s="13" t="str">
        <f>IF(AND(ISNUMBER(F624),ISNUMBER(H624),ISNUMBER(J624))=TRUE,IF((Tabla1[[#This Row],[Peso cápsula + Residuo corregido (g)]]-Tabla1[[#This Row],[Peso cápsula Corregido (g)]])&lt;$J$6,"MASA INSUFICIENTE",IF((1-K624)*(H624-F624)/J624&lt;$H$6,"&gt; "&amp;$H$6,(1-K624)*(H624-F624)/J624)),"")</f>
        <v/>
      </c>
      <c r="M624" s="105"/>
      <c r="N624" s="105"/>
      <c r="O624" s="185"/>
      <c r="P624" s="185"/>
      <c r="Q624" s="185"/>
    </row>
    <row r="625" spans="1:17" x14ac:dyDescent="0.25">
      <c r="A625" s="103"/>
      <c r="B625" s="103"/>
      <c r="C625" s="96"/>
      <c r="D625" s="99"/>
      <c r="E625" s="100"/>
      <c r="F625" s="97" t="str">
        <f t="shared" si="27"/>
        <v/>
      </c>
      <c r="G625" s="85"/>
      <c r="H625" s="97" t="str">
        <f t="shared" si="28"/>
        <v/>
      </c>
      <c r="I625" s="86"/>
      <c r="J625" s="98" t="str">
        <f t="shared" si="29"/>
        <v/>
      </c>
      <c r="K625" s="187"/>
      <c r="L625" s="13" t="str">
        <f>IF(AND(ISNUMBER(F625),ISNUMBER(H625),ISNUMBER(J625))=TRUE,IF((Tabla1[[#This Row],[Peso cápsula + Residuo corregido (g)]]-Tabla1[[#This Row],[Peso cápsula Corregido (g)]])&lt;$J$6,"MASA INSUFICIENTE",IF((1-K625)*(H625-F625)/J625&lt;$H$6,"&gt; "&amp;$H$6,(1-K625)*(H625-F625)/J625)),"")</f>
        <v/>
      </c>
      <c r="M625" s="105"/>
      <c r="N625" s="105"/>
      <c r="O625" s="185"/>
      <c r="P625" s="185"/>
      <c r="Q625" s="185"/>
    </row>
    <row r="626" spans="1:17" x14ac:dyDescent="0.25">
      <c r="A626" s="103"/>
      <c r="B626" s="103"/>
      <c r="C626" s="96"/>
      <c r="D626" s="99"/>
      <c r="E626" s="100"/>
      <c r="F626" s="97" t="str">
        <f t="shared" si="27"/>
        <v/>
      </c>
      <c r="G626" s="85"/>
      <c r="H626" s="97" t="str">
        <f t="shared" si="28"/>
        <v/>
      </c>
      <c r="I626" s="86"/>
      <c r="J626" s="98" t="str">
        <f t="shared" si="29"/>
        <v/>
      </c>
      <c r="K626" s="187"/>
      <c r="L626" s="13" t="str">
        <f>IF(AND(ISNUMBER(F626),ISNUMBER(H626),ISNUMBER(J626))=TRUE,IF((Tabla1[[#This Row],[Peso cápsula + Residuo corregido (g)]]-Tabla1[[#This Row],[Peso cápsula Corregido (g)]])&lt;$J$6,"MASA INSUFICIENTE",IF((1-K626)*(H626-F626)/J626&lt;$H$6,"&gt; "&amp;$H$6,(1-K626)*(H626-F626)/J626)),"")</f>
        <v/>
      </c>
      <c r="M626" s="105"/>
      <c r="N626" s="105"/>
      <c r="O626" s="185"/>
      <c r="P626" s="185"/>
      <c r="Q626" s="185"/>
    </row>
    <row r="627" spans="1:17" x14ac:dyDescent="0.25">
      <c r="A627" s="103"/>
      <c r="B627" s="103"/>
      <c r="C627" s="96"/>
      <c r="D627" s="99"/>
      <c r="E627" s="100"/>
      <c r="F627" s="97" t="str">
        <f t="shared" si="27"/>
        <v/>
      </c>
      <c r="G627" s="85"/>
      <c r="H627" s="97" t="str">
        <f t="shared" si="28"/>
        <v/>
      </c>
      <c r="I627" s="86"/>
      <c r="J627" s="98" t="str">
        <f t="shared" si="29"/>
        <v/>
      </c>
      <c r="K627" s="187"/>
      <c r="L627" s="13" t="str">
        <f>IF(AND(ISNUMBER(F627),ISNUMBER(H627),ISNUMBER(J627))=TRUE,IF((Tabla1[[#This Row],[Peso cápsula + Residuo corregido (g)]]-Tabla1[[#This Row],[Peso cápsula Corregido (g)]])&lt;$J$6,"MASA INSUFICIENTE",IF((1-K627)*(H627-F627)/J627&lt;$H$6,"&gt; "&amp;$H$6,(1-K627)*(H627-F627)/J627)),"")</f>
        <v/>
      </c>
      <c r="M627" s="105"/>
      <c r="N627" s="105"/>
      <c r="O627" s="185"/>
      <c r="P627" s="185"/>
      <c r="Q627" s="185"/>
    </row>
    <row r="628" spans="1:17" x14ac:dyDescent="0.25">
      <c r="A628" s="103"/>
      <c r="B628" s="103"/>
      <c r="C628" s="96"/>
      <c r="D628" s="99"/>
      <c r="E628" s="100"/>
      <c r="F628" s="97" t="str">
        <f t="shared" si="27"/>
        <v/>
      </c>
      <c r="G628" s="85"/>
      <c r="H628" s="97" t="str">
        <f t="shared" si="28"/>
        <v/>
      </c>
      <c r="I628" s="86"/>
      <c r="J628" s="98" t="str">
        <f t="shared" si="29"/>
        <v/>
      </c>
      <c r="K628" s="187"/>
      <c r="L628" s="13" t="str">
        <f>IF(AND(ISNUMBER(F628),ISNUMBER(H628),ISNUMBER(J628))=TRUE,IF((Tabla1[[#This Row],[Peso cápsula + Residuo corregido (g)]]-Tabla1[[#This Row],[Peso cápsula Corregido (g)]])&lt;$J$6,"MASA INSUFICIENTE",IF((1-K628)*(H628-F628)/J628&lt;$H$6,"&gt; "&amp;$H$6,(1-K628)*(H628-F628)/J628)),"")</f>
        <v/>
      </c>
      <c r="M628" s="105"/>
      <c r="N628" s="105"/>
      <c r="O628" s="185"/>
      <c r="P628" s="185"/>
      <c r="Q628" s="185"/>
    </row>
    <row r="629" spans="1:17" x14ac:dyDescent="0.25">
      <c r="A629" s="103"/>
      <c r="B629" s="103"/>
      <c r="C629" s="96"/>
      <c r="D629" s="99"/>
      <c r="E629" s="100"/>
      <c r="F629" s="97" t="str">
        <f t="shared" si="27"/>
        <v/>
      </c>
      <c r="G629" s="85"/>
      <c r="H629" s="97" t="str">
        <f t="shared" si="28"/>
        <v/>
      </c>
      <c r="I629" s="86"/>
      <c r="J629" s="98" t="str">
        <f t="shared" si="29"/>
        <v/>
      </c>
      <c r="K629" s="187"/>
      <c r="L629" s="13" t="str">
        <f>IF(AND(ISNUMBER(F629),ISNUMBER(H629),ISNUMBER(J629))=TRUE,IF((Tabla1[[#This Row],[Peso cápsula + Residuo corregido (g)]]-Tabla1[[#This Row],[Peso cápsula Corregido (g)]])&lt;$J$6,"MASA INSUFICIENTE",IF((1-K629)*(H629-F629)/J629&lt;$H$6,"&gt; "&amp;$H$6,(1-K629)*(H629-F629)/J629)),"")</f>
        <v/>
      </c>
      <c r="M629" s="105"/>
      <c r="N629" s="105"/>
      <c r="O629" s="185"/>
      <c r="P629" s="185"/>
      <c r="Q629" s="185"/>
    </row>
    <row r="630" spans="1:17" x14ac:dyDescent="0.25">
      <c r="A630" s="103"/>
      <c r="B630" s="103"/>
      <c r="C630" s="96"/>
      <c r="D630" s="99"/>
      <c r="E630" s="100"/>
      <c r="F630" s="97" t="str">
        <f t="shared" si="27"/>
        <v/>
      </c>
      <c r="G630" s="85"/>
      <c r="H630" s="97" t="str">
        <f t="shared" si="28"/>
        <v/>
      </c>
      <c r="I630" s="86"/>
      <c r="J630" s="98" t="str">
        <f t="shared" si="29"/>
        <v/>
      </c>
      <c r="K630" s="187"/>
      <c r="L630" s="13" t="str">
        <f>IF(AND(ISNUMBER(F630),ISNUMBER(H630),ISNUMBER(J630))=TRUE,IF((Tabla1[[#This Row],[Peso cápsula + Residuo corregido (g)]]-Tabla1[[#This Row],[Peso cápsula Corregido (g)]])&lt;$J$6,"MASA INSUFICIENTE",IF((1-K630)*(H630-F630)/J630&lt;$H$6,"&gt; "&amp;$H$6,(1-K630)*(H630-F630)/J630)),"")</f>
        <v/>
      </c>
      <c r="M630" s="105"/>
      <c r="N630" s="105"/>
      <c r="O630" s="185"/>
      <c r="P630" s="185"/>
      <c r="Q630" s="185"/>
    </row>
    <row r="631" spans="1:17" x14ac:dyDescent="0.25">
      <c r="A631" s="103"/>
      <c r="B631" s="103"/>
      <c r="C631" s="96"/>
      <c r="D631" s="99"/>
      <c r="E631" s="100"/>
      <c r="F631" s="97" t="str">
        <f t="shared" si="27"/>
        <v/>
      </c>
      <c r="G631" s="85"/>
      <c r="H631" s="97" t="str">
        <f t="shared" si="28"/>
        <v/>
      </c>
      <c r="I631" s="86"/>
      <c r="J631" s="98" t="str">
        <f t="shared" si="29"/>
        <v/>
      </c>
      <c r="K631" s="187"/>
      <c r="L631" s="13" t="str">
        <f>IF(AND(ISNUMBER(F631),ISNUMBER(H631),ISNUMBER(J631))=TRUE,IF((Tabla1[[#This Row],[Peso cápsula + Residuo corregido (g)]]-Tabla1[[#This Row],[Peso cápsula Corregido (g)]])&lt;$J$6,"MASA INSUFICIENTE",IF((1-K631)*(H631-F631)/J631&lt;$H$6,"&gt; "&amp;$H$6,(1-K631)*(H631-F631)/J631)),"")</f>
        <v/>
      </c>
      <c r="M631" s="105"/>
      <c r="N631" s="105"/>
      <c r="O631" s="185"/>
      <c r="P631" s="185"/>
      <c r="Q631" s="185"/>
    </row>
    <row r="632" spans="1:17" x14ac:dyDescent="0.25">
      <c r="A632" s="103"/>
      <c r="B632" s="103"/>
      <c r="C632" s="96"/>
      <c r="D632" s="99"/>
      <c r="E632" s="100"/>
      <c r="F632" s="97" t="str">
        <f t="shared" si="27"/>
        <v/>
      </c>
      <c r="G632" s="85"/>
      <c r="H632" s="97" t="str">
        <f t="shared" si="28"/>
        <v/>
      </c>
      <c r="I632" s="86"/>
      <c r="J632" s="98" t="str">
        <f t="shared" si="29"/>
        <v/>
      </c>
      <c r="K632" s="187"/>
      <c r="L632" s="13" t="str">
        <f>IF(AND(ISNUMBER(F632),ISNUMBER(H632),ISNUMBER(J632))=TRUE,IF((Tabla1[[#This Row],[Peso cápsula + Residuo corregido (g)]]-Tabla1[[#This Row],[Peso cápsula Corregido (g)]])&lt;$J$6,"MASA INSUFICIENTE",IF((1-K632)*(H632-F632)/J632&lt;$H$6,"&gt; "&amp;$H$6,(1-K632)*(H632-F632)/J632)),"")</f>
        <v/>
      </c>
      <c r="M632" s="105"/>
      <c r="N632" s="105"/>
      <c r="O632" s="185"/>
      <c r="P632" s="185"/>
      <c r="Q632" s="185"/>
    </row>
    <row r="633" spans="1:17" x14ac:dyDescent="0.25">
      <c r="A633" s="103"/>
      <c r="B633" s="103"/>
      <c r="C633" s="96"/>
      <c r="D633" s="99"/>
      <c r="E633" s="100"/>
      <c r="F633" s="97" t="str">
        <f t="shared" si="27"/>
        <v/>
      </c>
      <c r="G633" s="85"/>
      <c r="H633" s="97" t="str">
        <f t="shared" si="28"/>
        <v/>
      </c>
      <c r="I633" s="86"/>
      <c r="J633" s="98" t="str">
        <f t="shared" si="29"/>
        <v/>
      </c>
      <c r="K633" s="187"/>
      <c r="L633" s="13" t="str">
        <f>IF(AND(ISNUMBER(F633),ISNUMBER(H633),ISNUMBER(J633))=TRUE,IF((Tabla1[[#This Row],[Peso cápsula + Residuo corregido (g)]]-Tabla1[[#This Row],[Peso cápsula Corregido (g)]])&lt;$J$6,"MASA INSUFICIENTE",IF((1-K633)*(H633-F633)/J633&lt;$H$6,"&gt; "&amp;$H$6,(1-K633)*(H633-F633)/J633)),"")</f>
        <v/>
      </c>
      <c r="M633" s="105"/>
      <c r="N633" s="105"/>
      <c r="O633" s="185"/>
      <c r="P633" s="185"/>
      <c r="Q633" s="185"/>
    </row>
    <row r="634" spans="1:17" x14ac:dyDescent="0.25">
      <c r="A634" s="103"/>
      <c r="B634" s="103"/>
      <c r="C634" s="96"/>
      <c r="D634" s="99"/>
      <c r="E634" s="100"/>
      <c r="F634" s="97" t="str">
        <f t="shared" si="27"/>
        <v/>
      </c>
      <c r="G634" s="85"/>
      <c r="H634" s="97" t="str">
        <f t="shared" si="28"/>
        <v/>
      </c>
      <c r="I634" s="86"/>
      <c r="J634" s="98" t="str">
        <f t="shared" si="29"/>
        <v/>
      </c>
      <c r="K634" s="187"/>
      <c r="L634" s="13" t="str">
        <f>IF(AND(ISNUMBER(F634),ISNUMBER(H634),ISNUMBER(J634))=TRUE,IF((Tabla1[[#This Row],[Peso cápsula + Residuo corregido (g)]]-Tabla1[[#This Row],[Peso cápsula Corregido (g)]])&lt;$J$6,"MASA INSUFICIENTE",IF((1-K634)*(H634-F634)/J634&lt;$H$6,"&gt; "&amp;$H$6,(1-K634)*(H634-F634)/J634)),"")</f>
        <v/>
      </c>
      <c r="M634" s="105"/>
      <c r="N634" s="105"/>
      <c r="O634" s="185"/>
      <c r="P634" s="185"/>
      <c r="Q634" s="185"/>
    </row>
    <row r="635" spans="1:17" x14ac:dyDescent="0.25">
      <c r="A635" s="103"/>
      <c r="B635" s="103"/>
      <c r="C635" s="96"/>
      <c r="D635" s="99"/>
      <c r="E635" s="100"/>
      <c r="F635" s="97" t="str">
        <f t="shared" si="27"/>
        <v/>
      </c>
      <c r="G635" s="85"/>
      <c r="H635" s="97" t="str">
        <f t="shared" si="28"/>
        <v/>
      </c>
      <c r="I635" s="86"/>
      <c r="J635" s="98" t="str">
        <f t="shared" si="29"/>
        <v/>
      </c>
      <c r="K635" s="187"/>
      <c r="L635" s="13" t="str">
        <f>IF(AND(ISNUMBER(F635),ISNUMBER(H635),ISNUMBER(J635))=TRUE,IF((Tabla1[[#This Row],[Peso cápsula + Residuo corregido (g)]]-Tabla1[[#This Row],[Peso cápsula Corregido (g)]])&lt;$J$6,"MASA INSUFICIENTE",IF((1-K635)*(H635-F635)/J635&lt;$H$6,"&gt; "&amp;$H$6,(1-K635)*(H635-F635)/J635)),"")</f>
        <v/>
      </c>
      <c r="M635" s="105"/>
      <c r="N635" s="105"/>
      <c r="O635" s="185"/>
      <c r="P635" s="185"/>
      <c r="Q635" s="185"/>
    </row>
    <row r="636" spans="1:17" x14ac:dyDescent="0.25">
      <c r="A636" s="103"/>
      <c r="B636" s="103"/>
      <c r="C636" s="96"/>
      <c r="D636" s="99"/>
      <c r="E636" s="100"/>
      <c r="F636" s="97" t="str">
        <f t="shared" si="27"/>
        <v/>
      </c>
      <c r="G636" s="85"/>
      <c r="H636" s="97" t="str">
        <f t="shared" si="28"/>
        <v/>
      </c>
      <c r="I636" s="86"/>
      <c r="J636" s="98" t="str">
        <f t="shared" si="29"/>
        <v/>
      </c>
      <c r="K636" s="187"/>
      <c r="L636" s="13" t="str">
        <f>IF(AND(ISNUMBER(F636),ISNUMBER(H636),ISNUMBER(J636))=TRUE,IF((Tabla1[[#This Row],[Peso cápsula + Residuo corregido (g)]]-Tabla1[[#This Row],[Peso cápsula Corregido (g)]])&lt;$J$6,"MASA INSUFICIENTE",IF((1-K636)*(H636-F636)/J636&lt;$H$6,"&gt; "&amp;$H$6,(1-K636)*(H636-F636)/J636)),"")</f>
        <v/>
      </c>
      <c r="M636" s="105"/>
      <c r="N636" s="105"/>
      <c r="O636" s="185"/>
      <c r="P636" s="185"/>
      <c r="Q636" s="185"/>
    </row>
    <row r="637" spans="1:17" x14ac:dyDescent="0.25">
      <c r="A637" s="103"/>
      <c r="B637" s="103"/>
      <c r="C637" s="96"/>
      <c r="D637" s="99"/>
      <c r="E637" s="100"/>
      <c r="F637" s="97" t="str">
        <f t="shared" si="27"/>
        <v/>
      </c>
      <c r="G637" s="85"/>
      <c r="H637" s="97" t="str">
        <f t="shared" si="28"/>
        <v/>
      </c>
      <c r="I637" s="86"/>
      <c r="J637" s="98" t="str">
        <f t="shared" si="29"/>
        <v/>
      </c>
      <c r="K637" s="187"/>
      <c r="L637" s="13" t="str">
        <f>IF(AND(ISNUMBER(F637),ISNUMBER(H637),ISNUMBER(J637))=TRUE,IF((Tabla1[[#This Row],[Peso cápsula + Residuo corregido (g)]]-Tabla1[[#This Row],[Peso cápsula Corregido (g)]])&lt;$J$6,"MASA INSUFICIENTE",IF((1-K637)*(H637-F637)/J637&lt;$H$6,"&gt; "&amp;$H$6,(1-K637)*(H637-F637)/J637)),"")</f>
        <v/>
      </c>
      <c r="M637" s="105"/>
      <c r="N637" s="105"/>
      <c r="O637" s="185"/>
      <c r="P637" s="185"/>
      <c r="Q637" s="185"/>
    </row>
    <row r="638" spans="1:17" x14ac:dyDescent="0.25">
      <c r="A638" s="103"/>
      <c r="B638" s="103"/>
      <c r="C638" s="96"/>
      <c r="D638" s="99"/>
      <c r="E638" s="100"/>
      <c r="F638" s="97" t="str">
        <f t="shared" si="27"/>
        <v/>
      </c>
      <c r="G638" s="85"/>
      <c r="H638" s="97" t="str">
        <f t="shared" si="28"/>
        <v/>
      </c>
      <c r="I638" s="86"/>
      <c r="J638" s="98" t="str">
        <f t="shared" si="29"/>
        <v/>
      </c>
      <c r="K638" s="187"/>
      <c r="L638" s="13" t="str">
        <f>IF(AND(ISNUMBER(F638),ISNUMBER(H638),ISNUMBER(J638))=TRUE,IF((Tabla1[[#This Row],[Peso cápsula + Residuo corregido (g)]]-Tabla1[[#This Row],[Peso cápsula Corregido (g)]])&lt;$J$6,"MASA INSUFICIENTE",IF((1-K638)*(H638-F638)/J638&lt;$H$6,"&gt; "&amp;$H$6,(1-K638)*(H638-F638)/J638)),"")</f>
        <v/>
      </c>
      <c r="M638" s="105"/>
      <c r="N638" s="105"/>
      <c r="O638" s="185"/>
      <c r="P638" s="185"/>
      <c r="Q638" s="185"/>
    </row>
    <row r="639" spans="1:17" x14ac:dyDescent="0.25">
      <c r="A639" s="103"/>
      <c r="B639" s="103"/>
      <c r="C639" s="96"/>
      <c r="D639" s="99"/>
      <c r="E639" s="100"/>
      <c r="F639" s="97" t="str">
        <f t="shared" si="27"/>
        <v/>
      </c>
      <c r="G639" s="85"/>
      <c r="H639" s="97" t="str">
        <f t="shared" si="28"/>
        <v/>
      </c>
      <c r="I639" s="86"/>
      <c r="J639" s="98" t="str">
        <f t="shared" si="29"/>
        <v/>
      </c>
      <c r="K639" s="187"/>
      <c r="L639" s="13" t="str">
        <f>IF(AND(ISNUMBER(F639),ISNUMBER(H639),ISNUMBER(J639))=TRUE,IF((Tabla1[[#This Row],[Peso cápsula + Residuo corregido (g)]]-Tabla1[[#This Row],[Peso cápsula Corregido (g)]])&lt;$J$6,"MASA INSUFICIENTE",IF((1-K639)*(H639-F639)/J639&lt;$H$6,"&gt; "&amp;$H$6,(1-K639)*(H639-F639)/J639)),"")</f>
        <v/>
      </c>
      <c r="M639" s="105"/>
      <c r="N639" s="105"/>
      <c r="O639" s="185"/>
      <c r="P639" s="185"/>
      <c r="Q639" s="185"/>
    </row>
    <row r="640" spans="1:17" x14ac:dyDescent="0.25">
      <c r="A640" s="103"/>
      <c r="B640" s="103"/>
      <c r="C640" s="96"/>
      <c r="D640" s="99"/>
      <c r="E640" s="100"/>
      <c r="F640" s="97" t="str">
        <f t="shared" si="27"/>
        <v/>
      </c>
      <c r="G640" s="85"/>
      <c r="H640" s="97" t="str">
        <f t="shared" si="28"/>
        <v/>
      </c>
      <c r="I640" s="86"/>
      <c r="J640" s="98" t="str">
        <f t="shared" si="29"/>
        <v/>
      </c>
      <c r="K640" s="187"/>
      <c r="L640" s="13" t="str">
        <f>IF(AND(ISNUMBER(F640),ISNUMBER(H640),ISNUMBER(J640))=TRUE,IF((Tabla1[[#This Row],[Peso cápsula + Residuo corregido (g)]]-Tabla1[[#This Row],[Peso cápsula Corregido (g)]])&lt;$J$6,"MASA INSUFICIENTE",IF((1-K640)*(H640-F640)/J640&lt;$H$6,"&gt; "&amp;$H$6,(1-K640)*(H640-F640)/J640)),"")</f>
        <v/>
      </c>
      <c r="M640" s="105"/>
      <c r="N640" s="105"/>
      <c r="O640" s="185"/>
      <c r="P640" s="185"/>
      <c r="Q640" s="185"/>
    </row>
    <row r="641" spans="1:17" x14ac:dyDescent="0.25">
      <c r="A641" s="103"/>
      <c r="B641" s="103"/>
      <c r="C641" s="96"/>
      <c r="D641" s="99"/>
      <c r="E641" s="100"/>
      <c r="F641" s="97" t="str">
        <f t="shared" si="27"/>
        <v/>
      </c>
      <c r="G641" s="85"/>
      <c r="H641" s="97" t="str">
        <f t="shared" si="28"/>
        <v/>
      </c>
      <c r="I641" s="86"/>
      <c r="J641" s="98" t="str">
        <f t="shared" si="29"/>
        <v/>
      </c>
      <c r="K641" s="187"/>
      <c r="L641" s="13" t="str">
        <f>IF(AND(ISNUMBER(F641),ISNUMBER(H641),ISNUMBER(J641))=TRUE,IF((Tabla1[[#This Row],[Peso cápsula + Residuo corregido (g)]]-Tabla1[[#This Row],[Peso cápsula Corregido (g)]])&lt;$J$6,"MASA INSUFICIENTE",IF((1-K641)*(H641-F641)/J641&lt;$H$6,"&gt; "&amp;$H$6,(1-K641)*(H641-F641)/J641)),"")</f>
        <v/>
      </c>
      <c r="M641" s="105"/>
      <c r="N641" s="105"/>
      <c r="O641" s="185"/>
      <c r="P641" s="185"/>
      <c r="Q641" s="185"/>
    </row>
    <row r="642" spans="1:17" x14ac:dyDescent="0.25">
      <c r="A642" s="103"/>
      <c r="B642" s="103"/>
      <c r="C642" s="96"/>
      <c r="D642" s="99"/>
      <c r="E642" s="100"/>
      <c r="F642" s="97" t="str">
        <f t="shared" si="27"/>
        <v/>
      </c>
      <c r="G642" s="85"/>
      <c r="H642" s="97" t="str">
        <f t="shared" si="28"/>
        <v/>
      </c>
      <c r="I642" s="86"/>
      <c r="J642" s="98" t="str">
        <f t="shared" si="29"/>
        <v/>
      </c>
      <c r="K642" s="187"/>
      <c r="L642" s="13" t="str">
        <f>IF(AND(ISNUMBER(F642),ISNUMBER(H642),ISNUMBER(J642))=TRUE,IF((Tabla1[[#This Row],[Peso cápsula + Residuo corregido (g)]]-Tabla1[[#This Row],[Peso cápsula Corregido (g)]])&lt;$J$6,"MASA INSUFICIENTE",IF((1-K642)*(H642-F642)/J642&lt;$H$6,"&gt; "&amp;$H$6,(1-K642)*(H642-F642)/J642)),"")</f>
        <v/>
      </c>
      <c r="M642" s="105"/>
      <c r="N642" s="105"/>
      <c r="O642" s="185"/>
      <c r="P642" s="185"/>
      <c r="Q642" s="185"/>
    </row>
    <row r="643" spans="1:17" x14ac:dyDescent="0.25">
      <c r="A643" s="103"/>
      <c r="B643" s="103"/>
      <c r="C643" s="96"/>
      <c r="D643" s="99"/>
      <c r="E643" s="100"/>
      <c r="F643" s="97" t="str">
        <f t="shared" si="27"/>
        <v/>
      </c>
      <c r="G643" s="85"/>
      <c r="H643" s="97" t="str">
        <f t="shared" si="28"/>
        <v/>
      </c>
      <c r="I643" s="86"/>
      <c r="J643" s="98" t="str">
        <f t="shared" si="29"/>
        <v/>
      </c>
      <c r="K643" s="187"/>
      <c r="L643" s="13" t="str">
        <f>IF(AND(ISNUMBER(F643),ISNUMBER(H643),ISNUMBER(J643))=TRUE,IF((Tabla1[[#This Row],[Peso cápsula + Residuo corregido (g)]]-Tabla1[[#This Row],[Peso cápsula Corregido (g)]])&lt;$J$6,"MASA INSUFICIENTE",IF((1-K643)*(H643-F643)/J643&lt;$H$6,"&gt; "&amp;$H$6,(1-K643)*(H643-F643)/J643)),"")</f>
        <v/>
      </c>
      <c r="M643" s="105"/>
      <c r="N643" s="105"/>
      <c r="O643" s="185"/>
      <c r="P643" s="185"/>
      <c r="Q643" s="185"/>
    </row>
    <row r="644" spans="1:17" x14ac:dyDescent="0.25">
      <c r="A644" s="103"/>
      <c r="B644" s="103"/>
      <c r="C644" s="96"/>
      <c r="D644" s="99"/>
      <c r="E644" s="100"/>
      <c r="F644" s="97" t="str">
        <f t="shared" si="27"/>
        <v/>
      </c>
      <c r="G644" s="85"/>
      <c r="H644" s="97" t="str">
        <f t="shared" si="28"/>
        <v/>
      </c>
      <c r="I644" s="86"/>
      <c r="J644" s="98" t="str">
        <f t="shared" si="29"/>
        <v/>
      </c>
      <c r="K644" s="187"/>
      <c r="L644" s="13" t="str">
        <f>IF(AND(ISNUMBER(F644),ISNUMBER(H644),ISNUMBER(J644))=TRUE,IF((Tabla1[[#This Row],[Peso cápsula + Residuo corregido (g)]]-Tabla1[[#This Row],[Peso cápsula Corregido (g)]])&lt;$J$6,"MASA INSUFICIENTE",IF((1-K644)*(H644-F644)/J644&lt;$H$6,"&gt; "&amp;$H$6,(1-K644)*(H644-F644)/J644)),"")</f>
        <v/>
      </c>
      <c r="M644" s="105"/>
      <c r="N644" s="105"/>
      <c r="O644" s="185"/>
      <c r="P644" s="185"/>
      <c r="Q644" s="185"/>
    </row>
    <row r="645" spans="1:17" x14ac:dyDescent="0.25">
      <c r="A645" s="103"/>
      <c r="B645" s="103"/>
      <c r="C645" s="96"/>
      <c r="D645" s="99"/>
      <c r="E645" s="100"/>
      <c r="F645" s="97" t="str">
        <f t="shared" si="27"/>
        <v/>
      </c>
      <c r="G645" s="85"/>
      <c r="H645" s="97" t="str">
        <f t="shared" si="28"/>
        <v/>
      </c>
      <c r="I645" s="86"/>
      <c r="J645" s="98" t="str">
        <f t="shared" si="29"/>
        <v/>
      </c>
      <c r="K645" s="187"/>
      <c r="L645" s="13" t="str">
        <f>IF(AND(ISNUMBER(F645),ISNUMBER(H645),ISNUMBER(J645))=TRUE,IF((Tabla1[[#This Row],[Peso cápsula + Residuo corregido (g)]]-Tabla1[[#This Row],[Peso cápsula Corregido (g)]])&lt;$J$6,"MASA INSUFICIENTE",IF((1-K645)*(H645-F645)/J645&lt;$H$6,"&gt; "&amp;$H$6,(1-K645)*(H645-F645)/J645)),"")</f>
        <v/>
      </c>
      <c r="M645" s="105"/>
      <c r="N645" s="105"/>
      <c r="O645" s="185"/>
      <c r="P645" s="185"/>
      <c r="Q645" s="185"/>
    </row>
    <row r="646" spans="1:17" x14ac:dyDescent="0.25">
      <c r="A646" s="103"/>
      <c r="B646" s="103"/>
      <c r="C646" s="96"/>
      <c r="D646" s="99"/>
      <c r="E646" s="100"/>
      <c r="F646" s="97" t="str">
        <f t="shared" si="27"/>
        <v/>
      </c>
      <c r="G646" s="85"/>
      <c r="H646" s="97" t="str">
        <f t="shared" si="28"/>
        <v/>
      </c>
      <c r="I646" s="86"/>
      <c r="J646" s="98" t="str">
        <f t="shared" si="29"/>
        <v/>
      </c>
      <c r="K646" s="187"/>
      <c r="L646" s="13" t="str">
        <f>IF(AND(ISNUMBER(F646),ISNUMBER(H646),ISNUMBER(J646))=TRUE,IF((Tabla1[[#This Row],[Peso cápsula + Residuo corregido (g)]]-Tabla1[[#This Row],[Peso cápsula Corregido (g)]])&lt;$J$6,"MASA INSUFICIENTE",IF((1-K646)*(H646-F646)/J646&lt;$H$6,"&gt; "&amp;$H$6,(1-K646)*(H646-F646)/J646)),"")</f>
        <v/>
      </c>
      <c r="M646" s="105"/>
      <c r="N646" s="105"/>
      <c r="O646" s="185"/>
      <c r="P646" s="185"/>
      <c r="Q646" s="185"/>
    </row>
    <row r="647" spans="1:17" x14ac:dyDescent="0.25">
      <c r="A647" s="103"/>
      <c r="B647" s="103"/>
      <c r="C647" s="96"/>
      <c r="D647" s="99"/>
      <c r="E647" s="100"/>
      <c r="F647" s="97" t="str">
        <f t="shared" si="27"/>
        <v/>
      </c>
      <c r="G647" s="85"/>
      <c r="H647" s="97" t="str">
        <f t="shared" si="28"/>
        <v/>
      </c>
      <c r="I647" s="86"/>
      <c r="J647" s="98" t="str">
        <f t="shared" si="29"/>
        <v/>
      </c>
      <c r="K647" s="187"/>
      <c r="L647" s="13" t="str">
        <f>IF(AND(ISNUMBER(F647),ISNUMBER(H647),ISNUMBER(J647))=TRUE,IF((Tabla1[[#This Row],[Peso cápsula + Residuo corregido (g)]]-Tabla1[[#This Row],[Peso cápsula Corregido (g)]])&lt;$J$6,"MASA INSUFICIENTE",IF((1-K647)*(H647-F647)/J647&lt;$H$6,"&gt; "&amp;$H$6,(1-K647)*(H647-F647)/J647)),"")</f>
        <v/>
      </c>
      <c r="M647" s="105"/>
      <c r="N647" s="105"/>
      <c r="O647" s="185"/>
      <c r="P647" s="185"/>
      <c r="Q647" s="185"/>
    </row>
    <row r="648" spans="1:17" x14ac:dyDescent="0.25">
      <c r="A648" s="103"/>
      <c r="B648" s="103"/>
      <c r="C648" s="96"/>
      <c r="D648" s="99"/>
      <c r="E648" s="100"/>
      <c r="F648" s="97" t="str">
        <f t="shared" si="27"/>
        <v/>
      </c>
      <c r="G648" s="85"/>
      <c r="H648" s="97" t="str">
        <f t="shared" si="28"/>
        <v/>
      </c>
      <c r="I648" s="86"/>
      <c r="J648" s="98" t="str">
        <f t="shared" si="29"/>
        <v/>
      </c>
      <c r="K648" s="187"/>
      <c r="L648" s="13" t="str">
        <f>IF(AND(ISNUMBER(F648),ISNUMBER(H648),ISNUMBER(J648))=TRUE,IF((Tabla1[[#This Row],[Peso cápsula + Residuo corregido (g)]]-Tabla1[[#This Row],[Peso cápsula Corregido (g)]])&lt;$J$6,"MASA INSUFICIENTE",IF((1-K648)*(H648-F648)/J648&lt;$H$6,"&gt; "&amp;$H$6,(1-K648)*(H648-F648)/J648)),"")</f>
        <v/>
      </c>
      <c r="M648" s="105"/>
      <c r="N648" s="105"/>
      <c r="O648" s="185"/>
      <c r="P648" s="185"/>
      <c r="Q648" s="185"/>
    </row>
    <row r="649" spans="1:17" x14ac:dyDescent="0.25">
      <c r="A649" s="103"/>
      <c r="B649" s="103"/>
      <c r="C649" s="96"/>
      <c r="D649" s="99"/>
      <c r="E649" s="100"/>
      <c r="F649" s="97" t="str">
        <f t="shared" si="27"/>
        <v/>
      </c>
      <c r="G649" s="85"/>
      <c r="H649" s="97" t="str">
        <f t="shared" si="28"/>
        <v/>
      </c>
      <c r="I649" s="86"/>
      <c r="J649" s="98" t="str">
        <f t="shared" si="29"/>
        <v/>
      </c>
      <c r="K649" s="187"/>
      <c r="L649" s="13" t="str">
        <f>IF(AND(ISNUMBER(F649),ISNUMBER(H649),ISNUMBER(J649))=TRUE,IF((Tabla1[[#This Row],[Peso cápsula + Residuo corregido (g)]]-Tabla1[[#This Row],[Peso cápsula Corregido (g)]])&lt;$J$6,"MASA INSUFICIENTE",IF((1-K649)*(H649-F649)/J649&lt;$H$6,"&gt; "&amp;$H$6,(1-K649)*(H649-F649)/J649)),"")</f>
        <v/>
      </c>
      <c r="M649" s="105"/>
      <c r="N649" s="105"/>
      <c r="O649" s="185"/>
      <c r="P649" s="185"/>
      <c r="Q649" s="185"/>
    </row>
    <row r="650" spans="1:17" x14ac:dyDescent="0.25">
      <c r="A650" s="103"/>
      <c r="B650" s="103"/>
      <c r="C650" s="96"/>
      <c r="D650" s="99"/>
      <c r="E650" s="100"/>
      <c r="F650" s="97" t="str">
        <f t="shared" si="27"/>
        <v/>
      </c>
      <c r="G650" s="85"/>
      <c r="H650" s="97" t="str">
        <f t="shared" si="28"/>
        <v/>
      </c>
      <c r="I650" s="86"/>
      <c r="J650" s="98" t="str">
        <f t="shared" si="29"/>
        <v/>
      </c>
      <c r="K650" s="187"/>
      <c r="L650" s="13" t="str">
        <f>IF(AND(ISNUMBER(F650),ISNUMBER(H650),ISNUMBER(J650))=TRUE,IF((Tabla1[[#This Row],[Peso cápsula + Residuo corregido (g)]]-Tabla1[[#This Row],[Peso cápsula Corregido (g)]])&lt;$J$6,"MASA INSUFICIENTE",IF((1-K650)*(H650-F650)/J650&lt;$H$6,"&gt; "&amp;$H$6,(1-K650)*(H650-F650)/J650)),"")</f>
        <v/>
      </c>
      <c r="M650" s="105"/>
      <c r="N650" s="105"/>
      <c r="O650" s="185"/>
      <c r="P650" s="185"/>
      <c r="Q650" s="185"/>
    </row>
    <row r="651" spans="1:17" x14ac:dyDescent="0.25">
      <c r="A651" s="103"/>
      <c r="B651" s="103"/>
      <c r="C651" s="96"/>
      <c r="D651" s="99"/>
      <c r="E651" s="100"/>
      <c r="F651" s="97" t="str">
        <f t="shared" si="27"/>
        <v/>
      </c>
      <c r="G651" s="85"/>
      <c r="H651" s="97" t="str">
        <f t="shared" si="28"/>
        <v/>
      </c>
      <c r="I651" s="86"/>
      <c r="J651" s="98" t="str">
        <f t="shared" si="29"/>
        <v/>
      </c>
      <c r="K651" s="187"/>
      <c r="L651" s="13" t="str">
        <f>IF(AND(ISNUMBER(F651),ISNUMBER(H651),ISNUMBER(J651))=TRUE,IF((Tabla1[[#This Row],[Peso cápsula + Residuo corregido (g)]]-Tabla1[[#This Row],[Peso cápsula Corregido (g)]])&lt;$J$6,"MASA INSUFICIENTE",IF((1-K651)*(H651-F651)/J651&lt;$H$6,"&gt; "&amp;$H$6,(1-K651)*(H651-F651)/J651)),"")</f>
        <v/>
      </c>
      <c r="M651" s="105"/>
      <c r="N651" s="105"/>
      <c r="O651" s="185"/>
      <c r="P651" s="185"/>
      <c r="Q651" s="185"/>
    </row>
    <row r="652" spans="1:17" x14ac:dyDescent="0.25">
      <c r="A652" s="103"/>
      <c r="B652" s="103"/>
      <c r="C652" s="96"/>
      <c r="D652" s="99"/>
      <c r="E652" s="100"/>
      <c r="F652" s="97" t="str">
        <f t="shared" si="27"/>
        <v/>
      </c>
      <c r="G652" s="85"/>
      <c r="H652" s="97" t="str">
        <f t="shared" si="28"/>
        <v/>
      </c>
      <c r="I652" s="86"/>
      <c r="J652" s="98" t="str">
        <f t="shared" si="29"/>
        <v/>
      </c>
      <c r="K652" s="187"/>
      <c r="L652" s="13" t="str">
        <f>IF(AND(ISNUMBER(F652),ISNUMBER(H652),ISNUMBER(J652))=TRUE,IF((Tabla1[[#This Row],[Peso cápsula + Residuo corregido (g)]]-Tabla1[[#This Row],[Peso cápsula Corregido (g)]])&lt;$J$6,"MASA INSUFICIENTE",IF((1-K652)*(H652-F652)/J652&lt;$H$6,"&gt; "&amp;$H$6,(1-K652)*(H652-F652)/J652)),"")</f>
        <v/>
      </c>
      <c r="M652" s="105"/>
      <c r="N652" s="105"/>
      <c r="O652" s="185"/>
      <c r="P652" s="185"/>
      <c r="Q652" s="185"/>
    </row>
    <row r="653" spans="1:17" x14ac:dyDescent="0.25">
      <c r="A653" s="103"/>
      <c r="B653" s="103"/>
      <c r="C653" s="96"/>
      <c r="D653" s="99"/>
      <c r="E653" s="100"/>
      <c r="F653" s="97" t="str">
        <f t="shared" si="27"/>
        <v/>
      </c>
      <c r="G653" s="85"/>
      <c r="H653" s="97" t="str">
        <f t="shared" si="28"/>
        <v/>
      </c>
      <c r="I653" s="86"/>
      <c r="J653" s="98" t="str">
        <f t="shared" si="29"/>
        <v/>
      </c>
      <c r="K653" s="187"/>
      <c r="L653" s="13" t="str">
        <f>IF(AND(ISNUMBER(F653),ISNUMBER(H653),ISNUMBER(J653))=TRUE,IF((Tabla1[[#This Row],[Peso cápsula + Residuo corregido (g)]]-Tabla1[[#This Row],[Peso cápsula Corregido (g)]])&lt;$J$6,"MASA INSUFICIENTE",IF((1-K653)*(H653-F653)/J653&lt;$H$6,"&gt; "&amp;$H$6,(1-K653)*(H653-F653)/J653)),"")</f>
        <v/>
      </c>
      <c r="M653" s="105"/>
      <c r="N653" s="105"/>
      <c r="O653" s="185"/>
      <c r="P653" s="185"/>
      <c r="Q653" s="185"/>
    </row>
    <row r="654" spans="1:17" x14ac:dyDescent="0.25">
      <c r="A654" s="103"/>
      <c r="B654" s="103"/>
      <c r="C654" s="96"/>
      <c r="D654" s="99"/>
      <c r="E654" s="100"/>
      <c r="F654" s="97" t="str">
        <f t="shared" si="27"/>
        <v/>
      </c>
      <c r="G654" s="85"/>
      <c r="H654" s="97" t="str">
        <f t="shared" si="28"/>
        <v/>
      </c>
      <c r="I654" s="86"/>
      <c r="J654" s="98" t="str">
        <f t="shared" si="29"/>
        <v/>
      </c>
      <c r="K654" s="187"/>
      <c r="L654" s="13" t="str">
        <f>IF(AND(ISNUMBER(F654),ISNUMBER(H654),ISNUMBER(J654))=TRUE,IF((Tabla1[[#This Row],[Peso cápsula + Residuo corregido (g)]]-Tabla1[[#This Row],[Peso cápsula Corregido (g)]])&lt;$J$6,"MASA INSUFICIENTE",IF((1-K654)*(H654-F654)/J654&lt;$H$6,"&gt; "&amp;$H$6,(1-K654)*(H654-F654)/J654)),"")</f>
        <v/>
      </c>
      <c r="M654" s="105"/>
      <c r="N654" s="105"/>
      <c r="O654" s="185"/>
      <c r="P654" s="185"/>
      <c r="Q654" s="185"/>
    </row>
    <row r="655" spans="1:17" x14ac:dyDescent="0.25">
      <c r="A655" s="103"/>
      <c r="B655" s="103"/>
      <c r="C655" s="96"/>
      <c r="D655" s="99"/>
      <c r="E655" s="100"/>
      <c r="F655" s="97" t="str">
        <f t="shared" si="27"/>
        <v/>
      </c>
      <c r="G655" s="85"/>
      <c r="H655" s="97" t="str">
        <f t="shared" si="28"/>
        <v/>
      </c>
      <c r="I655" s="86"/>
      <c r="J655" s="98" t="str">
        <f t="shared" si="29"/>
        <v/>
      </c>
      <c r="K655" s="187"/>
      <c r="L655" s="13" t="str">
        <f>IF(AND(ISNUMBER(F655),ISNUMBER(H655),ISNUMBER(J655))=TRUE,IF((Tabla1[[#This Row],[Peso cápsula + Residuo corregido (g)]]-Tabla1[[#This Row],[Peso cápsula Corregido (g)]])&lt;$J$6,"MASA INSUFICIENTE",IF((1-K655)*(H655-F655)/J655&lt;$H$6,"&gt; "&amp;$H$6,(1-K655)*(H655-F655)/J655)),"")</f>
        <v/>
      </c>
      <c r="M655" s="105"/>
      <c r="N655" s="105"/>
      <c r="O655" s="185"/>
      <c r="P655" s="185"/>
      <c r="Q655" s="185"/>
    </row>
    <row r="656" spans="1:17" x14ac:dyDescent="0.25">
      <c r="A656" s="103"/>
      <c r="B656" s="103"/>
      <c r="C656" s="96"/>
      <c r="D656" s="99"/>
      <c r="E656" s="100"/>
      <c r="F656" s="97" t="str">
        <f t="shared" si="27"/>
        <v/>
      </c>
      <c r="G656" s="85"/>
      <c r="H656" s="97" t="str">
        <f t="shared" si="28"/>
        <v/>
      </c>
      <c r="I656" s="86"/>
      <c r="J656" s="98" t="str">
        <f t="shared" si="29"/>
        <v/>
      </c>
      <c r="K656" s="187"/>
      <c r="L656" s="13" t="str">
        <f>IF(AND(ISNUMBER(F656),ISNUMBER(H656),ISNUMBER(J656))=TRUE,IF((Tabla1[[#This Row],[Peso cápsula + Residuo corregido (g)]]-Tabla1[[#This Row],[Peso cápsula Corregido (g)]])&lt;$J$6,"MASA INSUFICIENTE",IF((1-K656)*(H656-F656)/J656&lt;$H$6,"&gt; "&amp;$H$6,(1-K656)*(H656-F656)/J656)),"")</f>
        <v/>
      </c>
      <c r="M656" s="105"/>
      <c r="N656" s="105"/>
      <c r="O656" s="185"/>
      <c r="P656" s="185"/>
      <c r="Q656" s="185"/>
    </row>
    <row r="657" spans="1:17" x14ac:dyDescent="0.25">
      <c r="A657" s="103"/>
      <c r="B657" s="103"/>
      <c r="C657" s="96"/>
      <c r="D657" s="99"/>
      <c r="E657" s="100"/>
      <c r="F657" s="97" t="str">
        <f t="shared" si="27"/>
        <v/>
      </c>
      <c r="G657" s="85"/>
      <c r="H657" s="97" t="str">
        <f t="shared" si="28"/>
        <v/>
      </c>
      <c r="I657" s="86"/>
      <c r="J657" s="98" t="str">
        <f t="shared" si="29"/>
        <v/>
      </c>
      <c r="K657" s="187"/>
      <c r="L657" s="13" t="str">
        <f>IF(AND(ISNUMBER(F657),ISNUMBER(H657),ISNUMBER(J657))=TRUE,IF((Tabla1[[#This Row],[Peso cápsula + Residuo corregido (g)]]-Tabla1[[#This Row],[Peso cápsula Corregido (g)]])&lt;$J$6,"MASA INSUFICIENTE",IF((1-K657)*(H657-F657)/J657&lt;$H$6,"&gt; "&amp;$H$6,(1-K657)*(H657-F657)/J657)),"")</f>
        <v/>
      </c>
      <c r="M657" s="105"/>
      <c r="N657" s="105"/>
      <c r="O657" s="185"/>
      <c r="P657" s="185"/>
      <c r="Q657" s="185"/>
    </row>
    <row r="658" spans="1:17" x14ac:dyDescent="0.25">
      <c r="A658" s="103"/>
      <c r="B658" s="103"/>
      <c r="C658" s="96"/>
      <c r="D658" s="99"/>
      <c r="E658" s="100"/>
      <c r="F658" s="97" t="str">
        <f t="shared" si="27"/>
        <v/>
      </c>
      <c r="G658" s="85"/>
      <c r="H658" s="97" t="str">
        <f t="shared" si="28"/>
        <v/>
      </c>
      <c r="I658" s="86"/>
      <c r="J658" s="98" t="str">
        <f t="shared" si="29"/>
        <v/>
      </c>
      <c r="K658" s="187"/>
      <c r="L658" s="13" t="str">
        <f>IF(AND(ISNUMBER(F658),ISNUMBER(H658),ISNUMBER(J658))=TRUE,IF((Tabla1[[#This Row],[Peso cápsula + Residuo corregido (g)]]-Tabla1[[#This Row],[Peso cápsula Corregido (g)]])&lt;$J$6,"MASA INSUFICIENTE",IF((1-K658)*(H658-F658)/J658&lt;$H$6,"&gt; "&amp;$H$6,(1-K658)*(H658-F658)/J658)),"")</f>
        <v/>
      </c>
      <c r="M658" s="105"/>
      <c r="N658" s="105"/>
      <c r="O658" s="185"/>
      <c r="P658" s="185"/>
      <c r="Q658" s="185"/>
    </row>
    <row r="659" spans="1:17" x14ac:dyDescent="0.25">
      <c r="A659" s="103"/>
      <c r="B659" s="103"/>
      <c r="C659" s="96"/>
      <c r="D659" s="99"/>
      <c r="E659" s="100"/>
      <c r="F659" s="97" t="str">
        <f t="shared" si="27"/>
        <v/>
      </c>
      <c r="G659" s="85"/>
      <c r="H659" s="97" t="str">
        <f t="shared" si="28"/>
        <v/>
      </c>
      <c r="I659" s="86"/>
      <c r="J659" s="98" t="str">
        <f t="shared" si="29"/>
        <v/>
      </c>
      <c r="K659" s="187"/>
      <c r="L659" s="13" t="str">
        <f>IF(AND(ISNUMBER(F659),ISNUMBER(H659),ISNUMBER(J659))=TRUE,IF((Tabla1[[#This Row],[Peso cápsula + Residuo corregido (g)]]-Tabla1[[#This Row],[Peso cápsula Corregido (g)]])&lt;$J$6,"MASA INSUFICIENTE",IF((1-K659)*(H659-F659)/J659&lt;$H$6,"&gt; "&amp;$H$6,(1-K659)*(H659-F659)/J659)),"")</f>
        <v/>
      </c>
      <c r="M659" s="105"/>
      <c r="N659" s="105"/>
      <c r="O659" s="185"/>
      <c r="P659" s="185"/>
      <c r="Q659" s="185"/>
    </row>
    <row r="660" spans="1:17" x14ac:dyDescent="0.25">
      <c r="A660" s="103"/>
      <c r="B660" s="103"/>
      <c r="C660" s="96"/>
      <c r="D660" s="99"/>
      <c r="E660" s="100"/>
      <c r="F660" s="97" t="str">
        <f t="shared" ref="F660:F723" si="30">IF(OR(ISBLANK(E660),ISERROR($B$14),ISERROR($B$15))=FALSE,E660+(E660*$B$14+$B$15),"")</f>
        <v/>
      </c>
      <c r="G660" s="85"/>
      <c r="H660" s="97" t="str">
        <f t="shared" ref="H660:H723" si="31">IF(OR(ISBLANK(G660),ISERROR($B$14),ISERROR($B$15))=FALSE,G660+(G660*$B$14+$B$15),"")</f>
        <v/>
      </c>
      <c r="I660" s="86"/>
      <c r="J660" s="98" t="str">
        <f t="shared" ref="J660:J723" si="32">IF(OR(ISBLANK(I660),ISERROR($B$14),ISERROR($B$15))=FALSE,I660+(I660*$B$14+$B$15),"")</f>
        <v/>
      </c>
      <c r="K660" s="187"/>
      <c r="L660" s="13" t="str">
        <f>IF(AND(ISNUMBER(F660),ISNUMBER(H660),ISNUMBER(J660))=TRUE,IF((Tabla1[[#This Row],[Peso cápsula + Residuo corregido (g)]]-Tabla1[[#This Row],[Peso cápsula Corregido (g)]])&lt;$J$6,"MASA INSUFICIENTE",IF((1-K660)*(H660-F660)/J660&lt;$H$6,"&gt; "&amp;$H$6,(1-K660)*(H660-F660)/J660)),"")</f>
        <v/>
      </c>
      <c r="M660" s="105"/>
      <c r="N660" s="105"/>
      <c r="O660" s="185"/>
      <c r="P660" s="185"/>
      <c r="Q660" s="185"/>
    </row>
    <row r="661" spans="1:17" x14ac:dyDescent="0.25">
      <c r="A661" s="103"/>
      <c r="B661" s="103"/>
      <c r="C661" s="96"/>
      <c r="D661" s="99"/>
      <c r="E661" s="100"/>
      <c r="F661" s="97" t="str">
        <f t="shared" si="30"/>
        <v/>
      </c>
      <c r="G661" s="85"/>
      <c r="H661" s="97" t="str">
        <f t="shared" si="31"/>
        <v/>
      </c>
      <c r="I661" s="86"/>
      <c r="J661" s="98" t="str">
        <f t="shared" si="32"/>
        <v/>
      </c>
      <c r="K661" s="187"/>
      <c r="L661" s="13" t="str">
        <f>IF(AND(ISNUMBER(F661),ISNUMBER(H661),ISNUMBER(J661))=TRUE,IF((Tabla1[[#This Row],[Peso cápsula + Residuo corregido (g)]]-Tabla1[[#This Row],[Peso cápsula Corregido (g)]])&lt;$J$6,"MASA INSUFICIENTE",IF((1-K661)*(H661-F661)/J661&lt;$H$6,"&gt; "&amp;$H$6,(1-K661)*(H661-F661)/J661)),"")</f>
        <v/>
      </c>
      <c r="M661" s="105"/>
      <c r="N661" s="105"/>
      <c r="O661" s="185"/>
      <c r="P661" s="185"/>
      <c r="Q661" s="185"/>
    </row>
    <row r="662" spans="1:17" x14ac:dyDescent="0.25">
      <c r="A662" s="103"/>
      <c r="B662" s="103"/>
      <c r="C662" s="96"/>
      <c r="D662" s="99"/>
      <c r="E662" s="100"/>
      <c r="F662" s="97" t="str">
        <f t="shared" si="30"/>
        <v/>
      </c>
      <c r="G662" s="85"/>
      <c r="H662" s="97" t="str">
        <f t="shared" si="31"/>
        <v/>
      </c>
      <c r="I662" s="86"/>
      <c r="J662" s="98" t="str">
        <f t="shared" si="32"/>
        <v/>
      </c>
      <c r="K662" s="187"/>
      <c r="L662" s="13" t="str">
        <f>IF(AND(ISNUMBER(F662),ISNUMBER(H662),ISNUMBER(J662))=TRUE,IF((Tabla1[[#This Row],[Peso cápsula + Residuo corregido (g)]]-Tabla1[[#This Row],[Peso cápsula Corregido (g)]])&lt;$J$6,"MASA INSUFICIENTE",IF((1-K662)*(H662-F662)/J662&lt;$H$6,"&gt; "&amp;$H$6,(1-K662)*(H662-F662)/J662)),"")</f>
        <v/>
      </c>
      <c r="M662" s="105"/>
      <c r="N662" s="105"/>
      <c r="O662" s="185"/>
      <c r="P662" s="185"/>
      <c r="Q662" s="185"/>
    </row>
    <row r="663" spans="1:17" x14ac:dyDescent="0.25">
      <c r="A663" s="103"/>
      <c r="B663" s="103"/>
      <c r="C663" s="96"/>
      <c r="D663" s="99"/>
      <c r="E663" s="100"/>
      <c r="F663" s="97" t="str">
        <f t="shared" si="30"/>
        <v/>
      </c>
      <c r="G663" s="85"/>
      <c r="H663" s="97" t="str">
        <f t="shared" si="31"/>
        <v/>
      </c>
      <c r="I663" s="86"/>
      <c r="J663" s="98" t="str">
        <f t="shared" si="32"/>
        <v/>
      </c>
      <c r="K663" s="187"/>
      <c r="L663" s="13" t="str">
        <f>IF(AND(ISNUMBER(F663),ISNUMBER(H663),ISNUMBER(J663))=TRUE,IF((Tabla1[[#This Row],[Peso cápsula + Residuo corregido (g)]]-Tabla1[[#This Row],[Peso cápsula Corregido (g)]])&lt;$J$6,"MASA INSUFICIENTE",IF((1-K663)*(H663-F663)/J663&lt;$H$6,"&gt; "&amp;$H$6,(1-K663)*(H663-F663)/J663)),"")</f>
        <v/>
      </c>
      <c r="M663" s="105"/>
      <c r="N663" s="105"/>
      <c r="O663" s="185"/>
      <c r="P663" s="185"/>
      <c r="Q663" s="185"/>
    </row>
    <row r="664" spans="1:17" x14ac:dyDescent="0.25">
      <c r="A664" s="103"/>
      <c r="B664" s="103"/>
      <c r="C664" s="96"/>
      <c r="D664" s="99"/>
      <c r="E664" s="100"/>
      <c r="F664" s="97" t="str">
        <f t="shared" si="30"/>
        <v/>
      </c>
      <c r="G664" s="85"/>
      <c r="H664" s="97" t="str">
        <f t="shared" si="31"/>
        <v/>
      </c>
      <c r="I664" s="86"/>
      <c r="J664" s="98" t="str">
        <f t="shared" si="32"/>
        <v/>
      </c>
      <c r="K664" s="187"/>
      <c r="L664" s="13" t="str">
        <f>IF(AND(ISNUMBER(F664),ISNUMBER(H664),ISNUMBER(J664))=TRUE,IF((Tabla1[[#This Row],[Peso cápsula + Residuo corregido (g)]]-Tabla1[[#This Row],[Peso cápsula Corregido (g)]])&lt;$J$6,"MASA INSUFICIENTE",IF((1-K664)*(H664-F664)/J664&lt;$H$6,"&gt; "&amp;$H$6,(1-K664)*(H664-F664)/J664)),"")</f>
        <v/>
      </c>
      <c r="M664" s="105"/>
      <c r="N664" s="105"/>
      <c r="O664" s="185"/>
      <c r="P664" s="185"/>
      <c r="Q664" s="185"/>
    </row>
    <row r="665" spans="1:17" x14ac:dyDescent="0.25">
      <c r="A665" s="103"/>
      <c r="B665" s="103"/>
      <c r="C665" s="96"/>
      <c r="D665" s="99"/>
      <c r="E665" s="100"/>
      <c r="F665" s="97" t="str">
        <f t="shared" si="30"/>
        <v/>
      </c>
      <c r="G665" s="85"/>
      <c r="H665" s="97" t="str">
        <f t="shared" si="31"/>
        <v/>
      </c>
      <c r="I665" s="86"/>
      <c r="J665" s="98" t="str">
        <f t="shared" si="32"/>
        <v/>
      </c>
      <c r="K665" s="187"/>
      <c r="L665" s="13" t="str">
        <f>IF(AND(ISNUMBER(F665),ISNUMBER(H665),ISNUMBER(J665))=TRUE,IF((Tabla1[[#This Row],[Peso cápsula + Residuo corregido (g)]]-Tabla1[[#This Row],[Peso cápsula Corregido (g)]])&lt;$J$6,"MASA INSUFICIENTE",IF((1-K665)*(H665-F665)/J665&lt;$H$6,"&gt; "&amp;$H$6,(1-K665)*(H665-F665)/J665)),"")</f>
        <v/>
      </c>
      <c r="M665" s="105"/>
      <c r="N665" s="105"/>
      <c r="O665" s="185"/>
      <c r="P665" s="185"/>
      <c r="Q665" s="185"/>
    </row>
    <row r="666" spans="1:17" x14ac:dyDescent="0.25">
      <c r="A666" s="103"/>
      <c r="B666" s="103"/>
      <c r="C666" s="96"/>
      <c r="D666" s="99"/>
      <c r="E666" s="100"/>
      <c r="F666" s="97" t="str">
        <f t="shared" si="30"/>
        <v/>
      </c>
      <c r="G666" s="85"/>
      <c r="H666" s="97" t="str">
        <f t="shared" si="31"/>
        <v/>
      </c>
      <c r="I666" s="86"/>
      <c r="J666" s="98" t="str">
        <f t="shared" si="32"/>
        <v/>
      </c>
      <c r="K666" s="187"/>
      <c r="L666" s="13" t="str">
        <f>IF(AND(ISNUMBER(F666),ISNUMBER(H666),ISNUMBER(J666))=TRUE,IF((Tabla1[[#This Row],[Peso cápsula + Residuo corregido (g)]]-Tabla1[[#This Row],[Peso cápsula Corregido (g)]])&lt;$J$6,"MASA INSUFICIENTE",IF((1-K666)*(H666-F666)/J666&lt;$H$6,"&gt; "&amp;$H$6,(1-K666)*(H666-F666)/J666)),"")</f>
        <v/>
      </c>
      <c r="M666" s="105"/>
      <c r="N666" s="105"/>
      <c r="O666" s="185"/>
      <c r="P666" s="185"/>
      <c r="Q666" s="185"/>
    </row>
    <row r="667" spans="1:17" x14ac:dyDescent="0.25">
      <c r="A667" s="103"/>
      <c r="B667" s="103"/>
      <c r="C667" s="96"/>
      <c r="D667" s="99"/>
      <c r="E667" s="100"/>
      <c r="F667" s="97" t="str">
        <f t="shared" si="30"/>
        <v/>
      </c>
      <c r="G667" s="85"/>
      <c r="H667" s="97" t="str">
        <f t="shared" si="31"/>
        <v/>
      </c>
      <c r="I667" s="86"/>
      <c r="J667" s="98" t="str">
        <f t="shared" si="32"/>
        <v/>
      </c>
      <c r="K667" s="187"/>
      <c r="L667" s="13" t="str">
        <f>IF(AND(ISNUMBER(F667),ISNUMBER(H667),ISNUMBER(J667))=TRUE,IF((Tabla1[[#This Row],[Peso cápsula + Residuo corregido (g)]]-Tabla1[[#This Row],[Peso cápsula Corregido (g)]])&lt;$J$6,"MASA INSUFICIENTE",IF((1-K667)*(H667-F667)/J667&lt;$H$6,"&gt; "&amp;$H$6,(1-K667)*(H667-F667)/J667)),"")</f>
        <v/>
      </c>
      <c r="M667" s="105"/>
      <c r="N667" s="105"/>
      <c r="O667" s="185"/>
      <c r="P667" s="185"/>
      <c r="Q667" s="185"/>
    </row>
    <row r="668" spans="1:17" x14ac:dyDescent="0.25">
      <c r="A668" s="103"/>
      <c r="B668" s="103"/>
      <c r="C668" s="96"/>
      <c r="D668" s="99"/>
      <c r="E668" s="100"/>
      <c r="F668" s="97" t="str">
        <f t="shared" si="30"/>
        <v/>
      </c>
      <c r="G668" s="85"/>
      <c r="H668" s="97" t="str">
        <f t="shared" si="31"/>
        <v/>
      </c>
      <c r="I668" s="86"/>
      <c r="J668" s="98" t="str">
        <f t="shared" si="32"/>
        <v/>
      </c>
      <c r="K668" s="187"/>
      <c r="L668" s="13" t="str">
        <f>IF(AND(ISNUMBER(F668),ISNUMBER(H668),ISNUMBER(J668))=TRUE,IF((Tabla1[[#This Row],[Peso cápsula + Residuo corregido (g)]]-Tabla1[[#This Row],[Peso cápsula Corregido (g)]])&lt;$J$6,"MASA INSUFICIENTE",IF((1-K668)*(H668-F668)/J668&lt;$H$6,"&gt; "&amp;$H$6,(1-K668)*(H668-F668)/J668)),"")</f>
        <v/>
      </c>
      <c r="M668" s="105"/>
      <c r="N668" s="105"/>
      <c r="O668" s="185"/>
      <c r="P668" s="185"/>
      <c r="Q668" s="185"/>
    </row>
    <row r="669" spans="1:17" x14ac:dyDescent="0.25">
      <c r="A669" s="103"/>
      <c r="B669" s="103"/>
      <c r="C669" s="96"/>
      <c r="D669" s="99"/>
      <c r="E669" s="100"/>
      <c r="F669" s="97" t="str">
        <f t="shared" si="30"/>
        <v/>
      </c>
      <c r="G669" s="85"/>
      <c r="H669" s="97" t="str">
        <f t="shared" si="31"/>
        <v/>
      </c>
      <c r="I669" s="86"/>
      <c r="J669" s="98" t="str">
        <f t="shared" si="32"/>
        <v/>
      </c>
      <c r="K669" s="187"/>
      <c r="L669" s="13" t="str">
        <f>IF(AND(ISNUMBER(F669),ISNUMBER(H669),ISNUMBER(J669))=TRUE,IF((Tabla1[[#This Row],[Peso cápsula + Residuo corregido (g)]]-Tabla1[[#This Row],[Peso cápsula Corregido (g)]])&lt;$J$6,"MASA INSUFICIENTE",IF((1-K669)*(H669-F669)/J669&lt;$H$6,"&gt; "&amp;$H$6,(1-K669)*(H669-F669)/J669)),"")</f>
        <v/>
      </c>
      <c r="M669" s="105"/>
      <c r="N669" s="105"/>
      <c r="O669" s="185"/>
      <c r="P669" s="185"/>
      <c r="Q669" s="185"/>
    </row>
    <row r="670" spans="1:17" x14ac:dyDescent="0.25">
      <c r="A670" s="103"/>
      <c r="B670" s="103"/>
      <c r="C670" s="96"/>
      <c r="D670" s="99"/>
      <c r="E670" s="100"/>
      <c r="F670" s="97" t="str">
        <f t="shared" si="30"/>
        <v/>
      </c>
      <c r="G670" s="85"/>
      <c r="H670" s="97" t="str">
        <f t="shared" si="31"/>
        <v/>
      </c>
      <c r="I670" s="86"/>
      <c r="J670" s="98" t="str">
        <f t="shared" si="32"/>
        <v/>
      </c>
      <c r="K670" s="187"/>
      <c r="L670" s="13" t="str">
        <f>IF(AND(ISNUMBER(F670),ISNUMBER(H670),ISNUMBER(J670))=TRUE,IF((Tabla1[[#This Row],[Peso cápsula + Residuo corregido (g)]]-Tabla1[[#This Row],[Peso cápsula Corregido (g)]])&lt;$J$6,"MASA INSUFICIENTE",IF((1-K670)*(H670-F670)/J670&lt;$H$6,"&gt; "&amp;$H$6,(1-K670)*(H670-F670)/J670)),"")</f>
        <v/>
      </c>
      <c r="M670" s="105"/>
      <c r="N670" s="105"/>
      <c r="O670" s="185"/>
      <c r="P670" s="185"/>
      <c r="Q670" s="185"/>
    </row>
    <row r="671" spans="1:17" x14ac:dyDescent="0.25">
      <c r="A671" s="103"/>
      <c r="B671" s="103"/>
      <c r="C671" s="96"/>
      <c r="D671" s="99"/>
      <c r="E671" s="100"/>
      <c r="F671" s="97" t="str">
        <f t="shared" si="30"/>
        <v/>
      </c>
      <c r="G671" s="85"/>
      <c r="H671" s="97" t="str">
        <f t="shared" si="31"/>
        <v/>
      </c>
      <c r="I671" s="86"/>
      <c r="J671" s="98" t="str">
        <f t="shared" si="32"/>
        <v/>
      </c>
      <c r="K671" s="187"/>
      <c r="L671" s="13" t="str">
        <f>IF(AND(ISNUMBER(F671),ISNUMBER(H671),ISNUMBER(J671))=TRUE,IF((Tabla1[[#This Row],[Peso cápsula + Residuo corregido (g)]]-Tabla1[[#This Row],[Peso cápsula Corregido (g)]])&lt;$J$6,"MASA INSUFICIENTE",IF((1-K671)*(H671-F671)/J671&lt;$H$6,"&gt; "&amp;$H$6,(1-K671)*(H671-F671)/J671)),"")</f>
        <v/>
      </c>
      <c r="M671" s="105"/>
      <c r="N671" s="105"/>
      <c r="O671" s="185"/>
      <c r="P671" s="185"/>
      <c r="Q671" s="185"/>
    </row>
    <row r="672" spans="1:17" x14ac:dyDescent="0.25">
      <c r="A672" s="103"/>
      <c r="B672" s="103"/>
      <c r="C672" s="96"/>
      <c r="D672" s="99"/>
      <c r="E672" s="100"/>
      <c r="F672" s="97" t="str">
        <f t="shared" si="30"/>
        <v/>
      </c>
      <c r="G672" s="85"/>
      <c r="H672" s="97" t="str">
        <f t="shared" si="31"/>
        <v/>
      </c>
      <c r="I672" s="86"/>
      <c r="J672" s="98" t="str">
        <f t="shared" si="32"/>
        <v/>
      </c>
      <c r="K672" s="187"/>
      <c r="L672" s="13" t="str">
        <f>IF(AND(ISNUMBER(F672),ISNUMBER(H672),ISNUMBER(J672))=TRUE,IF((Tabla1[[#This Row],[Peso cápsula + Residuo corregido (g)]]-Tabla1[[#This Row],[Peso cápsula Corregido (g)]])&lt;$J$6,"MASA INSUFICIENTE",IF((1-K672)*(H672-F672)/J672&lt;$H$6,"&gt; "&amp;$H$6,(1-K672)*(H672-F672)/J672)),"")</f>
        <v/>
      </c>
      <c r="M672" s="105"/>
      <c r="N672" s="105"/>
      <c r="O672" s="185"/>
      <c r="P672" s="185"/>
      <c r="Q672" s="185"/>
    </row>
    <row r="673" spans="1:17" x14ac:dyDescent="0.25">
      <c r="A673" s="103"/>
      <c r="B673" s="103"/>
      <c r="C673" s="96"/>
      <c r="D673" s="99"/>
      <c r="E673" s="100"/>
      <c r="F673" s="97" t="str">
        <f t="shared" si="30"/>
        <v/>
      </c>
      <c r="G673" s="85"/>
      <c r="H673" s="97" t="str">
        <f t="shared" si="31"/>
        <v/>
      </c>
      <c r="I673" s="86"/>
      <c r="J673" s="98" t="str">
        <f t="shared" si="32"/>
        <v/>
      </c>
      <c r="K673" s="187"/>
      <c r="L673" s="13" t="str">
        <f>IF(AND(ISNUMBER(F673),ISNUMBER(H673),ISNUMBER(J673))=TRUE,IF((Tabla1[[#This Row],[Peso cápsula + Residuo corregido (g)]]-Tabla1[[#This Row],[Peso cápsula Corregido (g)]])&lt;$J$6,"MASA INSUFICIENTE",IF((1-K673)*(H673-F673)/J673&lt;$H$6,"&gt; "&amp;$H$6,(1-K673)*(H673-F673)/J673)),"")</f>
        <v/>
      </c>
      <c r="M673" s="105"/>
      <c r="N673" s="105"/>
      <c r="O673" s="185"/>
      <c r="P673" s="185"/>
      <c r="Q673" s="185"/>
    </row>
    <row r="674" spans="1:17" x14ac:dyDescent="0.25">
      <c r="A674" s="103"/>
      <c r="B674" s="103"/>
      <c r="C674" s="96"/>
      <c r="D674" s="99"/>
      <c r="E674" s="100"/>
      <c r="F674" s="97" t="str">
        <f t="shared" si="30"/>
        <v/>
      </c>
      <c r="G674" s="85"/>
      <c r="H674" s="97" t="str">
        <f t="shared" si="31"/>
        <v/>
      </c>
      <c r="I674" s="86"/>
      <c r="J674" s="98" t="str">
        <f t="shared" si="32"/>
        <v/>
      </c>
      <c r="K674" s="187"/>
      <c r="L674" s="13" t="str">
        <f>IF(AND(ISNUMBER(F674),ISNUMBER(H674),ISNUMBER(J674))=TRUE,IF((Tabla1[[#This Row],[Peso cápsula + Residuo corregido (g)]]-Tabla1[[#This Row],[Peso cápsula Corregido (g)]])&lt;$J$6,"MASA INSUFICIENTE",IF((1-K674)*(H674-F674)/J674&lt;$H$6,"&gt; "&amp;$H$6,(1-K674)*(H674-F674)/J674)),"")</f>
        <v/>
      </c>
      <c r="M674" s="105"/>
      <c r="N674" s="105"/>
      <c r="O674" s="185"/>
      <c r="P674" s="185"/>
      <c r="Q674" s="185"/>
    </row>
    <row r="675" spans="1:17" x14ac:dyDescent="0.25">
      <c r="A675" s="103"/>
      <c r="B675" s="103"/>
      <c r="C675" s="96"/>
      <c r="D675" s="99"/>
      <c r="E675" s="100"/>
      <c r="F675" s="97" t="str">
        <f t="shared" si="30"/>
        <v/>
      </c>
      <c r="G675" s="85"/>
      <c r="H675" s="97" t="str">
        <f t="shared" si="31"/>
        <v/>
      </c>
      <c r="I675" s="86"/>
      <c r="J675" s="98" t="str">
        <f t="shared" si="32"/>
        <v/>
      </c>
      <c r="K675" s="187"/>
      <c r="L675" s="13" t="str">
        <f>IF(AND(ISNUMBER(F675),ISNUMBER(H675),ISNUMBER(J675))=TRUE,IF((Tabla1[[#This Row],[Peso cápsula + Residuo corregido (g)]]-Tabla1[[#This Row],[Peso cápsula Corregido (g)]])&lt;$J$6,"MASA INSUFICIENTE",IF((1-K675)*(H675-F675)/J675&lt;$H$6,"&gt; "&amp;$H$6,(1-K675)*(H675-F675)/J675)),"")</f>
        <v/>
      </c>
      <c r="M675" s="105"/>
      <c r="N675" s="105"/>
      <c r="O675" s="185"/>
      <c r="P675" s="185"/>
      <c r="Q675" s="185"/>
    </row>
    <row r="676" spans="1:17" x14ac:dyDescent="0.25">
      <c r="A676" s="103"/>
      <c r="B676" s="103"/>
      <c r="C676" s="96"/>
      <c r="D676" s="99"/>
      <c r="E676" s="100"/>
      <c r="F676" s="97" t="str">
        <f t="shared" si="30"/>
        <v/>
      </c>
      <c r="G676" s="85"/>
      <c r="H676" s="97" t="str">
        <f t="shared" si="31"/>
        <v/>
      </c>
      <c r="I676" s="86"/>
      <c r="J676" s="98" t="str">
        <f t="shared" si="32"/>
        <v/>
      </c>
      <c r="K676" s="187"/>
      <c r="L676" s="13" t="str">
        <f>IF(AND(ISNUMBER(F676),ISNUMBER(H676),ISNUMBER(J676))=TRUE,IF((Tabla1[[#This Row],[Peso cápsula + Residuo corregido (g)]]-Tabla1[[#This Row],[Peso cápsula Corregido (g)]])&lt;$J$6,"MASA INSUFICIENTE",IF((1-K676)*(H676-F676)/J676&lt;$H$6,"&gt; "&amp;$H$6,(1-K676)*(H676-F676)/J676)),"")</f>
        <v/>
      </c>
      <c r="M676" s="105"/>
      <c r="N676" s="105"/>
      <c r="O676" s="185"/>
      <c r="P676" s="185"/>
      <c r="Q676" s="185"/>
    </row>
    <row r="677" spans="1:17" x14ac:dyDescent="0.25">
      <c r="A677" s="103"/>
      <c r="B677" s="103"/>
      <c r="C677" s="96"/>
      <c r="D677" s="99"/>
      <c r="E677" s="100"/>
      <c r="F677" s="97" t="str">
        <f t="shared" si="30"/>
        <v/>
      </c>
      <c r="G677" s="85"/>
      <c r="H677" s="97" t="str">
        <f t="shared" si="31"/>
        <v/>
      </c>
      <c r="I677" s="86"/>
      <c r="J677" s="98" t="str">
        <f t="shared" si="32"/>
        <v/>
      </c>
      <c r="K677" s="187"/>
      <c r="L677" s="13" t="str">
        <f>IF(AND(ISNUMBER(F677),ISNUMBER(H677),ISNUMBER(J677))=TRUE,IF((Tabla1[[#This Row],[Peso cápsula + Residuo corregido (g)]]-Tabla1[[#This Row],[Peso cápsula Corregido (g)]])&lt;$J$6,"MASA INSUFICIENTE",IF((1-K677)*(H677-F677)/J677&lt;$H$6,"&gt; "&amp;$H$6,(1-K677)*(H677-F677)/J677)),"")</f>
        <v/>
      </c>
      <c r="M677" s="105"/>
      <c r="N677" s="105"/>
      <c r="O677" s="185"/>
      <c r="P677" s="185"/>
      <c r="Q677" s="185"/>
    </row>
    <row r="678" spans="1:17" x14ac:dyDescent="0.25">
      <c r="A678" s="103"/>
      <c r="B678" s="103"/>
      <c r="C678" s="96"/>
      <c r="D678" s="99"/>
      <c r="E678" s="100"/>
      <c r="F678" s="97" t="str">
        <f t="shared" si="30"/>
        <v/>
      </c>
      <c r="G678" s="85"/>
      <c r="H678" s="97" t="str">
        <f t="shared" si="31"/>
        <v/>
      </c>
      <c r="I678" s="86"/>
      <c r="J678" s="98" t="str">
        <f t="shared" si="32"/>
        <v/>
      </c>
      <c r="K678" s="187"/>
      <c r="L678" s="13" t="str">
        <f>IF(AND(ISNUMBER(F678),ISNUMBER(H678),ISNUMBER(J678))=TRUE,IF((Tabla1[[#This Row],[Peso cápsula + Residuo corregido (g)]]-Tabla1[[#This Row],[Peso cápsula Corregido (g)]])&lt;$J$6,"MASA INSUFICIENTE",IF((1-K678)*(H678-F678)/J678&lt;$H$6,"&gt; "&amp;$H$6,(1-K678)*(H678-F678)/J678)),"")</f>
        <v/>
      </c>
      <c r="M678" s="105"/>
      <c r="N678" s="105"/>
      <c r="O678" s="185"/>
      <c r="P678" s="185"/>
      <c r="Q678" s="185"/>
    </row>
    <row r="679" spans="1:17" x14ac:dyDescent="0.25">
      <c r="A679" s="103"/>
      <c r="B679" s="103"/>
      <c r="C679" s="96"/>
      <c r="D679" s="99"/>
      <c r="E679" s="100"/>
      <c r="F679" s="97" t="str">
        <f t="shared" si="30"/>
        <v/>
      </c>
      <c r="G679" s="85"/>
      <c r="H679" s="97" t="str">
        <f t="shared" si="31"/>
        <v/>
      </c>
      <c r="I679" s="86"/>
      <c r="J679" s="98" t="str">
        <f t="shared" si="32"/>
        <v/>
      </c>
      <c r="K679" s="187"/>
      <c r="L679" s="13" t="str">
        <f>IF(AND(ISNUMBER(F679),ISNUMBER(H679),ISNUMBER(J679))=TRUE,IF((Tabla1[[#This Row],[Peso cápsula + Residuo corregido (g)]]-Tabla1[[#This Row],[Peso cápsula Corregido (g)]])&lt;$J$6,"MASA INSUFICIENTE",IF((1-K679)*(H679-F679)/J679&lt;$H$6,"&gt; "&amp;$H$6,(1-K679)*(H679-F679)/J679)),"")</f>
        <v/>
      </c>
      <c r="M679" s="105"/>
      <c r="N679" s="105"/>
      <c r="O679" s="185"/>
      <c r="P679" s="185"/>
      <c r="Q679" s="185"/>
    </row>
    <row r="680" spans="1:17" x14ac:dyDescent="0.25">
      <c r="A680" s="103"/>
      <c r="B680" s="103"/>
      <c r="C680" s="96"/>
      <c r="D680" s="99"/>
      <c r="E680" s="100"/>
      <c r="F680" s="97" t="str">
        <f t="shared" si="30"/>
        <v/>
      </c>
      <c r="G680" s="85"/>
      <c r="H680" s="97" t="str">
        <f t="shared" si="31"/>
        <v/>
      </c>
      <c r="I680" s="86"/>
      <c r="J680" s="98" t="str">
        <f t="shared" si="32"/>
        <v/>
      </c>
      <c r="K680" s="187"/>
      <c r="L680" s="13" t="str">
        <f>IF(AND(ISNUMBER(F680),ISNUMBER(H680),ISNUMBER(J680))=TRUE,IF((Tabla1[[#This Row],[Peso cápsula + Residuo corregido (g)]]-Tabla1[[#This Row],[Peso cápsula Corregido (g)]])&lt;$J$6,"MASA INSUFICIENTE",IF((1-K680)*(H680-F680)/J680&lt;$H$6,"&gt; "&amp;$H$6,(1-K680)*(H680-F680)/J680)),"")</f>
        <v/>
      </c>
      <c r="M680" s="105"/>
      <c r="N680" s="105"/>
      <c r="O680" s="185"/>
      <c r="P680" s="185"/>
      <c r="Q680" s="185"/>
    </row>
    <row r="681" spans="1:17" x14ac:dyDescent="0.25">
      <c r="A681" s="103"/>
      <c r="B681" s="103"/>
      <c r="C681" s="96"/>
      <c r="D681" s="99"/>
      <c r="E681" s="100"/>
      <c r="F681" s="97" t="str">
        <f t="shared" si="30"/>
        <v/>
      </c>
      <c r="G681" s="85"/>
      <c r="H681" s="97" t="str">
        <f t="shared" si="31"/>
        <v/>
      </c>
      <c r="I681" s="86"/>
      <c r="J681" s="98" t="str">
        <f t="shared" si="32"/>
        <v/>
      </c>
      <c r="K681" s="187"/>
      <c r="L681" s="13" t="str">
        <f>IF(AND(ISNUMBER(F681),ISNUMBER(H681),ISNUMBER(J681))=TRUE,IF((Tabla1[[#This Row],[Peso cápsula + Residuo corregido (g)]]-Tabla1[[#This Row],[Peso cápsula Corregido (g)]])&lt;$J$6,"MASA INSUFICIENTE",IF((1-K681)*(H681-F681)/J681&lt;$H$6,"&gt; "&amp;$H$6,(1-K681)*(H681-F681)/J681)),"")</f>
        <v/>
      </c>
      <c r="M681" s="105"/>
      <c r="N681" s="105"/>
      <c r="O681" s="185"/>
      <c r="P681" s="185"/>
      <c r="Q681" s="185"/>
    </row>
    <row r="682" spans="1:17" x14ac:dyDescent="0.25">
      <c r="A682" s="103"/>
      <c r="B682" s="103"/>
      <c r="C682" s="96"/>
      <c r="D682" s="99"/>
      <c r="E682" s="100"/>
      <c r="F682" s="97" t="str">
        <f t="shared" si="30"/>
        <v/>
      </c>
      <c r="G682" s="85"/>
      <c r="H682" s="97" t="str">
        <f t="shared" si="31"/>
        <v/>
      </c>
      <c r="I682" s="86"/>
      <c r="J682" s="98" t="str">
        <f t="shared" si="32"/>
        <v/>
      </c>
      <c r="K682" s="187"/>
      <c r="L682" s="13" t="str">
        <f>IF(AND(ISNUMBER(F682),ISNUMBER(H682),ISNUMBER(J682))=TRUE,IF((Tabla1[[#This Row],[Peso cápsula + Residuo corregido (g)]]-Tabla1[[#This Row],[Peso cápsula Corregido (g)]])&lt;$J$6,"MASA INSUFICIENTE",IF((1-K682)*(H682-F682)/J682&lt;$H$6,"&gt; "&amp;$H$6,(1-K682)*(H682-F682)/J682)),"")</f>
        <v/>
      </c>
      <c r="M682" s="105"/>
      <c r="N682" s="105"/>
      <c r="O682" s="185"/>
      <c r="P682" s="185"/>
      <c r="Q682" s="185"/>
    </row>
    <row r="683" spans="1:17" x14ac:dyDescent="0.25">
      <c r="A683" s="103"/>
      <c r="B683" s="103"/>
      <c r="C683" s="96"/>
      <c r="D683" s="99"/>
      <c r="E683" s="100"/>
      <c r="F683" s="97" t="str">
        <f t="shared" si="30"/>
        <v/>
      </c>
      <c r="G683" s="85"/>
      <c r="H683" s="97" t="str">
        <f t="shared" si="31"/>
        <v/>
      </c>
      <c r="I683" s="86"/>
      <c r="J683" s="98" t="str">
        <f t="shared" si="32"/>
        <v/>
      </c>
      <c r="K683" s="187"/>
      <c r="L683" s="13" t="str">
        <f>IF(AND(ISNUMBER(F683),ISNUMBER(H683),ISNUMBER(J683))=TRUE,IF((Tabla1[[#This Row],[Peso cápsula + Residuo corregido (g)]]-Tabla1[[#This Row],[Peso cápsula Corregido (g)]])&lt;$J$6,"MASA INSUFICIENTE",IF((1-K683)*(H683-F683)/J683&lt;$H$6,"&gt; "&amp;$H$6,(1-K683)*(H683-F683)/J683)),"")</f>
        <v/>
      </c>
      <c r="M683" s="105"/>
      <c r="N683" s="105"/>
      <c r="O683" s="185"/>
      <c r="P683" s="185"/>
      <c r="Q683" s="185"/>
    </row>
    <row r="684" spans="1:17" x14ac:dyDescent="0.25">
      <c r="A684" s="103"/>
      <c r="B684" s="103"/>
      <c r="C684" s="96"/>
      <c r="D684" s="99"/>
      <c r="E684" s="100"/>
      <c r="F684" s="97" t="str">
        <f t="shared" si="30"/>
        <v/>
      </c>
      <c r="G684" s="85"/>
      <c r="H684" s="97" t="str">
        <f t="shared" si="31"/>
        <v/>
      </c>
      <c r="I684" s="86"/>
      <c r="J684" s="98" t="str">
        <f t="shared" si="32"/>
        <v/>
      </c>
      <c r="K684" s="187"/>
      <c r="L684" s="13" t="str">
        <f>IF(AND(ISNUMBER(F684),ISNUMBER(H684),ISNUMBER(J684))=TRUE,IF((Tabla1[[#This Row],[Peso cápsula + Residuo corregido (g)]]-Tabla1[[#This Row],[Peso cápsula Corregido (g)]])&lt;$J$6,"MASA INSUFICIENTE",IF((1-K684)*(H684-F684)/J684&lt;$H$6,"&gt; "&amp;$H$6,(1-K684)*(H684-F684)/J684)),"")</f>
        <v/>
      </c>
      <c r="M684" s="105"/>
      <c r="N684" s="105"/>
      <c r="O684" s="185"/>
      <c r="P684" s="185"/>
      <c r="Q684" s="185"/>
    </row>
    <row r="685" spans="1:17" x14ac:dyDescent="0.25">
      <c r="A685" s="103"/>
      <c r="B685" s="103"/>
      <c r="C685" s="96"/>
      <c r="D685" s="99"/>
      <c r="E685" s="100"/>
      <c r="F685" s="97" t="str">
        <f t="shared" si="30"/>
        <v/>
      </c>
      <c r="G685" s="85"/>
      <c r="H685" s="97" t="str">
        <f t="shared" si="31"/>
        <v/>
      </c>
      <c r="I685" s="86"/>
      <c r="J685" s="98" t="str">
        <f t="shared" si="32"/>
        <v/>
      </c>
      <c r="K685" s="187"/>
      <c r="L685" s="13" t="str">
        <f>IF(AND(ISNUMBER(F685),ISNUMBER(H685),ISNUMBER(J685))=TRUE,IF((Tabla1[[#This Row],[Peso cápsula + Residuo corregido (g)]]-Tabla1[[#This Row],[Peso cápsula Corregido (g)]])&lt;$J$6,"MASA INSUFICIENTE",IF((1-K685)*(H685-F685)/J685&lt;$H$6,"&gt; "&amp;$H$6,(1-K685)*(H685-F685)/J685)),"")</f>
        <v/>
      </c>
      <c r="M685" s="105"/>
      <c r="N685" s="105"/>
      <c r="O685" s="185"/>
      <c r="P685" s="185"/>
      <c r="Q685" s="185"/>
    </row>
    <row r="686" spans="1:17" x14ac:dyDescent="0.25">
      <c r="A686" s="103"/>
      <c r="B686" s="103"/>
      <c r="C686" s="96"/>
      <c r="D686" s="99"/>
      <c r="E686" s="100"/>
      <c r="F686" s="97" t="str">
        <f t="shared" si="30"/>
        <v/>
      </c>
      <c r="G686" s="85"/>
      <c r="H686" s="97" t="str">
        <f t="shared" si="31"/>
        <v/>
      </c>
      <c r="I686" s="86"/>
      <c r="J686" s="98" t="str">
        <f t="shared" si="32"/>
        <v/>
      </c>
      <c r="K686" s="187"/>
      <c r="L686" s="13" t="str">
        <f>IF(AND(ISNUMBER(F686),ISNUMBER(H686),ISNUMBER(J686))=TRUE,IF((Tabla1[[#This Row],[Peso cápsula + Residuo corregido (g)]]-Tabla1[[#This Row],[Peso cápsula Corregido (g)]])&lt;$J$6,"MASA INSUFICIENTE",IF((1-K686)*(H686-F686)/J686&lt;$H$6,"&gt; "&amp;$H$6,(1-K686)*(H686-F686)/J686)),"")</f>
        <v/>
      </c>
      <c r="M686" s="105"/>
      <c r="N686" s="105"/>
      <c r="O686" s="185"/>
      <c r="P686" s="185"/>
      <c r="Q686" s="185"/>
    </row>
    <row r="687" spans="1:17" x14ac:dyDescent="0.25">
      <c r="A687" s="103"/>
      <c r="B687" s="103"/>
      <c r="C687" s="96"/>
      <c r="D687" s="99"/>
      <c r="E687" s="100"/>
      <c r="F687" s="97" t="str">
        <f t="shared" si="30"/>
        <v/>
      </c>
      <c r="G687" s="85"/>
      <c r="H687" s="97" t="str">
        <f t="shared" si="31"/>
        <v/>
      </c>
      <c r="I687" s="86"/>
      <c r="J687" s="98" t="str">
        <f t="shared" si="32"/>
        <v/>
      </c>
      <c r="K687" s="187"/>
      <c r="L687" s="13" t="str">
        <f>IF(AND(ISNUMBER(F687),ISNUMBER(H687),ISNUMBER(J687))=TRUE,IF((Tabla1[[#This Row],[Peso cápsula + Residuo corregido (g)]]-Tabla1[[#This Row],[Peso cápsula Corregido (g)]])&lt;$J$6,"MASA INSUFICIENTE",IF((1-K687)*(H687-F687)/J687&lt;$H$6,"&gt; "&amp;$H$6,(1-K687)*(H687-F687)/J687)),"")</f>
        <v/>
      </c>
      <c r="M687" s="105"/>
      <c r="N687" s="105"/>
      <c r="O687" s="185"/>
      <c r="P687" s="185"/>
      <c r="Q687" s="185"/>
    </row>
    <row r="688" spans="1:17" x14ac:dyDescent="0.25">
      <c r="A688" s="103"/>
      <c r="B688" s="103"/>
      <c r="C688" s="96"/>
      <c r="D688" s="99"/>
      <c r="E688" s="100"/>
      <c r="F688" s="97" t="str">
        <f t="shared" si="30"/>
        <v/>
      </c>
      <c r="G688" s="85"/>
      <c r="H688" s="97" t="str">
        <f t="shared" si="31"/>
        <v/>
      </c>
      <c r="I688" s="86"/>
      <c r="J688" s="98" t="str">
        <f t="shared" si="32"/>
        <v/>
      </c>
      <c r="K688" s="187"/>
      <c r="L688" s="13" t="str">
        <f>IF(AND(ISNUMBER(F688),ISNUMBER(H688),ISNUMBER(J688))=TRUE,IF((Tabla1[[#This Row],[Peso cápsula + Residuo corregido (g)]]-Tabla1[[#This Row],[Peso cápsula Corregido (g)]])&lt;$J$6,"MASA INSUFICIENTE",IF((1-K688)*(H688-F688)/J688&lt;$H$6,"&gt; "&amp;$H$6,(1-K688)*(H688-F688)/J688)),"")</f>
        <v/>
      </c>
      <c r="M688" s="105"/>
      <c r="N688" s="105"/>
      <c r="O688" s="185"/>
      <c r="P688" s="185"/>
      <c r="Q688" s="185"/>
    </row>
    <row r="689" spans="1:17" x14ac:dyDescent="0.25">
      <c r="A689" s="103"/>
      <c r="B689" s="103"/>
      <c r="C689" s="96"/>
      <c r="D689" s="99"/>
      <c r="E689" s="100"/>
      <c r="F689" s="97" t="str">
        <f t="shared" si="30"/>
        <v/>
      </c>
      <c r="G689" s="85"/>
      <c r="H689" s="97" t="str">
        <f t="shared" si="31"/>
        <v/>
      </c>
      <c r="I689" s="86"/>
      <c r="J689" s="98" t="str">
        <f t="shared" si="32"/>
        <v/>
      </c>
      <c r="K689" s="187"/>
      <c r="L689" s="13" t="str">
        <f>IF(AND(ISNUMBER(F689),ISNUMBER(H689),ISNUMBER(J689))=TRUE,IF((Tabla1[[#This Row],[Peso cápsula + Residuo corregido (g)]]-Tabla1[[#This Row],[Peso cápsula Corregido (g)]])&lt;$J$6,"MASA INSUFICIENTE",IF((1-K689)*(H689-F689)/J689&lt;$H$6,"&gt; "&amp;$H$6,(1-K689)*(H689-F689)/J689)),"")</f>
        <v/>
      </c>
      <c r="M689" s="105"/>
      <c r="N689" s="105"/>
      <c r="O689" s="185"/>
      <c r="P689" s="185"/>
      <c r="Q689" s="185"/>
    </row>
    <row r="690" spans="1:17" x14ac:dyDescent="0.25">
      <c r="A690" s="103"/>
      <c r="B690" s="103"/>
      <c r="C690" s="96"/>
      <c r="D690" s="99"/>
      <c r="E690" s="100"/>
      <c r="F690" s="97" t="str">
        <f t="shared" si="30"/>
        <v/>
      </c>
      <c r="G690" s="85"/>
      <c r="H690" s="97" t="str">
        <f t="shared" si="31"/>
        <v/>
      </c>
      <c r="I690" s="86"/>
      <c r="J690" s="98" t="str">
        <f t="shared" si="32"/>
        <v/>
      </c>
      <c r="K690" s="187"/>
      <c r="L690" s="13" t="str">
        <f>IF(AND(ISNUMBER(F690),ISNUMBER(H690),ISNUMBER(J690))=TRUE,IF((Tabla1[[#This Row],[Peso cápsula + Residuo corregido (g)]]-Tabla1[[#This Row],[Peso cápsula Corregido (g)]])&lt;$J$6,"MASA INSUFICIENTE",IF((1-K690)*(H690-F690)/J690&lt;$H$6,"&gt; "&amp;$H$6,(1-K690)*(H690-F690)/J690)),"")</f>
        <v/>
      </c>
      <c r="M690" s="105"/>
      <c r="N690" s="105"/>
      <c r="O690" s="185"/>
      <c r="P690" s="185"/>
      <c r="Q690" s="185"/>
    </row>
    <row r="691" spans="1:17" x14ac:dyDescent="0.25">
      <c r="A691" s="103"/>
      <c r="B691" s="103"/>
      <c r="C691" s="96"/>
      <c r="D691" s="99"/>
      <c r="E691" s="100"/>
      <c r="F691" s="97" t="str">
        <f t="shared" si="30"/>
        <v/>
      </c>
      <c r="G691" s="85"/>
      <c r="H691" s="97" t="str">
        <f t="shared" si="31"/>
        <v/>
      </c>
      <c r="I691" s="86"/>
      <c r="J691" s="98" t="str">
        <f t="shared" si="32"/>
        <v/>
      </c>
      <c r="K691" s="187"/>
      <c r="L691" s="13" t="str">
        <f>IF(AND(ISNUMBER(F691),ISNUMBER(H691),ISNUMBER(J691))=TRUE,IF((Tabla1[[#This Row],[Peso cápsula + Residuo corregido (g)]]-Tabla1[[#This Row],[Peso cápsula Corregido (g)]])&lt;$J$6,"MASA INSUFICIENTE",IF((1-K691)*(H691-F691)/J691&lt;$H$6,"&gt; "&amp;$H$6,(1-K691)*(H691-F691)/J691)),"")</f>
        <v/>
      </c>
      <c r="M691" s="105"/>
      <c r="N691" s="105"/>
      <c r="O691" s="185"/>
      <c r="P691" s="185"/>
      <c r="Q691" s="185"/>
    </row>
    <row r="692" spans="1:17" x14ac:dyDescent="0.25">
      <c r="A692" s="103"/>
      <c r="B692" s="103"/>
      <c r="C692" s="96"/>
      <c r="D692" s="99"/>
      <c r="E692" s="100"/>
      <c r="F692" s="97" t="str">
        <f t="shared" si="30"/>
        <v/>
      </c>
      <c r="G692" s="85"/>
      <c r="H692" s="97" t="str">
        <f t="shared" si="31"/>
        <v/>
      </c>
      <c r="I692" s="86"/>
      <c r="J692" s="98" t="str">
        <f t="shared" si="32"/>
        <v/>
      </c>
      <c r="K692" s="187"/>
      <c r="L692" s="13" t="str">
        <f>IF(AND(ISNUMBER(F692),ISNUMBER(H692),ISNUMBER(J692))=TRUE,IF((Tabla1[[#This Row],[Peso cápsula + Residuo corregido (g)]]-Tabla1[[#This Row],[Peso cápsula Corregido (g)]])&lt;$J$6,"MASA INSUFICIENTE",IF((1-K692)*(H692-F692)/J692&lt;$H$6,"&gt; "&amp;$H$6,(1-K692)*(H692-F692)/J692)),"")</f>
        <v/>
      </c>
      <c r="M692" s="105"/>
      <c r="N692" s="105"/>
      <c r="O692" s="185"/>
      <c r="P692" s="185"/>
      <c r="Q692" s="185"/>
    </row>
    <row r="693" spans="1:17" x14ac:dyDescent="0.25">
      <c r="A693" s="103"/>
      <c r="B693" s="103"/>
      <c r="C693" s="96"/>
      <c r="D693" s="99"/>
      <c r="E693" s="100"/>
      <c r="F693" s="97" t="str">
        <f t="shared" si="30"/>
        <v/>
      </c>
      <c r="G693" s="85"/>
      <c r="H693" s="97" t="str">
        <f t="shared" si="31"/>
        <v/>
      </c>
      <c r="I693" s="86"/>
      <c r="J693" s="98" t="str">
        <f t="shared" si="32"/>
        <v/>
      </c>
      <c r="K693" s="187"/>
      <c r="L693" s="13" t="str">
        <f>IF(AND(ISNUMBER(F693),ISNUMBER(H693),ISNUMBER(J693))=TRUE,IF((Tabla1[[#This Row],[Peso cápsula + Residuo corregido (g)]]-Tabla1[[#This Row],[Peso cápsula Corregido (g)]])&lt;$J$6,"MASA INSUFICIENTE",IF((1-K693)*(H693-F693)/J693&lt;$H$6,"&gt; "&amp;$H$6,(1-K693)*(H693-F693)/J693)),"")</f>
        <v/>
      </c>
      <c r="M693" s="105"/>
      <c r="N693" s="105"/>
      <c r="O693" s="185"/>
      <c r="P693" s="185"/>
      <c r="Q693" s="185"/>
    </row>
    <row r="694" spans="1:17" x14ac:dyDescent="0.25">
      <c r="A694" s="103"/>
      <c r="B694" s="103"/>
      <c r="C694" s="96"/>
      <c r="D694" s="99"/>
      <c r="E694" s="100"/>
      <c r="F694" s="97" t="str">
        <f t="shared" si="30"/>
        <v/>
      </c>
      <c r="G694" s="85"/>
      <c r="H694" s="97" t="str">
        <f t="shared" si="31"/>
        <v/>
      </c>
      <c r="I694" s="86"/>
      <c r="J694" s="98" t="str">
        <f t="shared" si="32"/>
        <v/>
      </c>
      <c r="K694" s="187"/>
      <c r="L694" s="13" t="str">
        <f>IF(AND(ISNUMBER(F694),ISNUMBER(H694),ISNUMBER(J694))=TRUE,IF((Tabla1[[#This Row],[Peso cápsula + Residuo corregido (g)]]-Tabla1[[#This Row],[Peso cápsula Corregido (g)]])&lt;$J$6,"MASA INSUFICIENTE",IF((1-K694)*(H694-F694)/J694&lt;$H$6,"&gt; "&amp;$H$6,(1-K694)*(H694-F694)/J694)),"")</f>
        <v/>
      </c>
      <c r="M694" s="105"/>
      <c r="N694" s="105"/>
      <c r="O694" s="185"/>
      <c r="P694" s="185"/>
      <c r="Q694" s="185"/>
    </row>
    <row r="695" spans="1:17" x14ac:dyDescent="0.25">
      <c r="A695" s="103"/>
      <c r="B695" s="103"/>
      <c r="C695" s="96"/>
      <c r="D695" s="99"/>
      <c r="E695" s="100"/>
      <c r="F695" s="97" t="str">
        <f t="shared" si="30"/>
        <v/>
      </c>
      <c r="G695" s="85"/>
      <c r="H695" s="97" t="str">
        <f t="shared" si="31"/>
        <v/>
      </c>
      <c r="I695" s="86"/>
      <c r="J695" s="98" t="str">
        <f t="shared" si="32"/>
        <v/>
      </c>
      <c r="K695" s="187"/>
      <c r="L695" s="13" t="str">
        <f>IF(AND(ISNUMBER(F695),ISNUMBER(H695),ISNUMBER(J695))=TRUE,IF((Tabla1[[#This Row],[Peso cápsula + Residuo corregido (g)]]-Tabla1[[#This Row],[Peso cápsula Corregido (g)]])&lt;$J$6,"MASA INSUFICIENTE",IF((1-K695)*(H695-F695)/J695&lt;$H$6,"&gt; "&amp;$H$6,(1-K695)*(H695-F695)/J695)),"")</f>
        <v/>
      </c>
      <c r="M695" s="105"/>
      <c r="N695" s="105"/>
      <c r="O695" s="185"/>
      <c r="P695" s="185"/>
      <c r="Q695" s="185"/>
    </row>
    <row r="696" spans="1:17" x14ac:dyDescent="0.25">
      <c r="A696" s="103"/>
      <c r="B696" s="103"/>
      <c r="C696" s="96"/>
      <c r="D696" s="99"/>
      <c r="E696" s="100"/>
      <c r="F696" s="97" t="str">
        <f t="shared" si="30"/>
        <v/>
      </c>
      <c r="G696" s="85"/>
      <c r="H696" s="97" t="str">
        <f t="shared" si="31"/>
        <v/>
      </c>
      <c r="I696" s="86"/>
      <c r="J696" s="98" t="str">
        <f t="shared" si="32"/>
        <v/>
      </c>
      <c r="K696" s="187"/>
      <c r="L696" s="13" t="str">
        <f>IF(AND(ISNUMBER(F696),ISNUMBER(H696),ISNUMBER(J696))=TRUE,IF((Tabla1[[#This Row],[Peso cápsula + Residuo corregido (g)]]-Tabla1[[#This Row],[Peso cápsula Corregido (g)]])&lt;$J$6,"MASA INSUFICIENTE",IF((1-K696)*(H696-F696)/J696&lt;$H$6,"&gt; "&amp;$H$6,(1-K696)*(H696-F696)/J696)),"")</f>
        <v/>
      </c>
      <c r="M696" s="105"/>
      <c r="N696" s="105"/>
      <c r="O696" s="185"/>
      <c r="P696" s="185"/>
      <c r="Q696" s="185"/>
    </row>
    <row r="697" spans="1:17" x14ac:dyDescent="0.25">
      <c r="A697" s="103"/>
      <c r="B697" s="103"/>
      <c r="C697" s="96"/>
      <c r="D697" s="99"/>
      <c r="E697" s="100"/>
      <c r="F697" s="97" t="str">
        <f t="shared" si="30"/>
        <v/>
      </c>
      <c r="G697" s="85"/>
      <c r="H697" s="97" t="str">
        <f t="shared" si="31"/>
        <v/>
      </c>
      <c r="I697" s="86"/>
      <c r="J697" s="98" t="str">
        <f t="shared" si="32"/>
        <v/>
      </c>
      <c r="K697" s="187"/>
      <c r="L697" s="13" t="str">
        <f>IF(AND(ISNUMBER(F697),ISNUMBER(H697),ISNUMBER(J697))=TRUE,IF((Tabla1[[#This Row],[Peso cápsula + Residuo corregido (g)]]-Tabla1[[#This Row],[Peso cápsula Corregido (g)]])&lt;$J$6,"MASA INSUFICIENTE",IF((1-K697)*(H697-F697)/J697&lt;$H$6,"&gt; "&amp;$H$6,(1-K697)*(H697-F697)/J697)),"")</f>
        <v/>
      </c>
      <c r="M697" s="105"/>
      <c r="N697" s="105"/>
      <c r="O697" s="185"/>
      <c r="P697" s="185"/>
      <c r="Q697" s="185"/>
    </row>
    <row r="698" spans="1:17" x14ac:dyDescent="0.25">
      <c r="A698" s="103"/>
      <c r="B698" s="103"/>
      <c r="C698" s="96"/>
      <c r="D698" s="99"/>
      <c r="E698" s="100"/>
      <c r="F698" s="97" t="str">
        <f t="shared" si="30"/>
        <v/>
      </c>
      <c r="G698" s="85"/>
      <c r="H698" s="97" t="str">
        <f t="shared" si="31"/>
        <v/>
      </c>
      <c r="I698" s="86"/>
      <c r="J698" s="98" t="str">
        <f t="shared" si="32"/>
        <v/>
      </c>
      <c r="K698" s="187"/>
      <c r="L698" s="13" t="str">
        <f>IF(AND(ISNUMBER(F698),ISNUMBER(H698),ISNUMBER(J698))=TRUE,IF((Tabla1[[#This Row],[Peso cápsula + Residuo corregido (g)]]-Tabla1[[#This Row],[Peso cápsula Corregido (g)]])&lt;$J$6,"MASA INSUFICIENTE",IF((1-K698)*(H698-F698)/J698&lt;$H$6,"&gt; "&amp;$H$6,(1-K698)*(H698-F698)/J698)),"")</f>
        <v/>
      </c>
      <c r="M698" s="105"/>
      <c r="N698" s="105"/>
      <c r="O698" s="185"/>
      <c r="P698" s="185"/>
      <c r="Q698" s="185"/>
    </row>
    <row r="699" spans="1:17" x14ac:dyDescent="0.25">
      <c r="A699" s="103"/>
      <c r="B699" s="103"/>
      <c r="C699" s="96"/>
      <c r="D699" s="99"/>
      <c r="E699" s="100"/>
      <c r="F699" s="97" t="str">
        <f t="shared" si="30"/>
        <v/>
      </c>
      <c r="G699" s="85"/>
      <c r="H699" s="97" t="str">
        <f t="shared" si="31"/>
        <v/>
      </c>
      <c r="I699" s="86"/>
      <c r="J699" s="98" t="str">
        <f t="shared" si="32"/>
        <v/>
      </c>
      <c r="K699" s="187"/>
      <c r="L699" s="13" t="str">
        <f>IF(AND(ISNUMBER(F699),ISNUMBER(H699),ISNUMBER(J699))=TRUE,IF((Tabla1[[#This Row],[Peso cápsula + Residuo corregido (g)]]-Tabla1[[#This Row],[Peso cápsula Corregido (g)]])&lt;$J$6,"MASA INSUFICIENTE",IF((1-K699)*(H699-F699)/J699&lt;$H$6,"&gt; "&amp;$H$6,(1-K699)*(H699-F699)/J699)),"")</f>
        <v/>
      </c>
      <c r="M699" s="105"/>
      <c r="N699" s="105"/>
      <c r="O699" s="185"/>
      <c r="P699" s="185"/>
      <c r="Q699" s="185"/>
    </row>
    <row r="700" spans="1:17" x14ac:dyDescent="0.25">
      <c r="A700" s="103"/>
      <c r="B700" s="103"/>
      <c r="C700" s="96"/>
      <c r="D700" s="99"/>
      <c r="E700" s="100"/>
      <c r="F700" s="97" t="str">
        <f t="shared" si="30"/>
        <v/>
      </c>
      <c r="G700" s="85"/>
      <c r="H700" s="97" t="str">
        <f t="shared" si="31"/>
        <v/>
      </c>
      <c r="I700" s="86"/>
      <c r="J700" s="98" t="str">
        <f t="shared" si="32"/>
        <v/>
      </c>
      <c r="K700" s="187"/>
      <c r="L700" s="13" t="str">
        <f>IF(AND(ISNUMBER(F700),ISNUMBER(H700),ISNUMBER(J700))=TRUE,IF((Tabla1[[#This Row],[Peso cápsula + Residuo corregido (g)]]-Tabla1[[#This Row],[Peso cápsula Corregido (g)]])&lt;$J$6,"MASA INSUFICIENTE",IF((1-K700)*(H700-F700)/J700&lt;$H$6,"&gt; "&amp;$H$6,(1-K700)*(H700-F700)/J700)),"")</f>
        <v/>
      </c>
      <c r="M700" s="105"/>
      <c r="N700" s="105"/>
      <c r="O700" s="185"/>
      <c r="P700" s="185"/>
      <c r="Q700" s="185"/>
    </row>
    <row r="701" spans="1:17" x14ac:dyDescent="0.25">
      <c r="A701" s="103"/>
      <c r="B701" s="103"/>
      <c r="C701" s="96"/>
      <c r="D701" s="99"/>
      <c r="E701" s="100"/>
      <c r="F701" s="97" t="str">
        <f t="shared" si="30"/>
        <v/>
      </c>
      <c r="G701" s="85"/>
      <c r="H701" s="97" t="str">
        <f t="shared" si="31"/>
        <v/>
      </c>
      <c r="I701" s="86"/>
      <c r="J701" s="98" t="str">
        <f t="shared" si="32"/>
        <v/>
      </c>
      <c r="K701" s="187"/>
      <c r="L701" s="13" t="str">
        <f>IF(AND(ISNUMBER(F701),ISNUMBER(H701),ISNUMBER(J701))=TRUE,IF((Tabla1[[#This Row],[Peso cápsula + Residuo corregido (g)]]-Tabla1[[#This Row],[Peso cápsula Corregido (g)]])&lt;$J$6,"MASA INSUFICIENTE",IF((1-K701)*(H701-F701)/J701&lt;$H$6,"&gt; "&amp;$H$6,(1-K701)*(H701-F701)/J701)),"")</f>
        <v/>
      </c>
      <c r="M701" s="105"/>
      <c r="N701" s="105"/>
      <c r="O701" s="185"/>
      <c r="P701" s="185"/>
      <c r="Q701" s="185"/>
    </row>
    <row r="702" spans="1:17" x14ac:dyDescent="0.25">
      <c r="A702" s="103"/>
      <c r="B702" s="103"/>
      <c r="C702" s="96"/>
      <c r="D702" s="99"/>
      <c r="E702" s="100"/>
      <c r="F702" s="97" t="str">
        <f t="shared" si="30"/>
        <v/>
      </c>
      <c r="G702" s="85"/>
      <c r="H702" s="97" t="str">
        <f t="shared" si="31"/>
        <v/>
      </c>
      <c r="I702" s="86"/>
      <c r="J702" s="98" t="str">
        <f t="shared" si="32"/>
        <v/>
      </c>
      <c r="K702" s="187"/>
      <c r="L702" s="13" t="str">
        <f>IF(AND(ISNUMBER(F702),ISNUMBER(H702),ISNUMBER(J702))=TRUE,IF((Tabla1[[#This Row],[Peso cápsula + Residuo corregido (g)]]-Tabla1[[#This Row],[Peso cápsula Corregido (g)]])&lt;$J$6,"MASA INSUFICIENTE",IF((1-K702)*(H702-F702)/J702&lt;$H$6,"&gt; "&amp;$H$6,(1-K702)*(H702-F702)/J702)),"")</f>
        <v/>
      </c>
      <c r="M702" s="105"/>
      <c r="N702" s="105"/>
      <c r="O702" s="185"/>
      <c r="P702" s="185"/>
      <c r="Q702" s="185"/>
    </row>
    <row r="703" spans="1:17" x14ac:dyDescent="0.25">
      <c r="A703" s="103"/>
      <c r="B703" s="103"/>
      <c r="C703" s="96"/>
      <c r="D703" s="99"/>
      <c r="E703" s="100"/>
      <c r="F703" s="97" t="str">
        <f t="shared" si="30"/>
        <v/>
      </c>
      <c r="G703" s="85"/>
      <c r="H703" s="97" t="str">
        <f t="shared" si="31"/>
        <v/>
      </c>
      <c r="I703" s="86"/>
      <c r="J703" s="98" t="str">
        <f t="shared" si="32"/>
        <v/>
      </c>
      <c r="K703" s="187"/>
      <c r="L703" s="13" t="str">
        <f>IF(AND(ISNUMBER(F703),ISNUMBER(H703),ISNUMBER(J703))=TRUE,IF((Tabla1[[#This Row],[Peso cápsula + Residuo corregido (g)]]-Tabla1[[#This Row],[Peso cápsula Corregido (g)]])&lt;$J$6,"MASA INSUFICIENTE",IF((1-K703)*(H703-F703)/J703&lt;$H$6,"&gt; "&amp;$H$6,(1-K703)*(H703-F703)/J703)),"")</f>
        <v/>
      </c>
      <c r="M703" s="105"/>
      <c r="N703" s="105"/>
      <c r="O703" s="185"/>
      <c r="P703" s="185"/>
      <c r="Q703" s="185"/>
    </row>
    <row r="704" spans="1:17" x14ac:dyDescent="0.25">
      <c r="A704" s="103"/>
      <c r="B704" s="103"/>
      <c r="C704" s="96"/>
      <c r="D704" s="99"/>
      <c r="E704" s="100"/>
      <c r="F704" s="97" t="str">
        <f t="shared" si="30"/>
        <v/>
      </c>
      <c r="G704" s="85"/>
      <c r="H704" s="97" t="str">
        <f t="shared" si="31"/>
        <v/>
      </c>
      <c r="I704" s="86"/>
      <c r="J704" s="98" t="str">
        <f t="shared" si="32"/>
        <v/>
      </c>
      <c r="K704" s="187"/>
      <c r="L704" s="13" t="str">
        <f>IF(AND(ISNUMBER(F704),ISNUMBER(H704),ISNUMBER(J704))=TRUE,IF((Tabla1[[#This Row],[Peso cápsula + Residuo corregido (g)]]-Tabla1[[#This Row],[Peso cápsula Corregido (g)]])&lt;$J$6,"MASA INSUFICIENTE",IF((1-K704)*(H704-F704)/J704&lt;$H$6,"&gt; "&amp;$H$6,(1-K704)*(H704-F704)/J704)),"")</f>
        <v/>
      </c>
      <c r="M704" s="105"/>
      <c r="N704" s="105"/>
      <c r="O704" s="185"/>
      <c r="P704" s="185"/>
      <c r="Q704" s="185"/>
    </row>
    <row r="705" spans="1:17" x14ac:dyDescent="0.25">
      <c r="A705" s="103"/>
      <c r="B705" s="103"/>
      <c r="C705" s="96"/>
      <c r="D705" s="99"/>
      <c r="E705" s="100"/>
      <c r="F705" s="97" t="str">
        <f t="shared" si="30"/>
        <v/>
      </c>
      <c r="G705" s="85"/>
      <c r="H705" s="97" t="str">
        <f t="shared" si="31"/>
        <v/>
      </c>
      <c r="I705" s="86"/>
      <c r="J705" s="98" t="str">
        <f t="shared" si="32"/>
        <v/>
      </c>
      <c r="K705" s="187"/>
      <c r="L705" s="13" t="str">
        <f>IF(AND(ISNUMBER(F705),ISNUMBER(H705),ISNUMBER(J705))=TRUE,IF((Tabla1[[#This Row],[Peso cápsula + Residuo corregido (g)]]-Tabla1[[#This Row],[Peso cápsula Corregido (g)]])&lt;$J$6,"MASA INSUFICIENTE",IF((1-K705)*(H705-F705)/J705&lt;$H$6,"&gt; "&amp;$H$6,(1-K705)*(H705-F705)/J705)),"")</f>
        <v/>
      </c>
      <c r="M705" s="105"/>
      <c r="N705" s="105"/>
      <c r="O705" s="185"/>
      <c r="P705" s="185"/>
      <c r="Q705" s="185"/>
    </row>
    <row r="706" spans="1:17" x14ac:dyDescent="0.25">
      <c r="A706" s="103"/>
      <c r="B706" s="103"/>
      <c r="C706" s="96"/>
      <c r="D706" s="99"/>
      <c r="E706" s="100"/>
      <c r="F706" s="97" t="str">
        <f t="shared" si="30"/>
        <v/>
      </c>
      <c r="G706" s="85"/>
      <c r="H706" s="97" t="str">
        <f t="shared" si="31"/>
        <v/>
      </c>
      <c r="I706" s="86"/>
      <c r="J706" s="98" t="str">
        <f t="shared" si="32"/>
        <v/>
      </c>
      <c r="K706" s="187"/>
      <c r="L706" s="13" t="str">
        <f>IF(AND(ISNUMBER(F706),ISNUMBER(H706),ISNUMBER(J706))=TRUE,IF((Tabla1[[#This Row],[Peso cápsula + Residuo corregido (g)]]-Tabla1[[#This Row],[Peso cápsula Corregido (g)]])&lt;$J$6,"MASA INSUFICIENTE",IF((1-K706)*(H706-F706)/J706&lt;$H$6,"&gt; "&amp;$H$6,(1-K706)*(H706-F706)/J706)),"")</f>
        <v/>
      </c>
      <c r="M706" s="105"/>
      <c r="N706" s="105"/>
      <c r="O706" s="185"/>
      <c r="P706" s="185"/>
      <c r="Q706" s="185"/>
    </row>
    <row r="707" spans="1:17" x14ac:dyDescent="0.25">
      <c r="A707" s="103"/>
      <c r="B707" s="103"/>
      <c r="C707" s="96"/>
      <c r="D707" s="99"/>
      <c r="E707" s="100"/>
      <c r="F707" s="97" t="str">
        <f t="shared" si="30"/>
        <v/>
      </c>
      <c r="G707" s="85"/>
      <c r="H707" s="97" t="str">
        <f t="shared" si="31"/>
        <v/>
      </c>
      <c r="I707" s="86"/>
      <c r="J707" s="98" t="str">
        <f t="shared" si="32"/>
        <v/>
      </c>
      <c r="K707" s="187"/>
      <c r="L707" s="13" t="str">
        <f>IF(AND(ISNUMBER(F707),ISNUMBER(H707),ISNUMBER(J707))=TRUE,IF((Tabla1[[#This Row],[Peso cápsula + Residuo corregido (g)]]-Tabla1[[#This Row],[Peso cápsula Corregido (g)]])&lt;$J$6,"MASA INSUFICIENTE",IF((1-K707)*(H707-F707)/J707&lt;$H$6,"&gt; "&amp;$H$6,(1-K707)*(H707-F707)/J707)),"")</f>
        <v/>
      </c>
      <c r="M707" s="105"/>
      <c r="N707" s="105"/>
      <c r="O707" s="185"/>
      <c r="P707" s="185"/>
      <c r="Q707" s="185"/>
    </row>
    <row r="708" spans="1:17" x14ac:dyDescent="0.25">
      <c r="A708" s="103"/>
      <c r="B708" s="103"/>
      <c r="C708" s="96"/>
      <c r="D708" s="99"/>
      <c r="E708" s="100"/>
      <c r="F708" s="97" t="str">
        <f t="shared" si="30"/>
        <v/>
      </c>
      <c r="G708" s="85"/>
      <c r="H708" s="97" t="str">
        <f t="shared" si="31"/>
        <v/>
      </c>
      <c r="I708" s="86"/>
      <c r="J708" s="98" t="str">
        <f t="shared" si="32"/>
        <v/>
      </c>
      <c r="K708" s="187"/>
      <c r="L708" s="13" t="str">
        <f>IF(AND(ISNUMBER(F708),ISNUMBER(H708),ISNUMBER(J708))=TRUE,IF((Tabla1[[#This Row],[Peso cápsula + Residuo corregido (g)]]-Tabla1[[#This Row],[Peso cápsula Corregido (g)]])&lt;$J$6,"MASA INSUFICIENTE",IF((1-K708)*(H708-F708)/J708&lt;$H$6,"&gt; "&amp;$H$6,(1-K708)*(H708-F708)/J708)),"")</f>
        <v/>
      </c>
      <c r="M708" s="105"/>
      <c r="N708" s="105"/>
      <c r="O708" s="185"/>
      <c r="P708" s="185"/>
      <c r="Q708" s="185"/>
    </row>
    <row r="709" spans="1:17" x14ac:dyDescent="0.25">
      <c r="A709" s="103"/>
      <c r="B709" s="103"/>
      <c r="C709" s="96"/>
      <c r="D709" s="99"/>
      <c r="E709" s="100"/>
      <c r="F709" s="97" t="str">
        <f t="shared" si="30"/>
        <v/>
      </c>
      <c r="G709" s="85"/>
      <c r="H709" s="97" t="str">
        <f t="shared" si="31"/>
        <v/>
      </c>
      <c r="I709" s="86"/>
      <c r="J709" s="98" t="str">
        <f t="shared" si="32"/>
        <v/>
      </c>
      <c r="K709" s="187"/>
      <c r="L709" s="13" t="str">
        <f>IF(AND(ISNUMBER(F709),ISNUMBER(H709),ISNUMBER(J709))=TRUE,IF((Tabla1[[#This Row],[Peso cápsula + Residuo corregido (g)]]-Tabla1[[#This Row],[Peso cápsula Corregido (g)]])&lt;$J$6,"MASA INSUFICIENTE",IF((1-K709)*(H709-F709)/J709&lt;$H$6,"&gt; "&amp;$H$6,(1-K709)*(H709-F709)/J709)),"")</f>
        <v/>
      </c>
      <c r="M709" s="105"/>
      <c r="N709" s="105"/>
      <c r="O709" s="185"/>
      <c r="P709" s="185"/>
      <c r="Q709" s="185"/>
    </row>
    <row r="710" spans="1:17" x14ac:dyDescent="0.25">
      <c r="A710" s="103"/>
      <c r="B710" s="103"/>
      <c r="C710" s="96"/>
      <c r="D710" s="99"/>
      <c r="E710" s="100"/>
      <c r="F710" s="97" t="str">
        <f t="shared" si="30"/>
        <v/>
      </c>
      <c r="G710" s="85"/>
      <c r="H710" s="97" t="str">
        <f t="shared" si="31"/>
        <v/>
      </c>
      <c r="I710" s="86"/>
      <c r="J710" s="98" t="str">
        <f t="shared" si="32"/>
        <v/>
      </c>
      <c r="K710" s="187"/>
      <c r="L710" s="13" t="str">
        <f>IF(AND(ISNUMBER(F710),ISNUMBER(H710),ISNUMBER(J710))=TRUE,IF((Tabla1[[#This Row],[Peso cápsula + Residuo corregido (g)]]-Tabla1[[#This Row],[Peso cápsula Corregido (g)]])&lt;$J$6,"MASA INSUFICIENTE",IF((1-K710)*(H710-F710)/J710&lt;$H$6,"&gt; "&amp;$H$6,(1-K710)*(H710-F710)/J710)),"")</f>
        <v/>
      </c>
      <c r="M710" s="105"/>
      <c r="N710" s="105"/>
      <c r="O710" s="185"/>
      <c r="P710" s="185"/>
      <c r="Q710" s="185"/>
    </row>
    <row r="711" spans="1:17" x14ac:dyDescent="0.25">
      <c r="A711" s="103"/>
      <c r="B711" s="103"/>
      <c r="C711" s="96"/>
      <c r="D711" s="99"/>
      <c r="E711" s="100"/>
      <c r="F711" s="97" t="str">
        <f t="shared" si="30"/>
        <v/>
      </c>
      <c r="G711" s="85"/>
      <c r="H711" s="97" t="str">
        <f t="shared" si="31"/>
        <v/>
      </c>
      <c r="I711" s="86"/>
      <c r="J711" s="98" t="str">
        <f t="shared" si="32"/>
        <v/>
      </c>
      <c r="K711" s="187"/>
      <c r="L711" s="13" t="str">
        <f>IF(AND(ISNUMBER(F711),ISNUMBER(H711),ISNUMBER(J711))=TRUE,IF((Tabla1[[#This Row],[Peso cápsula + Residuo corregido (g)]]-Tabla1[[#This Row],[Peso cápsula Corregido (g)]])&lt;$J$6,"MASA INSUFICIENTE",IF((1-K711)*(H711-F711)/J711&lt;$H$6,"&gt; "&amp;$H$6,(1-K711)*(H711-F711)/J711)),"")</f>
        <v/>
      </c>
      <c r="M711" s="105"/>
      <c r="N711" s="105"/>
      <c r="O711" s="185"/>
      <c r="P711" s="185"/>
      <c r="Q711" s="185"/>
    </row>
    <row r="712" spans="1:17" x14ac:dyDescent="0.25">
      <c r="A712" s="103"/>
      <c r="B712" s="103"/>
      <c r="C712" s="96"/>
      <c r="D712" s="99"/>
      <c r="E712" s="100"/>
      <c r="F712" s="97" t="str">
        <f t="shared" si="30"/>
        <v/>
      </c>
      <c r="G712" s="85"/>
      <c r="H712" s="97" t="str">
        <f t="shared" si="31"/>
        <v/>
      </c>
      <c r="I712" s="86"/>
      <c r="J712" s="98" t="str">
        <f t="shared" si="32"/>
        <v/>
      </c>
      <c r="K712" s="187"/>
      <c r="L712" s="13" t="str">
        <f>IF(AND(ISNUMBER(F712),ISNUMBER(H712),ISNUMBER(J712))=TRUE,IF((Tabla1[[#This Row],[Peso cápsula + Residuo corregido (g)]]-Tabla1[[#This Row],[Peso cápsula Corregido (g)]])&lt;$J$6,"MASA INSUFICIENTE",IF((1-K712)*(H712-F712)/J712&lt;$H$6,"&gt; "&amp;$H$6,(1-K712)*(H712-F712)/J712)),"")</f>
        <v/>
      </c>
      <c r="M712" s="105"/>
      <c r="N712" s="105"/>
      <c r="O712" s="185"/>
      <c r="P712" s="185"/>
      <c r="Q712" s="185"/>
    </row>
    <row r="713" spans="1:17" x14ac:dyDescent="0.25">
      <c r="A713" s="103"/>
      <c r="B713" s="103"/>
      <c r="C713" s="96"/>
      <c r="D713" s="99"/>
      <c r="E713" s="100"/>
      <c r="F713" s="97" t="str">
        <f t="shared" si="30"/>
        <v/>
      </c>
      <c r="G713" s="85"/>
      <c r="H713" s="97" t="str">
        <f t="shared" si="31"/>
        <v/>
      </c>
      <c r="I713" s="86"/>
      <c r="J713" s="98" t="str">
        <f t="shared" si="32"/>
        <v/>
      </c>
      <c r="K713" s="187"/>
      <c r="L713" s="13" t="str">
        <f>IF(AND(ISNUMBER(F713),ISNUMBER(H713),ISNUMBER(J713))=TRUE,IF((Tabla1[[#This Row],[Peso cápsula + Residuo corregido (g)]]-Tabla1[[#This Row],[Peso cápsula Corregido (g)]])&lt;$J$6,"MASA INSUFICIENTE",IF((1-K713)*(H713-F713)/J713&lt;$H$6,"&gt; "&amp;$H$6,(1-K713)*(H713-F713)/J713)),"")</f>
        <v/>
      </c>
      <c r="M713" s="105"/>
      <c r="N713" s="105"/>
      <c r="O713" s="185"/>
      <c r="P713" s="185"/>
      <c r="Q713" s="185"/>
    </row>
    <row r="714" spans="1:17" x14ac:dyDescent="0.25">
      <c r="A714" s="103"/>
      <c r="B714" s="103"/>
      <c r="C714" s="96"/>
      <c r="D714" s="99"/>
      <c r="E714" s="100"/>
      <c r="F714" s="97" t="str">
        <f t="shared" si="30"/>
        <v/>
      </c>
      <c r="G714" s="85"/>
      <c r="H714" s="97" t="str">
        <f t="shared" si="31"/>
        <v/>
      </c>
      <c r="I714" s="86"/>
      <c r="J714" s="98" t="str">
        <f t="shared" si="32"/>
        <v/>
      </c>
      <c r="K714" s="187"/>
      <c r="L714" s="13" t="str">
        <f>IF(AND(ISNUMBER(F714),ISNUMBER(H714),ISNUMBER(J714))=TRUE,IF((Tabla1[[#This Row],[Peso cápsula + Residuo corregido (g)]]-Tabla1[[#This Row],[Peso cápsula Corregido (g)]])&lt;$J$6,"MASA INSUFICIENTE",IF((1-K714)*(H714-F714)/J714&lt;$H$6,"&gt; "&amp;$H$6,(1-K714)*(H714-F714)/J714)),"")</f>
        <v/>
      </c>
      <c r="M714" s="105"/>
      <c r="N714" s="105"/>
      <c r="O714" s="185"/>
      <c r="P714" s="185"/>
      <c r="Q714" s="185"/>
    </row>
    <row r="715" spans="1:17" x14ac:dyDescent="0.25">
      <c r="A715" s="103"/>
      <c r="B715" s="103"/>
      <c r="C715" s="96"/>
      <c r="D715" s="99"/>
      <c r="E715" s="100"/>
      <c r="F715" s="97" t="str">
        <f t="shared" si="30"/>
        <v/>
      </c>
      <c r="G715" s="85"/>
      <c r="H715" s="97" t="str">
        <f t="shared" si="31"/>
        <v/>
      </c>
      <c r="I715" s="86"/>
      <c r="J715" s="98" t="str">
        <f t="shared" si="32"/>
        <v/>
      </c>
      <c r="K715" s="187"/>
      <c r="L715" s="13" t="str">
        <f>IF(AND(ISNUMBER(F715),ISNUMBER(H715),ISNUMBER(J715))=TRUE,IF((Tabla1[[#This Row],[Peso cápsula + Residuo corregido (g)]]-Tabla1[[#This Row],[Peso cápsula Corregido (g)]])&lt;$J$6,"MASA INSUFICIENTE",IF((1-K715)*(H715-F715)/J715&lt;$H$6,"&gt; "&amp;$H$6,(1-K715)*(H715-F715)/J715)),"")</f>
        <v/>
      </c>
      <c r="M715" s="105"/>
      <c r="N715" s="105"/>
      <c r="O715" s="185"/>
      <c r="P715" s="185"/>
      <c r="Q715" s="185"/>
    </row>
    <row r="716" spans="1:17" x14ac:dyDescent="0.25">
      <c r="A716" s="103"/>
      <c r="B716" s="103"/>
      <c r="C716" s="96"/>
      <c r="D716" s="99"/>
      <c r="E716" s="100"/>
      <c r="F716" s="97" t="str">
        <f t="shared" si="30"/>
        <v/>
      </c>
      <c r="G716" s="85"/>
      <c r="H716" s="97" t="str">
        <f t="shared" si="31"/>
        <v/>
      </c>
      <c r="I716" s="86"/>
      <c r="J716" s="98" t="str">
        <f t="shared" si="32"/>
        <v/>
      </c>
      <c r="K716" s="187"/>
      <c r="L716" s="13" t="str">
        <f>IF(AND(ISNUMBER(F716),ISNUMBER(H716),ISNUMBER(J716))=TRUE,IF((Tabla1[[#This Row],[Peso cápsula + Residuo corregido (g)]]-Tabla1[[#This Row],[Peso cápsula Corregido (g)]])&lt;$J$6,"MASA INSUFICIENTE",IF((1-K716)*(H716-F716)/J716&lt;$H$6,"&gt; "&amp;$H$6,(1-K716)*(H716-F716)/J716)),"")</f>
        <v/>
      </c>
      <c r="M716" s="105"/>
      <c r="N716" s="105"/>
      <c r="O716" s="185"/>
      <c r="P716" s="185"/>
      <c r="Q716" s="185"/>
    </row>
    <row r="717" spans="1:17" x14ac:dyDescent="0.25">
      <c r="A717" s="103"/>
      <c r="B717" s="103"/>
      <c r="C717" s="96"/>
      <c r="D717" s="99"/>
      <c r="E717" s="100"/>
      <c r="F717" s="97" t="str">
        <f t="shared" si="30"/>
        <v/>
      </c>
      <c r="G717" s="85"/>
      <c r="H717" s="97" t="str">
        <f t="shared" si="31"/>
        <v/>
      </c>
      <c r="I717" s="86"/>
      <c r="J717" s="98" t="str">
        <f t="shared" si="32"/>
        <v/>
      </c>
      <c r="K717" s="187"/>
      <c r="L717" s="13" t="str">
        <f>IF(AND(ISNUMBER(F717),ISNUMBER(H717),ISNUMBER(J717))=TRUE,IF((Tabla1[[#This Row],[Peso cápsula + Residuo corregido (g)]]-Tabla1[[#This Row],[Peso cápsula Corregido (g)]])&lt;$J$6,"MASA INSUFICIENTE",IF((1-K717)*(H717-F717)/J717&lt;$H$6,"&gt; "&amp;$H$6,(1-K717)*(H717-F717)/J717)),"")</f>
        <v/>
      </c>
      <c r="M717" s="105"/>
      <c r="N717" s="105"/>
      <c r="O717" s="185"/>
      <c r="P717" s="185"/>
      <c r="Q717" s="185"/>
    </row>
    <row r="718" spans="1:17" x14ac:dyDescent="0.25">
      <c r="A718" s="103"/>
      <c r="B718" s="103"/>
      <c r="C718" s="96"/>
      <c r="D718" s="99"/>
      <c r="E718" s="100"/>
      <c r="F718" s="97" t="str">
        <f t="shared" si="30"/>
        <v/>
      </c>
      <c r="G718" s="85"/>
      <c r="H718" s="97" t="str">
        <f t="shared" si="31"/>
        <v/>
      </c>
      <c r="I718" s="86"/>
      <c r="J718" s="98" t="str">
        <f t="shared" si="32"/>
        <v/>
      </c>
      <c r="K718" s="187"/>
      <c r="L718" s="13" t="str">
        <f>IF(AND(ISNUMBER(F718),ISNUMBER(H718),ISNUMBER(J718))=TRUE,IF((Tabla1[[#This Row],[Peso cápsula + Residuo corregido (g)]]-Tabla1[[#This Row],[Peso cápsula Corregido (g)]])&lt;$J$6,"MASA INSUFICIENTE",IF((1-K718)*(H718-F718)/J718&lt;$H$6,"&gt; "&amp;$H$6,(1-K718)*(H718-F718)/J718)),"")</f>
        <v/>
      </c>
      <c r="M718" s="105"/>
      <c r="N718" s="105"/>
      <c r="O718" s="185"/>
      <c r="P718" s="185"/>
      <c r="Q718" s="185"/>
    </row>
    <row r="719" spans="1:17" x14ac:dyDescent="0.25">
      <c r="A719" s="103"/>
      <c r="B719" s="103"/>
      <c r="C719" s="96"/>
      <c r="D719" s="99"/>
      <c r="E719" s="100"/>
      <c r="F719" s="97" t="str">
        <f t="shared" si="30"/>
        <v/>
      </c>
      <c r="G719" s="85"/>
      <c r="H719" s="97" t="str">
        <f t="shared" si="31"/>
        <v/>
      </c>
      <c r="I719" s="86"/>
      <c r="J719" s="98" t="str">
        <f t="shared" si="32"/>
        <v/>
      </c>
      <c r="K719" s="187"/>
      <c r="L719" s="13" t="str">
        <f>IF(AND(ISNUMBER(F719),ISNUMBER(H719),ISNUMBER(J719))=TRUE,IF((Tabla1[[#This Row],[Peso cápsula + Residuo corregido (g)]]-Tabla1[[#This Row],[Peso cápsula Corregido (g)]])&lt;$J$6,"MASA INSUFICIENTE",IF((1-K719)*(H719-F719)/J719&lt;$H$6,"&gt; "&amp;$H$6,(1-K719)*(H719-F719)/J719)),"")</f>
        <v/>
      </c>
      <c r="M719" s="105"/>
      <c r="N719" s="105"/>
      <c r="O719" s="185"/>
      <c r="P719" s="185"/>
      <c r="Q719" s="185"/>
    </row>
    <row r="720" spans="1:17" x14ac:dyDescent="0.25">
      <c r="A720" s="103"/>
      <c r="B720" s="103"/>
      <c r="C720" s="96"/>
      <c r="D720" s="99"/>
      <c r="E720" s="100"/>
      <c r="F720" s="97" t="str">
        <f t="shared" si="30"/>
        <v/>
      </c>
      <c r="G720" s="85"/>
      <c r="H720" s="97" t="str">
        <f t="shared" si="31"/>
        <v/>
      </c>
      <c r="I720" s="86"/>
      <c r="J720" s="98" t="str">
        <f t="shared" si="32"/>
        <v/>
      </c>
      <c r="K720" s="187"/>
      <c r="L720" s="13" t="str">
        <f>IF(AND(ISNUMBER(F720),ISNUMBER(H720),ISNUMBER(J720))=TRUE,IF((Tabla1[[#This Row],[Peso cápsula + Residuo corregido (g)]]-Tabla1[[#This Row],[Peso cápsula Corregido (g)]])&lt;$J$6,"MASA INSUFICIENTE",IF((1-K720)*(H720-F720)/J720&lt;$H$6,"&gt; "&amp;$H$6,(1-K720)*(H720-F720)/J720)),"")</f>
        <v/>
      </c>
      <c r="M720" s="105"/>
      <c r="N720" s="105"/>
      <c r="O720" s="185"/>
      <c r="P720" s="185"/>
      <c r="Q720" s="185"/>
    </row>
    <row r="721" spans="1:17" x14ac:dyDescent="0.25">
      <c r="A721" s="103"/>
      <c r="B721" s="103"/>
      <c r="C721" s="96"/>
      <c r="D721" s="99"/>
      <c r="E721" s="100"/>
      <c r="F721" s="97" t="str">
        <f t="shared" si="30"/>
        <v/>
      </c>
      <c r="G721" s="85"/>
      <c r="H721" s="97" t="str">
        <f t="shared" si="31"/>
        <v/>
      </c>
      <c r="I721" s="86"/>
      <c r="J721" s="98" t="str">
        <f t="shared" si="32"/>
        <v/>
      </c>
      <c r="K721" s="187"/>
      <c r="L721" s="13" t="str">
        <f>IF(AND(ISNUMBER(F721),ISNUMBER(H721),ISNUMBER(J721))=TRUE,IF((Tabla1[[#This Row],[Peso cápsula + Residuo corregido (g)]]-Tabla1[[#This Row],[Peso cápsula Corregido (g)]])&lt;$J$6,"MASA INSUFICIENTE",IF((1-K721)*(H721-F721)/J721&lt;$H$6,"&gt; "&amp;$H$6,(1-K721)*(H721-F721)/J721)),"")</f>
        <v/>
      </c>
      <c r="M721" s="105"/>
      <c r="N721" s="105"/>
      <c r="O721" s="185"/>
      <c r="P721" s="185"/>
      <c r="Q721" s="185"/>
    </row>
    <row r="722" spans="1:17" x14ac:dyDescent="0.25">
      <c r="A722" s="103"/>
      <c r="B722" s="103"/>
      <c r="C722" s="96"/>
      <c r="D722" s="99"/>
      <c r="E722" s="100"/>
      <c r="F722" s="97" t="str">
        <f t="shared" si="30"/>
        <v/>
      </c>
      <c r="G722" s="85"/>
      <c r="H722" s="97" t="str">
        <f t="shared" si="31"/>
        <v/>
      </c>
      <c r="I722" s="86"/>
      <c r="J722" s="98" t="str">
        <f t="shared" si="32"/>
        <v/>
      </c>
      <c r="K722" s="187"/>
      <c r="L722" s="13" t="str">
        <f>IF(AND(ISNUMBER(F722),ISNUMBER(H722),ISNUMBER(J722))=TRUE,IF((Tabla1[[#This Row],[Peso cápsula + Residuo corregido (g)]]-Tabla1[[#This Row],[Peso cápsula Corregido (g)]])&lt;$J$6,"MASA INSUFICIENTE",IF((1-K722)*(H722-F722)/J722&lt;$H$6,"&gt; "&amp;$H$6,(1-K722)*(H722-F722)/J722)),"")</f>
        <v/>
      </c>
      <c r="M722" s="105"/>
      <c r="N722" s="105"/>
      <c r="O722" s="185"/>
      <c r="P722" s="185"/>
      <c r="Q722" s="185"/>
    </row>
    <row r="723" spans="1:17" x14ac:dyDescent="0.25">
      <c r="A723" s="103"/>
      <c r="B723" s="103"/>
      <c r="C723" s="96"/>
      <c r="D723" s="99"/>
      <c r="E723" s="100"/>
      <c r="F723" s="97" t="str">
        <f t="shared" si="30"/>
        <v/>
      </c>
      <c r="G723" s="85"/>
      <c r="H723" s="97" t="str">
        <f t="shared" si="31"/>
        <v/>
      </c>
      <c r="I723" s="86"/>
      <c r="J723" s="98" t="str">
        <f t="shared" si="32"/>
        <v/>
      </c>
      <c r="K723" s="187"/>
      <c r="L723" s="13" t="str">
        <f>IF(AND(ISNUMBER(F723),ISNUMBER(H723),ISNUMBER(J723))=TRUE,IF((Tabla1[[#This Row],[Peso cápsula + Residuo corregido (g)]]-Tabla1[[#This Row],[Peso cápsula Corregido (g)]])&lt;$J$6,"MASA INSUFICIENTE",IF((1-K723)*(H723-F723)/J723&lt;$H$6,"&gt; "&amp;$H$6,(1-K723)*(H723-F723)/J723)),"")</f>
        <v/>
      </c>
      <c r="M723" s="105"/>
      <c r="N723" s="105"/>
      <c r="O723" s="185"/>
      <c r="P723" s="185"/>
      <c r="Q723" s="185"/>
    </row>
    <row r="724" spans="1:17" x14ac:dyDescent="0.25">
      <c r="A724" s="103"/>
      <c r="B724" s="103"/>
      <c r="C724" s="96"/>
      <c r="D724" s="99"/>
      <c r="E724" s="100"/>
      <c r="F724" s="97" t="str">
        <f t="shared" ref="F724:F787" si="33">IF(OR(ISBLANK(E724),ISERROR($B$14),ISERROR($B$15))=FALSE,E724+(E724*$B$14+$B$15),"")</f>
        <v/>
      </c>
      <c r="G724" s="85"/>
      <c r="H724" s="97" t="str">
        <f t="shared" ref="H724:H787" si="34">IF(OR(ISBLANK(G724),ISERROR($B$14),ISERROR($B$15))=FALSE,G724+(G724*$B$14+$B$15),"")</f>
        <v/>
      </c>
      <c r="I724" s="86"/>
      <c r="J724" s="98" t="str">
        <f t="shared" ref="J724:J787" si="35">IF(OR(ISBLANK(I724),ISERROR($B$14),ISERROR($B$15))=FALSE,I724+(I724*$B$14+$B$15),"")</f>
        <v/>
      </c>
      <c r="K724" s="187"/>
      <c r="L724" s="13" t="str">
        <f>IF(AND(ISNUMBER(F724),ISNUMBER(H724),ISNUMBER(J724))=TRUE,IF((Tabla1[[#This Row],[Peso cápsula + Residuo corregido (g)]]-Tabla1[[#This Row],[Peso cápsula Corregido (g)]])&lt;$J$6,"MASA INSUFICIENTE",IF((1-K724)*(H724-F724)/J724&lt;$H$6,"&gt; "&amp;$H$6,(1-K724)*(H724-F724)/J724)),"")</f>
        <v/>
      </c>
      <c r="M724" s="105"/>
      <c r="N724" s="105"/>
      <c r="O724" s="185"/>
      <c r="P724" s="185"/>
      <c r="Q724" s="185"/>
    </row>
    <row r="725" spans="1:17" x14ac:dyDescent="0.25">
      <c r="A725" s="103"/>
      <c r="B725" s="103"/>
      <c r="C725" s="96"/>
      <c r="D725" s="99"/>
      <c r="E725" s="100"/>
      <c r="F725" s="97" t="str">
        <f t="shared" si="33"/>
        <v/>
      </c>
      <c r="G725" s="85"/>
      <c r="H725" s="97" t="str">
        <f t="shared" si="34"/>
        <v/>
      </c>
      <c r="I725" s="86"/>
      <c r="J725" s="98" t="str">
        <f t="shared" si="35"/>
        <v/>
      </c>
      <c r="K725" s="187"/>
      <c r="L725" s="13" t="str">
        <f>IF(AND(ISNUMBER(F725),ISNUMBER(H725),ISNUMBER(J725))=TRUE,IF((Tabla1[[#This Row],[Peso cápsula + Residuo corregido (g)]]-Tabla1[[#This Row],[Peso cápsula Corregido (g)]])&lt;$J$6,"MASA INSUFICIENTE",IF((1-K725)*(H725-F725)/J725&lt;$H$6,"&gt; "&amp;$H$6,(1-K725)*(H725-F725)/J725)),"")</f>
        <v/>
      </c>
      <c r="M725" s="105"/>
      <c r="N725" s="105"/>
      <c r="O725" s="185"/>
      <c r="P725" s="185"/>
      <c r="Q725" s="185"/>
    </row>
    <row r="726" spans="1:17" x14ac:dyDescent="0.25">
      <c r="A726" s="103"/>
      <c r="B726" s="103"/>
      <c r="C726" s="96"/>
      <c r="D726" s="99"/>
      <c r="E726" s="100"/>
      <c r="F726" s="97" t="str">
        <f t="shared" si="33"/>
        <v/>
      </c>
      <c r="G726" s="85"/>
      <c r="H726" s="97" t="str">
        <f t="shared" si="34"/>
        <v/>
      </c>
      <c r="I726" s="86"/>
      <c r="J726" s="98" t="str">
        <f t="shared" si="35"/>
        <v/>
      </c>
      <c r="K726" s="187"/>
      <c r="L726" s="13" t="str">
        <f>IF(AND(ISNUMBER(F726),ISNUMBER(H726),ISNUMBER(J726))=TRUE,IF((Tabla1[[#This Row],[Peso cápsula + Residuo corregido (g)]]-Tabla1[[#This Row],[Peso cápsula Corregido (g)]])&lt;$J$6,"MASA INSUFICIENTE",IF((1-K726)*(H726-F726)/J726&lt;$H$6,"&gt; "&amp;$H$6,(1-K726)*(H726-F726)/J726)),"")</f>
        <v/>
      </c>
      <c r="M726" s="105"/>
      <c r="N726" s="105"/>
      <c r="O726" s="185"/>
      <c r="P726" s="185"/>
      <c r="Q726" s="185"/>
    </row>
    <row r="727" spans="1:17" x14ac:dyDescent="0.25">
      <c r="A727" s="103"/>
      <c r="B727" s="103"/>
      <c r="C727" s="96"/>
      <c r="D727" s="99"/>
      <c r="E727" s="100"/>
      <c r="F727" s="97" t="str">
        <f t="shared" si="33"/>
        <v/>
      </c>
      <c r="G727" s="85"/>
      <c r="H727" s="97" t="str">
        <f t="shared" si="34"/>
        <v/>
      </c>
      <c r="I727" s="86"/>
      <c r="J727" s="98" t="str">
        <f t="shared" si="35"/>
        <v/>
      </c>
      <c r="K727" s="187"/>
      <c r="L727" s="13" t="str">
        <f>IF(AND(ISNUMBER(F727),ISNUMBER(H727),ISNUMBER(J727))=TRUE,IF((Tabla1[[#This Row],[Peso cápsula + Residuo corregido (g)]]-Tabla1[[#This Row],[Peso cápsula Corregido (g)]])&lt;$J$6,"MASA INSUFICIENTE",IF((1-K727)*(H727-F727)/J727&lt;$H$6,"&gt; "&amp;$H$6,(1-K727)*(H727-F727)/J727)),"")</f>
        <v/>
      </c>
      <c r="M727" s="105"/>
      <c r="N727" s="105"/>
      <c r="O727" s="185"/>
      <c r="P727" s="185"/>
      <c r="Q727" s="185"/>
    </row>
    <row r="728" spans="1:17" x14ac:dyDescent="0.25">
      <c r="A728" s="103"/>
      <c r="B728" s="103"/>
      <c r="C728" s="96"/>
      <c r="D728" s="99"/>
      <c r="E728" s="100"/>
      <c r="F728" s="97" t="str">
        <f t="shared" si="33"/>
        <v/>
      </c>
      <c r="G728" s="85"/>
      <c r="H728" s="97" t="str">
        <f t="shared" si="34"/>
        <v/>
      </c>
      <c r="I728" s="86"/>
      <c r="J728" s="98" t="str">
        <f t="shared" si="35"/>
        <v/>
      </c>
      <c r="K728" s="187"/>
      <c r="L728" s="13" t="str">
        <f>IF(AND(ISNUMBER(F728),ISNUMBER(H728),ISNUMBER(J728))=TRUE,IF((Tabla1[[#This Row],[Peso cápsula + Residuo corregido (g)]]-Tabla1[[#This Row],[Peso cápsula Corregido (g)]])&lt;$J$6,"MASA INSUFICIENTE",IF((1-K728)*(H728-F728)/J728&lt;$H$6,"&gt; "&amp;$H$6,(1-K728)*(H728-F728)/J728)),"")</f>
        <v/>
      </c>
      <c r="M728" s="105"/>
      <c r="N728" s="105"/>
      <c r="O728" s="185"/>
      <c r="P728" s="185"/>
      <c r="Q728" s="185"/>
    </row>
    <row r="729" spans="1:17" x14ac:dyDescent="0.25">
      <c r="A729" s="103"/>
      <c r="B729" s="103"/>
      <c r="C729" s="96"/>
      <c r="D729" s="99"/>
      <c r="E729" s="100"/>
      <c r="F729" s="97" t="str">
        <f t="shared" si="33"/>
        <v/>
      </c>
      <c r="G729" s="85"/>
      <c r="H729" s="97" t="str">
        <f t="shared" si="34"/>
        <v/>
      </c>
      <c r="I729" s="86"/>
      <c r="J729" s="98" t="str">
        <f t="shared" si="35"/>
        <v/>
      </c>
      <c r="K729" s="187"/>
      <c r="L729" s="13" t="str">
        <f>IF(AND(ISNUMBER(F729),ISNUMBER(H729),ISNUMBER(J729))=TRUE,IF((Tabla1[[#This Row],[Peso cápsula + Residuo corregido (g)]]-Tabla1[[#This Row],[Peso cápsula Corregido (g)]])&lt;$J$6,"MASA INSUFICIENTE",IF((1-K729)*(H729-F729)/J729&lt;$H$6,"&gt; "&amp;$H$6,(1-K729)*(H729-F729)/J729)),"")</f>
        <v/>
      </c>
      <c r="M729" s="105"/>
      <c r="N729" s="105"/>
      <c r="O729" s="185"/>
      <c r="P729" s="185"/>
      <c r="Q729" s="185"/>
    </row>
    <row r="730" spans="1:17" x14ac:dyDescent="0.25">
      <c r="A730" s="103"/>
      <c r="B730" s="103"/>
      <c r="C730" s="96"/>
      <c r="D730" s="99"/>
      <c r="E730" s="100"/>
      <c r="F730" s="97" t="str">
        <f t="shared" si="33"/>
        <v/>
      </c>
      <c r="G730" s="85"/>
      <c r="H730" s="97" t="str">
        <f t="shared" si="34"/>
        <v/>
      </c>
      <c r="I730" s="86"/>
      <c r="J730" s="98" t="str">
        <f t="shared" si="35"/>
        <v/>
      </c>
      <c r="K730" s="187"/>
      <c r="L730" s="13" t="str">
        <f>IF(AND(ISNUMBER(F730),ISNUMBER(H730),ISNUMBER(J730))=TRUE,IF((Tabla1[[#This Row],[Peso cápsula + Residuo corregido (g)]]-Tabla1[[#This Row],[Peso cápsula Corregido (g)]])&lt;$J$6,"MASA INSUFICIENTE",IF((1-K730)*(H730-F730)/J730&lt;$H$6,"&gt; "&amp;$H$6,(1-K730)*(H730-F730)/J730)),"")</f>
        <v/>
      </c>
      <c r="M730" s="105"/>
      <c r="N730" s="105"/>
      <c r="O730" s="185"/>
      <c r="P730" s="185"/>
      <c r="Q730" s="185"/>
    </row>
    <row r="731" spans="1:17" x14ac:dyDescent="0.25">
      <c r="A731" s="103"/>
      <c r="B731" s="103"/>
      <c r="C731" s="96"/>
      <c r="D731" s="99"/>
      <c r="E731" s="100"/>
      <c r="F731" s="97" t="str">
        <f t="shared" si="33"/>
        <v/>
      </c>
      <c r="G731" s="85"/>
      <c r="H731" s="97" t="str">
        <f t="shared" si="34"/>
        <v/>
      </c>
      <c r="I731" s="86"/>
      <c r="J731" s="98" t="str">
        <f t="shared" si="35"/>
        <v/>
      </c>
      <c r="K731" s="187"/>
      <c r="L731" s="13" t="str">
        <f>IF(AND(ISNUMBER(F731),ISNUMBER(H731),ISNUMBER(J731))=TRUE,IF((Tabla1[[#This Row],[Peso cápsula + Residuo corregido (g)]]-Tabla1[[#This Row],[Peso cápsula Corregido (g)]])&lt;$J$6,"MASA INSUFICIENTE",IF((1-K731)*(H731-F731)/J731&lt;$H$6,"&gt; "&amp;$H$6,(1-K731)*(H731-F731)/J731)),"")</f>
        <v/>
      </c>
      <c r="M731" s="105"/>
      <c r="N731" s="105"/>
      <c r="O731" s="185"/>
      <c r="P731" s="185"/>
      <c r="Q731" s="185"/>
    </row>
    <row r="732" spans="1:17" x14ac:dyDescent="0.25">
      <c r="A732" s="103"/>
      <c r="B732" s="103"/>
      <c r="C732" s="96"/>
      <c r="D732" s="99"/>
      <c r="E732" s="100"/>
      <c r="F732" s="97" t="str">
        <f t="shared" si="33"/>
        <v/>
      </c>
      <c r="G732" s="85"/>
      <c r="H732" s="97" t="str">
        <f t="shared" si="34"/>
        <v/>
      </c>
      <c r="I732" s="86"/>
      <c r="J732" s="98" t="str">
        <f t="shared" si="35"/>
        <v/>
      </c>
      <c r="K732" s="187"/>
      <c r="L732" s="13" t="str">
        <f>IF(AND(ISNUMBER(F732),ISNUMBER(H732),ISNUMBER(J732))=TRUE,IF((Tabla1[[#This Row],[Peso cápsula + Residuo corregido (g)]]-Tabla1[[#This Row],[Peso cápsula Corregido (g)]])&lt;$J$6,"MASA INSUFICIENTE",IF((1-K732)*(H732-F732)/J732&lt;$H$6,"&gt; "&amp;$H$6,(1-K732)*(H732-F732)/J732)),"")</f>
        <v/>
      </c>
      <c r="M732" s="105"/>
      <c r="N732" s="105"/>
      <c r="O732" s="185"/>
      <c r="P732" s="185"/>
      <c r="Q732" s="185"/>
    </row>
    <row r="733" spans="1:17" x14ac:dyDescent="0.25">
      <c r="A733" s="103"/>
      <c r="B733" s="103"/>
      <c r="C733" s="96"/>
      <c r="D733" s="99"/>
      <c r="E733" s="100"/>
      <c r="F733" s="97" t="str">
        <f t="shared" si="33"/>
        <v/>
      </c>
      <c r="G733" s="85"/>
      <c r="H733" s="97" t="str">
        <f t="shared" si="34"/>
        <v/>
      </c>
      <c r="I733" s="86"/>
      <c r="J733" s="98" t="str">
        <f t="shared" si="35"/>
        <v/>
      </c>
      <c r="K733" s="187"/>
      <c r="L733" s="13" t="str">
        <f>IF(AND(ISNUMBER(F733),ISNUMBER(H733),ISNUMBER(J733))=TRUE,IF((Tabla1[[#This Row],[Peso cápsula + Residuo corregido (g)]]-Tabla1[[#This Row],[Peso cápsula Corregido (g)]])&lt;$J$6,"MASA INSUFICIENTE",IF((1-K733)*(H733-F733)/J733&lt;$H$6,"&gt; "&amp;$H$6,(1-K733)*(H733-F733)/J733)),"")</f>
        <v/>
      </c>
      <c r="M733" s="105"/>
      <c r="N733" s="105"/>
      <c r="O733" s="185"/>
      <c r="P733" s="185"/>
      <c r="Q733" s="185"/>
    </row>
    <row r="734" spans="1:17" x14ac:dyDescent="0.25">
      <c r="A734" s="103"/>
      <c r="B734" s="103"/>
      <c r="C734" s="96"/>
      <c r="D734" s="99"/>
      <c r="E734" s="100"/>
      <c r="F734" s="97" t="str">
        <f t="shared" si="33"/>
        <v/>
      </c>
      <c r="G734" s="85"/>
      <c r="H734" s="97" t="str">
        <f t="shared" si="34"/>
        <v/>
      </c>
      <c r="I734" s="86"/>
      <c r="J734" s="98" t="str">
        <f t="shared" si="35"/>
        <v/>
      </c>
      <c r="K734" s="187"/>
      <c r="L734" s="13" t="str">
        <f>IF(AND(ISNUMBER(F734),ISNUMBER(H734),ISNUMBER(J734))=TRUE,IF((Tabla1[[#This Row],[Peso cápsula + Residuo corregido (g)]]-Tabla1[[#This Row],[Peso cápsula Corregido (g)]])&lt;$J$6,"MASA INSUFICIENTE",IF((1-K734)*(H734-F734)/J734&lt;$H$6,"&gt; "&amp;$H$6,(1-K734)*(H734-F734)/J734)),"")</f>
        <v/>
      </c>
      <c r="M734" s="105"/>
      <c r="N734" s="105"/>
      <c r="O734" s="185"/>
      <c r="P734" s="185"/>
      <c r="Q734" s="185"/>
    </row>
    <row r="735" spans="1:17" x14ac:dyDescent="0.25">
      <c r="A735" s="103"/>
      <c r="B735" s="103"/>
      <c r="C735" s="96"/>
      <c r="D735" s="99"/>
      <c r="E735" s="100"/>
      <c r="F735" s="97" t="str">
        <f t="shared" si="33"/>
        <v/>
      </c>
      <c r="G735" s="85"/>
      <c r="H735" s="97" t="str">
        <f t="shared" si="34"/>
        <v/>
      </c>
      <c r="I735" s="86"/>
      <c r="J735" s="98" t="str">
        <f t="shared" si="35"/>
        <v/>
      </c>
      <c r="K735" s="187"/>
      <c r="L735" s="13" t="str">
        <f>IF(AND(ISNUMBER(F735),ISNUMBER(H735),ISNUMBER(J735))=TRUE,IF((Tabla1[[#This Row],[Peso cápsula + Residuo corregido (g)]]-Tabla1[[#This Row],[Peso cápsula Corregido (g)]])&lt;$J$6,"MASA INSUFICIENTE",IF((1-K735)*(H735-F735)/J735&lt;$H$6,"&gt; "&amp;$H$6,(1-K735)*(H735-F735)/J735)),"")</f>
        <v/>
      </c>
      <c r="M735" s="105"/>
      <c r="N735" s="105"/>
      <c r="O735" s="185"/>
      <c r="P735" s="185"/>
      <c r="Q735" s="185"/>
    </row>
    <row r="736" spans="1:17" x14ac:dyDescent="0.25">
      <c r="A736" s="103"/>
      <c r="B736" s="103"/>
      <c r="C736" s="96"/>
      <c r="D736" s="99"/>
      <c r="E736" s="100"/>
      <c r="F736" s="97" t="str">
        <f t="shared" si="33"/>
        <v/>
      </c>
      <c r="G736" s="85"/>
      <c r="H736" s="97" t="str">
        <f t="shared" si="34"/>
        <v/>
      </c>
      <c r="I736" s="86"/>
      <c r="J736" s="98" t="str">
        <f t="shared" si="35"/>
        <v/>
      </c>
      <c r="K736" s="187"/>
      <c r="L736" s="13" t="str">
        <f>IF(AND(ISNUMBER(F736),ISNUMBER(H736),ISNUMBER(J736))=TRUE,IF((Tabla1[[#This Row],[Peso cápsula + Residuo corregido (g)]]-Tabla1[[#This Row],[Peso cápsula Corregido (g)]])&lt;$J$6,"MASA INSUFICIENTE",IF((1-K736)*(H736-F736)/J736&lt;$H$6,"&gt; "&amp;$H$6,(1-K736)*(H736-F736)/J736)),"")</f>
        <v/>
      </c>
      <c r="M736" s="105"/>
      <c r="N736" s="105"/>
      <c r="O736" s="185"/>
      <c r="P736" s="185"/>
      <c r="Q736" s="185"/>
    </row>
    <row r="737" spans="1:17" x14ac:dyDescent="0.25">
      <c r="A737" s="103"/>
      <c r="B737" s="103"/>
      <c r="C737" s="96"/>
      <c r="D737" s="99"/>
      <c r="E737" s="100"/>
      <c r="F737" s="97" t="str">
        <f t="shared" si="33"/>
        <v/>
      </c>
      <c r="G737" s="85"/>
      <c r="H737" s="97" t="str">
        <f t="shared" si="34"/>
        <v/>
      </c>
      <c r="I737" s="86"/>
      <c r="J737" s="98" t="str">
        <f t="shared" si="35"/>
        <v/>
      </c>
      <c r="K737" s="187"/>
      <c r="L737" s="13" t="str">
        <f>IF(AND(ISNUMBER(F737),ISNUMBER(H737),ISNUMBER(J737))=TRUE,IF((Tabla1[[#This Row],[Peso cápsula + Residuo corregido (g)]]-Tabla1[[#This Row],[Peso cápsula Corregido (g)]])&lt;$J$6,"MASA INSUFICIENTE",IF((1-K737)*(H737-F737)/J737&lt;$H$6,"&gt; "&amp;$H$6,(1-K737)*(H737-F737)/J737)),"")</f>
        <v/>
      </c>
      <c r="M737" s="105"/>
      <c r="N737" s="105"/>
      <c r="O737" s="185"/>
      <c r="P737" s="185"/>
      <c r="Q737" s="185"/>
    </row>
    <row r="738" spans="1:17" x14ac:dyDescent="0.25">
      <c r="A738" s="103"/>
      <c r="B738" s="103"/>
      <c r="C738" s="96"/>
      <c r="D738" s="99"/>
      <c r="E738" s="100"/>
      <c r="F738" s="97" t="str">
        <f t="shared" si="33"/>
        <v/>
      </c>
      <c r="G738" s="85"/>
      <c r="H738" s="97" t="str">
        <f t="shared" si="34"/>
        <v/>
      </c>
      <c r="I738" s="86"/>
      <c r="J738" s="98" t="str">
        <f t="shared" si="35"/>
        <v/>
      </c>
      <c r="K738" s="187"/>
      <c r="L738" s="13" t="str">
        <f>IF(AND(ISNUMBER(F738),ISNUMBER(H738),ISNUMBER(J738))=TRUE,IF((Tabla1[[#This Row],[Peso cápsula + Residuo corregido (g)]]-Tabla1[[#This Row],[Peso cápsula Corregido (g)]])&lt;$J$6,"MASA INSUFICIENTE",IF((1-K738)*(H738-F738)/J738&lt;$H$6,"&gt; "&amp;$H$6,(1-K738)*(H738-F738)/J738)),"")</f>
        <v/>
      </c>
      <c r="M738" s="105"/>
      <c r="N738" s="105"/>
      <c r="O738" s="185"/>
      <c r="P738" s="185"/>
      <c r="Q738" s="185"/>
    </row>
    <row r="739" spans="1:17" x14ac:dyDescent="0.25">
      <c r="A739" s="103"/>
      <c r="B739" s="103"/>
      <c r="C739" s="96"/>
      <c r="D739" s="99"/>
      <c r="E739" s="100"/>
      <c r="F739" s="97" t="str">
        <f t="shared" si="33"/>
        <v/>
      </c>
      <c r="G739" s="85"/>
      <c r="H739" s="97" t="str">
        <f t="shared" si="34"/>
        <v/>
      </c>
      <c r="I739" s="86"/>
      <c r="J739" s="98" t="str">
        <f t="shared" si="35"/>
        <v/>
      </c>
      <c r="K739" s="187"/>
      <c r="L739" s="13" t="str">
        <f>IF(AND(ISNUMBER(F739),ISNUMBER(H739),ISNUMBER(J739))=TRUE,IF((Tabla1[[#This Row],[Peso cápsula + Residuo corregido (g)]]-Tabla1[[#This Row],[Peso cápsula Corregido (g)]])&lt;$J$6,"MASA INSUFICIENTE",IF((1-K739)*(H739-F739)/J739&lt;$H$6,"&gt; "&amp;$H$6,(1-K739)*(H739-F739)/J739)),"")</f>
        <v/>
      </c>
      <c r="M739" s="105"/>
      <c r="N739" s="105"/>
      <c r="O739" s="185"/>
      <c r="P739" s="185"/>
      <c r="Q739" s="185"/>
    </row>
    <row r="740" spans="1:17" x14ac:dyDescent="0.25">
      <c r="A740" s="103"/>
      <c r="B740" s="103"/>
      <c r="C740" s="96"/>
      <c r="D740" s="99"/>
      <c r="E740" s="100"/>
      <c r="F740" s="97" t="str">
        <f t="shared" si="33"/>
        <v/>
      </c>
      <c r="G740" s="85"/>
      <c r="H740" s="97" t="str">
        <f t="shared" si="34"/>
        <v/>
      </c>
      <c r="I740" s="86"/>
      <c r="J740" s="98" t="str">
        <f t="shared" si="35"/>
        <v/>
      </c>
      <c r="K740" s="187"/>
      <c r="L740" s="13" t="str">
        <f>IF(AND(ISNUMBER(F740),ISNUMBER(H740),ISNUMBER(J740))=TRUE,IF((Tabla1[[#This Row],[Peso cápsula + Residuo corregido (g)]]-Tabla1[[#This Row],[Peso cápsula Corregido (g)]])&lt;$J$6,"MASA INSUFICIENTE",IF((1-K740)*(H740-F740)/J740&lt;$H$6,"&gt; "&amp;$H$6,(1-K740)*(H740-F740)/J740)),"")</f>
        <v/>
      </c>
      <c r="M740" s="105"/>
      <c r="N740" s="105"/>
      <c r="O740" s="185"/>
      <c r="P740" s="185"/>
      <c r="Q740" s="185"/>
    </row>
    <row r="741" spans="1:17" x14ac:dyDescent="0.25">
      <c r="A741" s="103"/>
      <c r="B741" s="103"/>
      <c r="C741" s="96"/>
      <c r="D741" s="99"/>
      <c r="E741" s="100"/>
      <c r="F741" s="97" t="str">
        <f t="shared" si="33"/>
        <v/>
      </c>
      <c r="G741" s="85"/>
      <c r="H741" s="97" t="str">
        <f t="shared" si="34"/>
        <v/>
      </c>
      <c r="I741" s="86"/>
      <c r="J741" s="98" t="str">
        <f t="shared" si="35"/>
        <v/>
      </c>
      <c r="K741" s="187"/>
      <c r="L741" s="13" t="str">
        <f>IF(AND(ISNUMBER(F741),ISNUMBER(H741),ISNUMBER(J741))=TRUE,IF((Tabla1[[#This Row],[Peso cápsula + Residuo corregido (g)]]-Tabla1[[#This Row],[Peso cápsula Corregido (g)]])&lt;$J$6,"MASA INSUFICIENTE",IF((1-K741)*(H741-F741)/J741&lt;$H$6,"&gt; "&amp;$H$6,(1-K741)*(H741-F741)/J741)),"")</f>
        <v/>
      </c>
      <c r="M741" s="105"/>
      <c r="N741" s="105"/>
      <c r="O741" s="185"/>
      <c r="P741" s="185"/>
      <c r="Q741" s="185"/>
    </row>
    <row r="742" spans="1:17" x14ac:dyDescent="0.25">
      <c r="A742" s="103"/>
      <c r="B742" s="103"/>
      <c r="C742" s="96"/>
      <c r="D742" s="99"/>
      <c r="E742" s="100"/>
      <c r="F742" s="97" t="str">
        <f t="shared" si="33"/>
        <v/>
      </c>
      <c r="G742" s="85"/>
      <c r="H742" s="97" t="str">
        <f t="shared" si="34"/>
        <v/>
      </c>
      <c r="I742" s="86"/>
      <c r="J742" s="98" t="str">
        <f t="shared" si="35"/>
        <v/>
      </c>
      <c r="K742" s="187"/>
      <c r="L742" s="13" t="str">
        <f>IF(AND(ISNUMBER(F742),ISNUMBER(H742),ISNUMBER(J742))=TRUE,IF((Tabla1[[#This Row],[Peso cápsula + Residuo corregido (g)]]-Tabla1[[#This Row],[Peso cápsula Corregido (g)]])&lt;$J$6,"MASA INSUFICIENTE",IF((1-K742)*(H742-F742)/J742&lt;$H$6,"&gt; "&amp;$H$6,(1-K742)*(H742-F742)/J742)),"")</f>
        <v/>
      </c>
      <c r="M742" s="105"/>
      <c r="N742" s="105"/>
      <c r="O742" s="185"/>
      <c r="P742" s="185"/>
      <c r="Q742" s="185"/>
    </row>
    <row r="743" spans="1:17" x14ac:dyDescent="0.25">
      <c r="A743" s="103"/>
      <c r="B743" s="103"/>
      <c r="C743" s="96"/>
      <c r="D743" s="99"/>
      <c r="E743" s="100"/>
      <c r="F743" s="97" t="str">
        <f t="shared" si="33"/>
        <v/>
      </c>
      <c r="G743" s="85"/>
      <c r="H743" s="97" t="str">
        <f t="shared" si="34"/>
        <v/>
      </c>
      <c r="I743" s="86"/>
      <c r="J743" s="98" t="str">
        <f t="shared" si="35"/>
        <v/>
      </c>
      <c r="K743" s="187"/>
      <c r="L743" s="13" t="str">
        <f>IF(AND(ISNUMBER(F743),ISNUMBER(H743),ISNUMBER(J743))=TRUE,IF((Tabla1[[#This Row],[Peso cápsula + Residuo corregido (g)]]-Tabla1[[#This Row],[Peso cápsula Corregido (g)]])&lt;$J$6,"MASA INSUFICIENTE",IF((1-K743)*(H743-F743)/J743&lt;$H$6,"&gt; "&amp;$H$6,(1-K743)*(H743-F743)/J743)),"")</f>
        <v/>
      </c>
      <c r="M743" s="105"/>
      <c r="N743" s="105"/>
      <c r="O743" s="185"/>
      <c r="P743" s="185"/>
      <c r="Q743" s="185"/>
    </row>
    <row r="744" spans="1:17" x14ac:dyDescent="0.25">
      <c r="A744" s="103"/>
      <c r="B744" s="103"/>
      <c r="C744" s="96"/>
      <c r="D744" s="99"/>
      <c r="E744" s="100"/>
      <c r="F744" s="97" t="str">
        <f t="shared" si="33"/>
        <v/>
      </c>
      <c r="G744" s="85"/>
      <c r="H744" s="97" t="str">
        <f t="shared" si="34"/>
        <v/>
      </c>
      <c r="I744" s="86"/>
      <c r="J744" s="98" t="str">
        <f t="shared" si="35"/>
        <v/>
      </c>
      <c r="K744" s="187"/>
      <c r="L744" s="13" t="str">
        <f>IF(AND(ISNUMBER(F744),ISNUMBER(H744),ISNUMBER(J744))=TRUE,IF((Tabla1[[#This Row],[Peso cápsula + Residuo corregido (g)]]-Tabla1[[#This Row],[Peso cápsula Corregido (g)]])&lt;$J$6,"MASA INSUFICIENTE",IF((1-K744)*(H744-F744)/J744&lt;$H$6,"&gt; "&amp;$H$6,(1-K744)*(H744-F744)/J744)),"")</f>
        <v/>
      </c>
      <c r="M744" s="105"/>
      <c r="N744" s="105"/>
      <c r="O744" s="185"/>
      <c r="P744" s="185"/>
      <c r="Q744" s="185"/>
    </row>
    <row r="745" spans="1:17" x14ac:dyDescent="0.25">
      <c r="A745" s="103"/>
      <c r="B745" s="103"/>
      <c r="C745" s="96"/>
      <c r="D745" s="99"/>
      <c r="E745" s="100"/>
      <c r="F745" s="97" t="str">
        <f t="shared" si="33"/>
        <v/>
      </c>
      <c r="G745" s="85"/>
      <c r="H745" s="97" t="str">
        <f t="shared" si="34"/>
        <v/>
      </c>
      <c r="I745" s="86"/>
      <c r="J745" s="98" t="str">
        <f t="shared" si="35"/>
        <v/>
      </c>
      <c r="K745" s="187"/>
      <c r="L745" s="13" t="str">
        <f>IF(AND(ISNUMBER(F745),ISNUMBER(H745),ISNUMBER(J745))=TRUE,IF((Tabla1[[#This Row],[Peso cápsula + Residuo corregido (g)]]-Tabla1[[#This Row],[Peso cápsula Corregido (g)]])&lt;$J$6,"MASA INSUFICIENTE",IF((1-K745)*(H745-F745)/J745&lt;$H$6,"&gt; "&amp;$H$6,(1-K745)*(H745-F745)/J745)),"")</f>
        <v/>
      </c>
      <c r="M745" s="105"/>
      <c r="N745" s="105"/>
      <c r="O745" s="185"/>
      <c r="P745" s="185"/>
      <c r="Q745" s="185"/>
    </row>
    <row r="746" spans="1:17" x14ac:dyDescent="0.25">
      <c r="A746" s="103"/>
      <c r="B746" s="103"/>
      <c r="C746" s="96"/>
      <c r="D746" s="99"/>
      <c r="E746" s="100"/>
      <c r="F746" s="97" t="str">
        <f t="shared" si="33"/>
        <v/>
      </c>
      <c r="G746" s="85"/>
      <c r="H746" s="97" t="str">
        <f t="shared" si="34"/>
        <v/>
      </c>
      <c r="I746" s="86"/>
      <c r="J746" s="98" t="str">
        <f t="shared" si="35"/>
        <v/>
      </c>
      <c r="K746" s="187"/>
      <c r="L746" s="13" t="str">
        <f>IF(AND(ISNUMBER(F746),ISNUMBER(H746),ISNUMBER(J746))=TRUE,IF((Tabla1[[#This Row],[Peso cápsula + Residuo corregido (g)]]-Tabla1[[#This Row],[Peso cápsula Corregido (g)]])&lt;$J$6,"MASA INSUFICIENTE",IF((1-K746)*(H746-F746)/J746&lt;$H$6,"&gt; "&amp;$H$6,(1-K746)*(H746-F746)/J746)),"")</f>
        <v/>
      </c>
      <c r="M746" s="105"/>
      <c r="N746" s="105"/>
      <c r="O746" s="185"/>
      <c r="P746" s="185"/>
      <c r="Q746" s="185"/>
    </row>
    <row r="747" spans="1:17" x14ac:dyDescent="0.25">
      <c r="A747" s="103"/>
      <c r="B747" s="103"/>
      <c r="C747" s="96"/>
      <c r="D747" s="99"/>
      <c r="E747" s="100"/>
      <c r="F747" s="97" t="str">
        <f t="shared" si="33"/>
        <v/>
      </c>
      <c r="G747" s="85"/>
      <c r="H747" s="97" t="str">
        <f t="shared" si="34"/>
        <v/>
      </c>
      <c r="I747" s="86"/>
      <c r="J747" s="98" t="str">
        <f t="shared" si="35"/>
        <v/>
      </c>
      <c r="K747" s="187"/>
      <c r="L747" s="13" t="str">
        <f>IF(AND(ISNUMBER(F747),ISNUMBER(H747),ISNUMBER(J747))=TRUE,IF((Tabla1[[#This Row],[Peso cápsula + Residuo corregido (g)]]-Tabla1[[#This Row],[Peso cápsula Corregido (g)]])&lt;$J$6,"MASA INSUFICIENTE",IF((1-K747)*(H747-F747)/J747&lt;$H$6,"&gt; "&amp;$H$6,(1-K747)*(H747-F747)/J747)),"")</f>
        <v/>
      </c>
      <c r="M747" s="105"/>
      <c r="N747" s="105"/>
      <c r="O747" s="185"/>
      <c r="P747" s="185"/>
      <c r="Q747" s="185"/>
    </row>
    <row r="748" spans="1:17" x14ac:dyDescent="0.25">
      <c r="A748" s="103"/>
      <c r="B748" s="103"/>
      <c r="C748" s="96"/>
      <c r="D748" s="99"/>
      <c r="E748" s="100"/>
      <c r="F748" s="97" t="str">
        <f t="shared" si="33"/>
        <v/>
      </c>
      <c r="G748" s="85"/>
      <c r="H748" s="97" t="str">
        <f t="shared" si="34"/>
        <v/>
      </c>
      <c r="I748" s="86"/>
      <c r="J748" s="98" t="str">
        <f t="shared" si="35"/>
        <v/>
      </c>
      <c r="K748" s="187"/>
      <c r="L748" s="13" t="str">
        <f>IF(AND(ISNUMBER(F748),ISNUMBER(H748),ISNUMBER(J748))=TRUE,IF((Tabla1[[#This Row],[Peso cápsula + Residuo corregido (g)]]-Tabla1[[#This Row],[Peso cápsula Corregido (g)]])&lt;$J$6,"MASA INSUFICIENTE",IF((1-K748)*(H748-F748)/J748&lt;$H$6,"&gt; "&amp;$H$6,(1-K748)*(H748-F748)/J748)),"")</f>
        <v/>
      </c>
      <c r="M748" s="105"/>
      <c r="N748" s="105"/>
      <c r="O748" s="185"/>
      <c r="P748" s="185"/>
      <c r="Q748" s="185"/>
    </row>
    <row r="749" spans="1:17" x14ac:dyDescent="0.25">
      <c r="A749" s="103"/>
      <c r="B749" s="103"/>
      <c r="C749" s="96"/>
      <c r="D749" s="99"/>
      <c r="E749" s="100"/>
      <c r="F749" s="97" t="str">
        <f t="shared" si="33"/>
        <v/>
      </c>
      <c r="G749" s="85"/>
      <c r="H749" s="97" t="str">
        <f t="shared" si="34"/>
        <v/>
      </c>
      <c r="I749" s="86"/>
      <c r="J749" s="98" t="str">
        <f t="shared" si="35"/>
        <v/>
      </c>
      <c r="K749" s="187"/>
      <c r="L749" s="13" t="str">
        <f>IF(AND(ISNUMBER(F749),ISNUMBER(H749),ISNUMBER(J749))=TRUE,IF((Tabla1[[#This Row],[Peso cápsula + Residuo corregido (g)]]-Tabla1[[#This Row],[Peso cápsula Corregido (g)]])&lt;$J$6,"MASA INSUFICIENTE",IF((1-K749)*(H749-F749)/J749&lt;$H$6,"&gt; "&amp;$H$6,(1-K749)*(H749-F749)/J749)),"")</f>
        <v/>
      </c>
      <c r="M749" s="105"/>
      <c r="N749" s="105"/>
      <c r="O749" s="185"/>
      <c r="P749" s="185"/>
      <c r="Q749" s="185"/>
    </row>
    <row r="750" spans="1:17" x14ac:dyDescent="0.25">
      <c r="A750" s="103"/>
      <c r="B750" s="103"/>
      <c r="C750" s="96"/>
      <c r="D750" s="99"/>
      <c r="E750" s="100"/>
      <c r="F750" s="97" t="str">
        <f t="shared" si="33"/>
        <v/>
      </c>
      <c r="G750" s="85"/>
      <c r="H750" s="97" t="str">
        <f t="shared" si="34"/>
        <v/>
      </c>
      <c r="I750" s="86"/>
      <c r="J750" s="98" t="str">
        <f t="shared" si="35"/>
        <v/>
      </c>
      <c r="K750" s="187"/>
      <c r="L750" s="13" t="str">
        <f>IF(AND(ISNUMBER(F750),ISNUMBER(H750),ISNUMBER(J750))=TRUE,IF((Tabla1[[#This Row],[Peso cápsula + Residuo corregido (g)]]-Tabla1[[#This Row],[Peso cápsula Corregido (g)]])&lt;$J$6,"MASA INSUFICIENTE",IF((1-K750)*(H750-F750)/J750&lt;$H$6,"&gt; "&amp;$H$6,(1-K750)*(H750-F750)/J750)),"")</f>
        <v/>
      </c>
      <c r="M750" s="105"/>
      <c r="N750" s="105"/>
      <c r="O750" s="185"/>
      <c r="P750" s="185"/>
      <c r="Q750" s="185"/>
    </row>
    <row r="751" spans="1:17" x14ac:dyDescent="0.25">
      <c r="A751" s="103"/>
      <c r="B751" s="103"/>
      <c r="C751" s="96"/>
      <c r="D751" s="99"/>
      <c r="E751" s="100"/>
      <c r="F751" s="97" t="str">
        <f t="shared" si="33"/>
        <v/>
      </c>
      <c r="G751" s="85"/>
      <c r="H751" s="97" t="str">
        <f t="shared" si="34"/>
        <v/>
      </c>
      <c r="I751" s="86"/>
      <c r="J751" s="98" t="str">
        <f t="shared" si="35"/>
        <v/>
      </c>
      <c r="K751" s="187"/>
      <c r="L751" s="13" t="str">
        <f>IF(AND(ISNUMBER(F751),ISNUMBER(H751),ISNUMBER(J751))=TRUE,IF((Tabla1[[#This Row],[Peso cápsula + Residuo corregido (g)]]-Tabla1[[#This Row],[Peso cápsula Corregido (g)]])&lt;$J$6,"MASA INSUFICIENTE",IF((1-K751)*(H751-F751)/J751&lt;$H$6,"&gt; "&amp;$H$6,(1-K751)*(H751-F751)/J751)),"")</f>
        <v/>
      </c>
      <c r="M751" s="105"/>
      <c r="N751" s="105"/>
      <c r="O751" s="185"/>
      <c r="P751" s="185"/>
      <c r="Q751" s="185"/>
    </row>
    <row r="752" spans="1:17" x14ac:dyDescent="0.25">
      <c r="A752" s="103"/>
      <c r="B752" s="103"/>
      <c r="C752" s="96"/>
      <c r="D752" s="99"/>
      <c r="E752" s="100"/>
      <c r="F752" s="97" t="str">
        <f t="shared" si="33"/>
        <v/>
      </c>
      <c r="G752" s="85"/>
      <c r="H752" s="97" t="str">
        <f t="shared" si="34"/>
        <v/>
      </c>
      <c r="I752" s="86"/>
      <c r="J752" s="98" t="str">
        <f t="shared" si="35"/>
        <v/>
      </c>
      <c r="K752" s="187"/>
      <c r="L752" s="13" t="str">
        <f>IF(AND(ISNUMBER(F752),ISNUMBER(H752),ISNUMBER(J752))=TRUE,IF((Tabla1[[#This Row],[Peso cápsula + Residuo corregido (g)]]-Tabla1[[#This Row],[Peso cápsula Corregido (g)]])&lt;$J$6,"MASA INSUFICIENTE",IF((1-K752)*(H752-F752)/J752&lt;$H$6,"&gt; "&amp;$H$6,(1-K752)*(H752-F752)/J752)),"")</f>
        <v/>
      </c>
      <c r="M752" s="105"/>
      <c r="N752" s="105"/>
      <c r="O752" s="185"/>
      <c r="P752" s="185"/>
      <c r="Q752" s="185"/>
    </row>
    <row r="753" spans="1:17" x14ac:dyDescent="0.25">
      <c r="A753" s="103"/>
      <c r="B753" s="103"/>
      <c r="C753" s="96"/>
      <c r="D753" s="99"/>
      <c r="E753" s="100"/>
      <c r="F753" s="97" t="str">
        <f t="shared" si="33"/>
        <v/>
      </c>
      <c r="G753" s="85"/>
      <c r="H753" s="97" t="str">
        <f t="shared" si="34"/>
        <v/>
      </c>
      <c r="I753" s="86"/>
      <c r="J753" s="98" t="str">
        <f t="shared" si="35"/>
        <v/>
      </c>
      <c r="K753" s="187"/>
      <c r="L753" s="13" t="str">
        <f>IF(AND(ISNUMBER(F753),ISNUMBER(H753),ISNUMBER(J753))=TRUE,IF((Tabla1[[#This Row],[Peso cápsula + Residuo corregido (g)]]-Tabla1[[#This Row],[Peso cápsula Corregido (g)]])&lt;$J$6,"MASA INSUFICIENTE",IF((1-K753)*(H753-F753)/J753&lt;$H$6,"&gt; "&amp;$H$6,(1-K753)*(H753-F753)/J753)),"")</f>
        <v/>
      </c>
      <c r="M753" s="105"/>
      <c r="N753" s="105"/>
      <c r="O753" s="185"/>
      <c r="P753" s="185"/>
      <c r="Q753" s="185"/>
    </row>
    <row r="754" spans="1:17" x14ac:dyDescent="0.25">
      <c r="A754" s="103"/>
      <c r="B754" s="103"/>
      <c r="C754" s="96"/>
      <c r="D754" s="99"/>
      <c r="E754" s="100"/>
      <c r="F754" s="97" t="str">
        <f t="shared" si="33"/>
        <v/>
      </c>
      <c r="G754" s="85"/>
      <c r="H754" s="97" t="str">
        <f t="shared" si="34"/>
        <v/>
      </c>
      <c r="I754" s="86"/>
      <c r="J754" s="98" t="str">
        <f t="shared" si="35"/>
        <v/>
      </c>
      <c r="K754" s="187"/>
      <c r="L754" s="13" t="str">
        <f>IF(AND(ISNUMBER(F754),ISNUMBER(H754),ISNUMBER(J754))=TRUE,IF((Tabla1[[#This Row],[Peso cápsula + Residuo corregido (g)]]-Tabla1[[#This Row],[Peso cápsula Corregido (g)]])&lt;$J$6,"MASA INSUFICIENTE",IF((1-K754)*(H754-F754)/J754&lt;$H$6,"&gt; "&amp;$H$6,(1-K754)*(H754-F754)/J754)),"")</f>
        <v/>
      </c>
      <c r="M754" s="105"/>
      <c r="N754" s="105"/>
      <c r="O754" s="185"/>
      <c r="P754" s="185"/>
      <c r="Q754" s="185"/>
    </row>
    <row r="755" spans="1:17" x14ac:dyDescent="0.25">
      <c r="A755" s="103"/>
      <c r="B755" s="103"/>
      <c r="C755" s="96"/>
      <c r="D755" s="99"/>
      <c r="E755" s="100"/>
      <c r="F755" s="97" t="str">
        <f t="shared" si="33"/>
        <v/>
      </c>
      <c r="G755" s="85"/>
      <c r="H755" s="97" t="str">
        <f t="shared" si="34"/>
        <v/>
      </c>
      <c r="I755" s="86"/>
      <c r="J755" s="98" t="str">
        <f t="shared" si="35"/>
        <v/>
      </c>
      <c r="K755" s="187"/>
      <c r="L755" s="13" t="str">
        <f>IF(AND(ISNUMBER(F755),ISNUMBER(H755),ISNUMBER(J755))=TRUE,IF((Tabla1[[#This Row],[Peso cápsula + Residuo corregido (g)]]-Tabla1[[#This Row],[Peso cápsula Corregido (g)]])&lt;$J$6,"MASA INSUFICIENTE",IF((1-K755)*(H755-F755)/J755&lt;$H$6,"&gt; "&amp;$H$6,(1-K755)*(H755-F755)/J755)),"")</f>
        <v/>
      </c>
      <c r="M755" s="105"/>
      <c r="N755" s="105"/>
      <c r="O755" s="185"/>
      <c r="P755" s="185"/>
      <c r="Q755" s="185"/>
    </row>
    <row r="756" spans="1:17" x14ac:dyDescent="0.25">
      <c r="A756" s="103"/>
      <c r="B756" s="103"/>
      <c r="C756" s="96"/>
      <c r="D756" s="99"/>
      <c r="E756" s="100"/>
      <c r="F756" s="97" t="str">
        <f t="shared" si="33"/>
        <v/>
      </c>
      <c r="G756" s="85"/>
      <c r="H756" s="97" t="str">
        <f t="shared" si="34"/>
        <v/>
      </c>
      <c r="I756" s="86"/>
      <c r="J756" s="98" t="str">
        <f t="shared" si="35"/>
        <v/>
      </c>
      <c r="K756" s="187"/>
      <c r="L756" s="13" t="str">
        <f>IF(AND(ISNUMBER(F756),ISNUMBER(H756),ISNUMBER(J756))=TRUE,IF((Tabla1[[#This Row],[Peso cápsula + Residuo corregido (g)]]-Tabla1[[#This Row],[Peso cápsula Corregido (g)]])&lt;$J$6,"MASA INSUFICIENTE",IF((1-K756)*(H756-F756)/J756&lt;$H$6,"&gt; "&amp;$H$6,(1-K756)*(H756-F756)/J756)),"")</f>
        <v/>
      </c>
      <c r="M756" s="105"/>
      <c r="N756" s="105"/>
      <c r="O756" s="185"/>
      <c r="P756" s="185"/>
      <c r="Q756" s="185"/>
    </row>
    <row r="757" spans="1:17" x14ac:dyDescent="0.25">
      <c r="A757" s="103"/>
      <c r="B757" s="103"/>
      <c r="C757" s="96"/>
      <c r="D757" s="99"/>
      <c r="E757" s="100"/>
      <c r="F757" s="97" t="str">
        <f t="shared" si="33"/>
        <v/>
      </c>
      <c r="G757" s="85"/>
      <c r="H757" s="97" t="str">
        <f t="shared" si="34"/>
        <v/>
      </c>
      <c r="I757" s="86"/>
      <c r="J757" s="98" t="str">
        <f t="shared" si="35"/>
        <v/>
      </c>
      <c r="K757" s="187"/>
      <c r="L757" s="13" t="str">
        <f>IF(AND(ISNUMBER(F757),ISNUMBER(H757),ISNUMBER(J757))=TRUE,IF((Tabla1[[#This Row],[Peso cápsula + Residuo corregido (g)]]-Tabla1[[#This Row],[Peso cápsula Corregido (g)]])&lt;$J$6,"MASA INSUFICIENTE",IF((1-K757)*(H757-F757)/J757&lt;$H$6,"&gt; "&amp;$H$6,(1-K757)*(H757-F757)/J757)),"")</f>
        <v/>
      </c>
      <c r="M757" s="105"/>
      <c r="N757" s="105"/>
      <c r="O757" s="185"/>
      <c r="P757" s="185"/>
      <c r="Q757" s="185"/>
    </row>
    <row r="758" spans="1:17" x14ac:dyDescent="0.25">
      <c r="A758" s="103"/>
      <c r="B758" s="103"/>
      <c r="C758" s="96"/>
      <c r="D758" s="99"/>
      <c r="E758" s="100"/>
      <c r="F758" s="97" t="str">
        <f t="shared" si="33"/>
        <v/>
      </c>
      <c r="G758" s="85"/>
      <c r="H758" s="97" t="str">
        <f t="shared" si="34"/>
        <v/>
      </c>
      <c r="I758" s="86"/>
      <c r="J758" s="98" t="str">
        <f t="shared" si="35"/>
        <v/>
      </c>
      <c r="K758" s="187"/>
      <c r="L758" s="13" t="str">
        <f>IF(AND(ISNUMBER(F758),ISNUMBER(H758),ISNUMBER(J758))=TRUE,IF((Tabla1[[#This Row],[Peso cápsula + Residuo corregido (g)]]-Tabla1[[#This Row],[Peso cápsula Corregido (g)]])&lt;$J$6,"MASA INSUFICIENTE",IF((1-K758)*(H758-F758)/J758&lt;$H$6,"&gt; "&amp;$H$6,(1-K758)*(H758-F758)/J758)),"")</f>
        <v/>
      </c>
      <c r="M758" s="105"/>
      <c r="N758" s="105"/>
      <c r="O758" s="185"/>
      <c r="P758" s="185"/>
      <c r="Q758" s="185"/>
    </row>
    <row r="759" spans="1:17" x14ac:dyDescent="0.25">
      <c r="A759" s="103"/>
      <c r="B759" s="103"/>
      <c r="C759" s="96"/>
      <c r="D759" s="99"/>
      <c r="E759" s="100"/>
      <c r="F759" s="97" t="str">
        <f t="shared" si="33"/>
        <v/>
      </c>
      <c r="G759" s="85"/>
      <c r="H759" s="97" t="str">
        <f t="shared" si="34"/>
        <v/>
      </c>
      <c r="I759" s="86"/>
      <c r="J759" s="98" t="str">
        <f t="shared" si="35"/>
        <v/>
      </c>
      <c r="K759" s="187"/>
      <c r="L759" s="13" t="str">
        <f>IF(AND(ISNUMBER(F759),ISNUMBER(H759),ISNUMBER(J759))=TRUE,IF((Tabla1[[#This Row],[Peso cápsula + Residuo corregido (g)]]-Tabla1[[#This Row],[Peso cápsula Corregido (g)]])&lt;$J$6,"MASA INSUFICIENTE",IF((1-K759)*(H759-F759)/J759&lt;$H$6,"&gt; "&amp;$H$6,(1-K759)*(H759-F759)/J759)),"")</f>
        <v/>
      </c>
      <c r="M759" s="105"/>
      <c r="N759" s="105"/>
      <c r="O759" s="185"/>
      <c r="P759" s="185"/>
      <c r="Q759" s="185"/>
    </row>
    <row r="760" spans="1:17" x14ac:dyDescent="0.25">
      <c r="A760" s="103"/>
      <c r="B760" s="103"/>
      <c r="C760" s="96"/>
      <c r="D760" s="99"/>
      <c r="E760" s="100"/>
      <c r="F760" s="97" t="str">
        <f t="shared" si="33"/>
        <v/>
      </c>
      <c r="G760" s="85"/>
      <c r="H760" s="97" t="str">
        <f t="shared" si="34"/>
        <v/>
      </c>
      <c r="I760" s="86"/>
      <c r="J760" s="98" t="str">
        <f t="shared" si="35"/>
        <v/>
      </c>
      <c r="K760" s="187"/>
      <c r="L760" s="13" t="str">
        <f>IF(AND(ISNUMBER(F760),ISNUMBER(H760),ISNUMBER(J760))=TRUE,IF((Tabla1[[#This Row],[Peso cápsula + Residuo corregido (g)]]-Tabla1[[#This Row],[Peso cápsula Corregido (g)]])&lt;$J$6,"MASA INSUFICIENTE",IF((1-K760)*(H760-F760)/J760&lt;$H$6,"&gt; "&amp;$H$6,(1-K760)*(H760-F760)/J760)),"")</f>
        <v/>
      </c>
      <c r="M760" s="105"/>
      <c r="N760" s="105"/>
      <c r="O760" s="185"/>
      <c r="P760" s="185"/>
      <c r="Q760" s="185"/>
    </row>
    <row r="761" spans="1:17" x14ac:dyDescent="0.25">
      <c r="A761" s="103"/>
      <c r="B761" s="103"/>
      <c r="C761" s="96"/>
      <c r="D761" s="99"/>
      <c r="E761" s="100"/>
      <c r="F761" s="97" t="str">
        <f t="shared" si="33"/>
        <v/>
      </c>
      <c r="G761" s="85"/>
      <c r="H761" s="97" t="str">
        <f t="shared" si="34"/>
        <v/>
      </c>
      <c r="I761" s="86"/>
      <c r="J761" s="98" t="str">
        <f t="shared" si="35"/>
        <v/>
      </c>
      <c r="K761" s="187"/>
      <c r="L761" s="13" t="str">
        <f>IF(AND(ISNUMBER(F761),ISNUMBER(H761),ISNUMBER(J761))=TRUE,IF((Tabla1[[#This Row],[Peso cápsula + Residuo corregido (g)]]-Tabla1[[#This Row],[Peso cápsula Corregido (g)]])&lt;$J$6,"MASA INSUFICIENTE",IF((1-K761)*(H761-F761)/J761&lt;$H$6,"&gt; "&amp;$H$6,(1-K761)*(H761-F761)/J761)),"")</f>
        <v/>
      </c>
      <c r="M761" s="105"/>
      <c r="N761" s="105"/>
      <c r="O761" s="185"/>
      <c r="P761" s="185"/>
      <c r="Q761" s="185"/>
    </row>
    <row r="762" spans="1:17" x14ac:dyDescent="0.25">
      <c r="A762" s="103"/>
      <c r="B762" s="103"/>
      <c r="C762" s="96"/>
      <c r="D762" s="99"/>
      <c r="E762" s="100"/>
      <c r="F762" s="97" t="str">
        <f t="shared" si="33"/>
        <v/>
      </c>
      <c r="G762" s="85"/>
      <c r="H762" s="97" t="str">
        <f t="shared" si="34"/>
        <v/>
      </c>
      <c r="I762" s="86"/>
      <c r="J762" s="98" t="str">
        <f t="shared" si="35"/>
        <v/>
      </c>
      <c r="K762" s="187"/>
      <c r="L762" s="13" t="str">
        <f>IF(AND(ISNUMBER(F762),ISNUMBER(H762),ISNUMBER(J762))=TRUE,IF((Tabla1[[#This Row],[Peso cápsula + Residuo corregido (g)]]-Tabla1[[#This Row],[Peso cápsula Corregido (g)]])&lt;$J$6,"MASA INSUFICIENTE",IF((1-K762)*(H762-F762)/J762&lt;$H$6,"&gt; "&amp;$H$6,(1-K762)*(H762-F762)/J762)),"")</f>
        <v/>
      </c>
      <c r="M762" s="105"/>
      <c r="N762" s="105"/>
      <c r="O762" s="185"/>
      <c r="P762" s="185"/>
      <c r="Q762" s="185"/>
    </row>
    <row r="763" spans="1:17" x14ac:dyDescent="0.25">
      <c r="A763" s="103"/>
      <c r="B763" s="103"/>
      <c r="C763" s="96"/>
      <c r="D763" s="99"/>
      <c r="E763" s="100"/>
      <c r="F763" s="97" t="str">
        <f t="shared" si="33"/>
        <v/>
      </c>
      <c r="G763" s="85"/>
      <c r="H763" s="97" t="str">
        <f t="shared" si="34"/>
        <v/>
      </c>
      <c r="I763" s="86"/>
      <c r="J763" s="98" t="str">
        <f t="shared" si="35"/>
        <v/>
      </c>
      <c r="K763" s="187"/>
      <c r="L763" s="13" t="str">
        <f>IF(AND(ISNUMBER(F763),ISNUMBER(H763),ISNUMBER(J763))=TRUE,IF((Tabla1[[#This Row],[Peso cápsula + Residuo corregido (g)]]-Tabla1[[#This Row],[Peso cápsula Corregido (g)]])&lt;$J$6,"MASA INSUFICIENTE",IF((1-K763)*(H763-F763)/J763&lt;$H$6,"&gt; "&amp;$H$6,(1-K763)*(H763-F763)/J763)),"")</f>
        <v/>
      </c>
      <c r="M763" s="105"/>
      <c r="N763" s="105"/>
      <c r="O763" s="185"/>
      <c r="P763" s="185"/>
      <c r="Q763" s="185"/>
    </row>
    <row r="764" spans="1:17" x14ac:dyDescent="0.25">
      <c r="A764" s="103"/>
      <c r="B764" s="103"/>
      <c r="C764" s="96"/>
      <c r="D764" s="99"/>
      <c r="E764" s="100"/>
      <c r="F764" s="97" t="str">
        <f t="shared" si="33"/>
        <v/>
      </c>
      <c r="G764" s="85"/>
      <c r="H764" s="97" t="str">
        <f t="shared" si="34"/>
        <v/>
      </c>
      <c r="I764" s="86"/>
      <c r="J764" s="98" t="str">
        <f t="shared" si="35"/>
        <v/>
      </c>
      <c r="K764" s="187"/>
      <c r="L764" s="13" t="str">
        <f>IF(AND(ISNUMBER(F764),ISNUMBER(H764),ISNUMBER(J764))=TRUE,IF((Tabla1[[#This Row],[Peso cápsula + Residuo corregido (g)]]-Tabla1[[#This Row],[Peso cápsula Corregido (g)]])&lt;$J$6,"MASA INSUFICIENTE",IF((1-K764)*(H764-F764)/J764&lt;$H$6,"&gt; "&amp;$H$6,(1-K764)*(H764-F764)/J764)),"")</f>
        <v/>
      </c>
      <c r="M764" s="105"/>
      <c r="N764" s="105"/>
      <c r="O764" s="185"/>
      <c r="P764" s="185"/>
      <c r="Q764" s="185"/>
    </row>
    <row r="765" spans="1:17" x14ac:dyDescent="0.25">
      <c r="A765" s="103"/>
      <c r="B765" s="103"/>
      <c r="C765" s="96"/>
      <c r="D765" s="99"/>
      <c r="E765" s="100"/>
      <c r="F765" s="97" t="str">
        <f t="shared" si="33"/>
        <v/>
      </c>
      <c r="G765" s="85"/>
      <c r="H765" s="97" t="str">
        <f t="shared" si="34"/>
        <v/>
      </c>
      <c r="I765" s="86"/>
      <c r="J765" s="98" t="str">
        <f t="shared" si="35"/>
        <v/>
      </c>
      <c r="K765" s="187"/>
      <c r="L765" s="13" t="str">
        <f>IF(AND(ISNUMBER(F765),ISNUMBER(H765),ISNUMBER(J765))=TRUE,IF((Tabla1[[#This Row],[Peso cápsula + Residuo corregido (g)]]-Tabla1[[#This Row],[Peso cápsula Corregido (g)]])&lt;$J$6,"MASA INSUFICIENTE",IF((1-K765)*(H765-F765)/J765&lt;$H$6,"&gt; "&amp;$H$6,(1-K765)*(H765-F765)/J765)),"")</f>
        <v/>
      </c>
      <c r="M765" s="105"/>
      <c r="N765" s="105"/>
      <c r="O765" s="185"/>
      <c r="P765" s="185"/>
      <c r="Q765" s="185"/>
    </row>
    <row r="766" spans="1:17" x14ac:dyDescent="0.25">
      <c r="A766" s="103"/>
      <c r="B766" s="103"/>
      <c r="C766" s="96"/>
      <c r="D766" s="99"/>
      <c r="E766" s="100"/>
      <c r="F766" s="97" t="str">
        <f t="shared" si="33"/>
        <v/>
      </c>
      <c r="G766" s="85"/>
      <c r="H766" s="97" t="str">
        <f t="shared" si="34"/>
        <v/>
      </c>
      <c r="I766" s="86"/>
      <c r="J766" s="98" t="str">
        <f t="shared" si="35"/>
        <v/>
      </c>
      <c r="K766" s="187"/>
      <c r="L766" s="13" t="str">
        <f>IF(AND(ISNUMBER(F766),ISNUMBER(H766),ISNUMBER(J766))=TRUE,IF((Tabla1[[#This Row],[Peso cápsula + Residuo corregido (g)]]-Tabla1[[#This Row],[Peso cápsula Corregido (g)]])&lt;$J$6,"MASA INSUFICIENTE",IF((1-K766)*(H766-F766)/J766&lt;$H$6,"&gt; "&amp;$H$6,(1-K766)*(H766-F766)/J766)),"")</f>
        <v/>
      </c>
      <c r="M766" s="105"/>
      <c r="N766" s="105"/>
      <c r="O766" s="185"/>
      <c r="P766" s="185"/>
      <c r="Q766" s="185"/>
    </row>
    <row r="767" spans="1:17" x14ac:dyDescent="0.25">
      <c r="A767" s="103"/>
      <c r="B767" s="103"/>
      <c r="C767" s="96"/>
      <c r="D767" s="99"/>
      <c r="E767" s="100"/>
      <c r="F767" s="97" t="str">
        <f t="shared" si="33"/>
        <v/>
      </c>
      <c r="G767" s="85"/>
      <c r="H767" s="97" t="str">
        <f t="shared" si="34"/>
        <v/>
      </c>
      <c r="I767" s="86"/>
      <c r="J767" s="98" t="str">
        <f t="shared" si="35"/>
        <v/>
      </c>
      <c r="K767" s="187"/>
      <c r="L767" s="13" t="str">
        <f>IF(AND(ISNUMBER(F767),ISNUMBER(H767),ISNUMBER(J767))=TRUE,IF((Tabla1[[#This Row],[Peso cápsula + Residuo corregido (g)]]-Tabla1[[#This Row],[Peso cápsula Corregido (g)]])&lt;$J$6,"MASA INSUFICIENTE",IF((1-K767)*(H767-F767)/J767&lt;$H$6,"&gt; "&amp;$H$6,(1-K767)*(H767-F767)/J767)),"")</f>
        <v/>
      </c>
      <c r="M767" s="105"/>
      <c r="N767" s="105"/>
      <c r="O767" s="185"/>
      <c r="P767" s="185"/>
      <c r="Q767" s="185"/>
    </row>
    <row r="768" spans="1:17" x14ac:dyDescent="0.25">
      <c r="A768" s="103"/>
      <c r="B768" s="103"/>
      <c r="C768" s="96"/>
      <c r="D768" s="99"/>
      <c r="E768" s="100"/>
      <c r="F768" s="97" t="str">
        <f t="shared" si="33"/>
        <v/>
      </c>
      <c r="G768" s="85"/>
      <c r="H768" s="97" t="str">
        <f t="shared" si="34"/>
        <v/>
      </c>
      <c r="I768" s="86"/>
      <c r="J768" s="98" t="str">
        <f t="shared" si="35"/>
        <v/>
      </c>
      <c r="K768" s="187"/>
      <c r="L768" s="13" t="str">
        <f>IF(AND(ISNUMBER(F768),ISNUMBER(H768),ISNUMBER(J768))=TRUE,IF((Tabla1[[#This Row],[Peso cápsula + Residuo corregido (g)]]-Tabla1[[#This Row],[Peso cápsula Corregido (g)]])&lt;$J$6,"MASA INSUFICIENTE",IF((1-K768)*(H768-F768)/J768&lt;$H$6,"&gt; "&amp;$H$6,(1-K768)*(H768-F768)/J768)),"")</f>
        <v/>
      </c>
      <c r="M768" s="105"/>
      <c r="N768" s="105"/>
      <c r="O768" s="185"/>
      <c r="P768" s="185"/>
      <c r="Q768" s="185"/>
    </row>
    <row r="769" spans="1:17" x14ac:dyDescent="0.25">
      <c r="A769" s="103"/>
      <c r="B769" s="103"/>
      <c r="C769" s="96"/>
      <c r="D769" s="99"/>
      <c r="E769" s="100"/>
      <c r="F769" s="97" t="str">
        <f t="shared" si="33"/>
        <v/>
      </c>
      <c r="G769" s="85"/>
      <c r="H769" s="97" t="str">
        <f t="shared" si="34"/>
        <v/>
      </c>
      <c r="I769" s="86"/>
      <c r="J769" s="98" t="str">
        <f t="shared" si="35"/>
        <v/>
      </c>
      <c r="K769" s="187"/>
      <c r="L769" s="13" t="str">
        <f>IF(AND(ISNUMBER(F769),ISNUMBER(H769),ISNUMBER(J769))=TRUE,IF((Tabla1[[#This Row],[Peso cápsula + Residuo corregido (g)]]-Tabla1[[#This Row],[Peso cápsula Corregido (g)]])&lt;$J$6,"MASA INSUFICIENTE",IF((1-K769)*(H769-F769)/J769&lt;$H$6,"&gt; "&amp;$H$6,(1-K769)*(H769-F769)/J769)),"")</f>
        <v/>
      </c>
      <c r="M769" s="105"/>
      <c r="N769" s="105"/>
      <c r="O769" s="185"/>
      <c r="P769" s="185"/>
      <c r="Q769" s="185"/>
    </row>
    <row r="770" spans="1:17" x14ac:dyDescent="0.25">
      <c r="A770" s="103"/>
      <c r="B770" s="103"/>
      <c r="C770" s="96"/>
      <c r="D770" s="99"/>
      <c r="E770" s="100"/>
      <c r="F770" s="97" t="str">
        <f t="shared" si="33"/>
        <v/>
      </c>
      <c r="G770" s="85"/>
      <c r="H770" s="97" t="str">
        <f t="shared" si="34"/>
        <v/>
      </c>
      <c r="I770" s="86"/>
      <c r="J770" s="98" t="str">
        <f t="shared" si="35"/>
        <v/>
      </c>
      <c r="K770" s="187"/>
      <c r="L770" s="13" t="str">
        <f>IF(AND(ISNUMBER(F770),ISNUMBER(H770),ISNUMBER(J770))=TRUE,IF((Tabla1[[#This Row],[Peso cápsula + Residuo corregido (g)]]-Tabla1[[#This Row],[Peso cápsula Corregido (g)]])&lt;$J$6,"MASA INSUFICIENTE",IF((1-K770)*(H770-F770)/J770&lt;$H$6,"&gt; "&amp;$H$6,(1-K770)*(H770-F770)/J770)),"")</f>
        <v/>
      </c>
      <c r="M770" s="105"/>
      <c r="N770" s="105"/>
      <c r="O770" s="185"/>
      <c r="P770" s="185"/>
      <c r="Q770" s="185"/>
    </row>
    <row r="771" spans="1:17" x14ac:dyDescent="0.25">
      <c r="A771" s="103"/>
      <c r="B771" s="103"/>
      <c r="C771" s="96"/>
      <c r="D771" s="99"/>
      <c r="E771" s="100"/>
      <c r="F771" s="97" t="str">
        <f t="shared" si="33"/>
        <v/>
      </c>
      <c r="G771" s="85"/>
      <c r="H771" s="97" t="str">
        <f t="shared" si="34"/>
        <v/>
      </c>
      <c r="I771" s="86"/>
      <c r="J771" s="98" t="str">
        <f t="shared" si="35"/>
        <v/>
      </c>
      <c r="K771" s="187"/>
      <c r="L771" s="13" t="str">
        <f>IF(AND(ISNUMBER(F771),ISNUMBER(H771),ISNUMBER(J771))=TRUE,IF((Tabla1[[#This Row],[Peso cápsula + Residuo corregido (g)]]-Tabla1[[#This Row],[Peso cápsula Corregido (g)]])&lt;$J$6,"MASA INSUFICIENTE",IF((1-K771)*(H771-F771)/J771&lt;$H$6,"&gt; "&amp;$H$6,(1-K771)*(H771-F771)/J771)),"")</f>
        <v/>
      </c>
      <c r="M771" s="105"/>
      <c r="N771" s="105"/>
      <c r="O771" s="185"/>
      <c r="P771" s="185"/>
      <c r="Q771" s="185"/>
    </row>
    <row r="772" spans="1:17" x14ac:dyDescent="0.25">
      <c r="A772" s="103"/>
      <c r="B772" s="103"/>
      <c r="C772" s="96"/>
      <c r="D772" s="99"/>
      <c r="E772" s="100"/>
      <c r="F772" s="97" t="str">
        <f t="shared" si="33"/>
        <v/>
      </c>
      <c r="G772" s="85"/>
      <c r="H772" s="97" t="str">
        <f t="shared" si="34"/>
        <v/>
      </c>
      <c r="I772" s="86"/>
      <c r="J772" s="98" t="str">
        <f t="shared" si="35"/>
        <v/>
      </c>
      <c r="K772" s="187"/>
      <c r="L772" s="13" t="str">
        <f>IF(AND(ISNUMBER(F772),ISNUMBER(H772),ISNUMBER(J772))=TRUE,IF((Tabla1[[#This Row],[Peso cápsula + Residuo corregido (g)]]-Tabla1[[#This Row],[Peso cápsula Corregido (g)]])&lt;$J$6,"MASA INSUFICIENTE",IF((1-K772)*(H772-F772)/J772&lt;$H$6,"&gt; "&amp;$H$6,(1-K772)*(H772-F772)/J772)),"")</f>
        <v/>
      </c>
      <c r="M772" s="105"/>
      <c r="N772" s="105"/>
      <c r="O772" s="185"/>
      <c r="P772" s="185"/>
      <c r="Q772" s="185"/>
    </row>
    <row r="773" spans="1:17" x14ac:dyDescent="0.25">
      <c r="A773" s="103"/>
      <c r="B773" s="103"/>
      <c r="C773" s="96"/>
      <c r="D773" s="99"/>
      <c r="E773" s="100"/>
      <c r="F773" s="97" t="str">
        <f t="shared" si="33"/>
        <v/>
      </c>
      <c r="G773" s="85"/>
      <c r="H773" s="97" t="str">
        <f t="shared" si="34"/>
        <v/>
      </c>
      <c r="I773" s="86"/>
      <c r="J773" s="98" t="str">
        <f t="shared" si="35"/>
        <v/>
      </c>
      <c r="K773" s="187"/>
      <c r="L773" s="13" t="str">
        <f>IF(AND(ISNUMBER(F773),ISNUMBER(H773),ISNUMBER(J773))=TRUE,IF((Tabla1[[#This Row],[Peso cápsula + Residuo corregido (g)]]-Tabla1[[#This Row],[Peso cápsula Corregido (g)]])&lt;$J$6,"MASA INSUFICIENTE",IF((1-K773)*(H773-F773)/J773&lt;$H$6,"&gt; "&amp;$H$6,(1-K773)*(H773-F773)/J773)),"")</f>
        <v/>
      </c>
      <c r="M773" s="105"/>
      <c r="N773" s="105"/>
      <c r="O773" s="185"/>
      <c r="P773" s="185"/>
      <c r="Q773" s="185"/>
    </row>
    <row r="774" spans="1:17" x14ac:dyDescent="0.25">
      <c r="A774" s="103"/>
      <c r="B774" s="103"/>
      <c r="C774" s="96"/>
      <c r="D774" s="99"/>
      <c r="E774" s="100"/>
      <c r="F774" s="97" t="str">
        <f t="shared" si="33"/>
        <v/>
      </c>
      <c r="G774" s="85"/>
      <c r="H774" s="97" t="str">
        <f t="shared" si="34"/>
        <v/>
      </c>
      <c r="I774" s="86"/>
      <c r="J774" s="98" t="str">
        <f t="shared" si="35"/>
        <v/>
      </c>
      <c r="K774" s="187"/>
      <c r="L774" s="13" t="str">
        <f>IF(AND(ISNUMBER(F774),ISNUMBER(H774),ISNUMBER(J774))=TRUE,IF((Tabla1[[#This Row],[Peso cápsula + Residuo corregido (g)]]-Tabla1[[#This Row],[Peso cápsula Corregido (g)]])&lt;$J$6,"MASA INSUFICIENTE",IF((1-K774)*(H774-F774)/J774&lt;$H$6,"&gt; "&amp;$H$6,(1-K774)*(H774-F774)/J774)),"")</f>
        <v/>
      </c>
      <c r="M774" s="105"/>
      <c r="N774" s="105"/>
      <c r="O774" s="185"/>
      <c r="P774" s="185"/>
      <c r="Q774" s="185"/>
    </row>
    <row r="775" spans="1:17" x14ac:dyDescent="0.25">
      <c r="A775" s="103"/>
      <c r="B775" s="103"/>
      <c r="C775" s="96"/>
      <c r="D775" s="99"/>
      <c r="E775" s="100"/>
      <c r="F775" s="97" t="str">
        <f t="shared" si="33"/>
        <v/>
      </c>
      <c r="G775" s="85"/>
      <c r="H775" s="97" t="str">
        <f t="shared" si="34"/>
        <v/>
      </c>
      <c r="I775" s="86"/>
      <c r="J775" s="98" t="str">
        <f t="shared" si="35"/>
        <v/>
      </c>
      <c r="K775" s="187"/>
      <c r="L775" s="13" t="str">
        <f>IF(AND(ISNUMBER(F775),ISNUMBER(H775),ISNUMBER(J775))=TRUE,IF((Tabla1[[#This Row],[Peso cápsula + Residuo corregido (g)]]-Tabla1[[#This Row],[Peso cápsula Corregido (g)]])&lt;$J$6,"MASA INSUFICIENTE",IF((1-K775)*(H775-F775)/J775&lt;$H$6,"&gt; "&amp;$H$6,(1-K775)*(H775-F775)/J775)),"")</f>
        <v/>
      </c>
      <c r="M775" s="105"/>
      <c r="N775" s="105"/>
      <c r="O775" s="185"/>
      <c r="P775" s="185"/>
      <c r="Q775" s="185"/>
    </row>
    <row r="776" spans="1:17" x14ac:dyDescent="0.25">
      <c r="A776" s="103"/>
      <c r="B776" s="103"/>
      <c r="C776" s="96"/>
      <c r="D776" s="99"/>
      <c r="E776" s="100"/>
      <c r="F776" s="97" t="str">
        <f t="shared" si="33"/>
        <v/>
      </c>
      <c r="G776" s="85"/>
      <c r="H776" s="97" t="str">
        <f t="shared" si="34"/>
        <v/>
      </c>
      <c r="I776" s="86"/>
      <c r="J776" s="98" t="str">
        <f t="shared" si="35"/>
        <v/>
      </c>
      <c r="K776" s="187"/>
      <c r="L776" s="13" t="str">
        <f>IF(AND(ISNUMBER(F776),ISNUMBER(H776),ISNUMBER(J776))=TRUE,IF((Tabla1[[#This Row],[Peso cápsula + Residuo corregido (g)]]-Tabla1[[#This Row],[Peso cápsula Corregido (g)]])&lt;$J$6,"MASA INSUFICIENTE",IF((1-K776)*(H776-F776)/J776&lt;$H$6,"&gt; "&amp;$H$6,(1-K776)*(H776-F776)/J776)),"")</f>
        <v/>
      </c>
      <c r="M776" s="105"/>
      <c r="N776" s="105"/>
      <c r="O776" s="185"/>
      <c r="P776" s="185"/>
      <c r="Q776" s="185"/>
    </row>
    <row r="777" spans="1:17" x14ac:dyDescent="0.25">
      <c r="A777" s="103"/>
      <c r="B777" s="103"/>
      <c r="C777" s="96"/>
      <c r="D777" s="99"/>
      <c r="E777" s="100"/>
      <c r="F777" s="97" t="str">
        <f t="shared" si="33"/>
        <v/>
      </c>
      <c r="G777" s="85"/>
      <c r="H777" s="97" t="str">
        <f t="shared" si="34"/>
        <v/>
      </c>
      <c r="I777" s="86"/>
      <c r="J777" s="98" t="str">
        <f t="shared" si="35"/>
        <v/>
      </c>
      <c r="K777" s="187"/>
      <c r="L777" s="13" t="str">
        <f>IF(AND(ISNUMBER(F777),ISNUMBER(H777),ISNUMBER(J777))=TRUE,IF((Tabla1[[#This Row],[Peso cápsula + Residuo corregido (g)]]-Tabla1[[#This Row],[Peso cápsula Corregido (g)]])&lt;$J$6,"MASA INSUFICIENTE",IF((1-K777)*(H777-F777)/J777&lt;$H$6,"&gt; "&amp;$H$6,(1-K777)*(H777-F777)/J777)),"")</f>
        <v/>
      </c>
      <c r="M777" s="105"/>
      <c r="N777" s="105"/>
      <c r="O777" s="185"/>
      <c r="P777" s="185"/>
      <c r="Q777" s="185"/>
    </row>
    <row r="778" spans="1:17" x14ac:dyDescent="0.25">
      <c r="A778" s="103"/>
      <c r="B778" s="103"/>
      <c r="C778" s="96"/>
      <c r="D778" s="99"/>
      <c r="E778" s="100"/>
      <c r="F778" s="97" t="str">
        <f t="shared" si="33"/>
        <v/>
      </c>
      <c r="G778" s="85"/>
      <c r="H778" s="97" t="str">
        <f t="shared" si="34"/>
        <v/>
      </c>
      <c r="I778" s="86"/>
      <c r="J778" s="98" t="str">
        <f t="shared" si="35"/>
        <v/>
      </c>
      <c r="K778" s="187"/>
      <c r="L778" s="13" t="str">
        <f>IF(AND(ISNUMBER(F778),ISNUMBER(H778),ISNUMBER(J778))=TRUE,IF((Tabla1[[#This Row],[Peso cápsula + Residuo corregido (g)]]-Tabla1[[#This Row],[Peso cápsula Corregido (g)]])&lt;$J$6,"MASA INSUFICIENTE",IF((1-K778)*(H778-F778)/J778&lt;$H$6,"&gt; "&amp;$H$6,(1-K778)*(H778-F778)/J778)),"")</f>
        <v/>
      </c>
      <c r="M778" s="105"/>
      <c r="N778" s="105"/>
      <c r="O778" s="185"/>
      <c r="P778" s="185"/>
      <c r="Q778" s="185"/>
    </row>
    <row r="779" spans="1:17" x14ac:dyDescent="0.25">
      <c r="A779" s="103"/>
      <c r="B779" s="103"/>
      <c r="C779" s="96"/>
      <c r="D779" s="99"/>
      <c r="E779" s="100"/>
      <c r="F779" s="97" t="str">
        <f t="shared" si="33"/>
        <v/>
      </c>
      <c r="G779" s="85"/>
      <c r="H779" s="97" t="str">
        <f t="shared" si="34"/>
        <v/>
      </c>
      <c r="I779" s="86"/>
      <c r="J779" s="98" t="str">
        <f t="shared" si="35"/>
        <v/>
      </c>
      <c r="K779" s="187"/>
      <c r="L779" s="13" t="str">
        <f>IF(AND(ISNUMBER(F779),ISNUMBER(H779),ISNUMBER(J779))=TRUE,IF((Tabla1[[#This Row],[Peso cápsula + Residuo corregido (g)]]-Tabla1[[#This Row],[Peso cápsula Corregido (g)]])&lt;$J$6,"MASA INSUFICIENTE",IF((1-K779)*(H779-F779)/J779&lt;$H$6,"&gt; "&amp;$H$6,(1-K779)*(H779-F779)/J779)),"")</f>
        <v/>
      </c>
      <c r="M779" s="105"/>
      <c r="N779" s="105"/>
      <c r="O779" s="185"/>
      <c r="P779" s="185"/>
      <c r="Q779" s="185"/>
    </row>
    <row r="780" spans="1:17" x14ac:dyDescent="0.25">
      <c r="A780" s="103"/>
      <c r="B780" s="103"/>
      <c r="C780" s="96"/>
      <c r="D780" s="99"/>
      <c r="E780" s="100"/>
      <c r="F780" s="97" t="str">
        <f t="shared" si="33"/>
        <v/>
      </c>
      <c r="G780" s="85"/>
      <c r="H780" s="97" t="str">
        <f t="shared" si="34"/>
        <v/>
      </c>
      <c r="I780" s="86"/>
      <c r="J780" s="98" t="str">
        <f t="shared" si="35"/>
        <v/>
      </c>
      <c r="K780" s="187"/>
      <c r="L780" s="13" t="str">
        <f>IF(AND(ISNUMBER(F780),ISNUMBER(H780),ISNUMBER(J780))=TRUE,IF((Tabla1[[#This Row],[Peso cápsula + Residuo corregido (g)]]-Tabla1[[#This Row],[Peso cápsula Corregido (g)]])&lt;$J$6,"MASA INSUFICIENTE",IF((1-K780)*(H780-F780)/J780&lt;$H$6,"&gt; "&amp;$H$6,(1-K780)*(H780-F780)/J780)),"")</f>
        <v/>
      </c>
      <c r="M780" s="105"/>
      <c r="N780" s="105"/>
      <c r="O780" s="185"/>
      <c r="P780" s="185"/>
      <c r="Q780" s="185"/>
    </row>
    <row r="781" spans="1:17" x14ac:dyDescent="0.25">
      <c r="A781" s="103"/>
      <c r="B781" s="103"/>
      <c r="C781" s="96"/>
      <c r="D781" s="99"/>
      <c r="E781" s="100"/>
      <c r="F781" s="97" t="str">
        <f t="shared" si="33"/>
        <v/>
      </c>
      <c r="G781" s="85"/>
      <c r="H781" s="97" t="str">
        <f t="shared" si="34"/>
        <v/>
      </c>
      <c r="I781" s="86"/>
      <c r="J781" s="98" t="str">
        <f t="shared" si="35"/>
        <v/>
      </c>
      <c r="K781" s="187"/>
      <c r="L781" s="13" t="str">
        <f>IF(AND(ISNUMBER(F781),ISNUMBER(H781),ISNUMBER(J781))=TRUE,IF((Tabla1[[#This Row],[Peso cápsula + Residuo corregido (g)]]-Tabla1[[#This Row],[Peso cápsula Corregido (g)]])&lt;$J$6,"MASA INSUFICIENTE",IF((1-K781)*(H781-F781)/J781&lt;$H$6,"&gt; "&amp;$H$6,(1-K781)*(H781-F781)/J781)),"")</f>
        <v/>
      </c>
      <c r="M781" s="105"/>
      <c r="N781" s="105"/>
      <c r="O781" s="185"/>
      <c r="P781" s="185"/>
      <c r="Q781" s="185"/>
    </row>
    <row r="782" spans="1:17" x14ac:dyDescent="0.25">
      <c r="A782" s="103"/>
      <c r="B782" s="103"/>
      <c r="C782" s="96"/>
      <c r="D782" s="99"/>
      <c r="E782" s="100"/>
      <c r="F782" s="97" t="str">
        <f t="shared" si="33"/>
        <v/>
      </c>
      <c r="G782" s="85"/>
      <c r="H782" s="97" t="str">
        <f t="shared" si="34"/>
        <v/>
      </c>
      <c r="I782" s="86"/>
      <c r="J782" s="98" t="str">
        <f t="shared" si="35"/>
        <v/>
      </c>
      <c r="K782" s="187"/>
      <c r="L782" s="13" t="str">
        <f>IF(AND(ISNUMBER(F782),ISNUMBER(H782),ISNUMBER(J782))=TRUE,IF((Tabla1[[#This Row],[Peso cápsula + Residuo corregido (g)]]-Tabla1[[#This Row],[Peso cápsula Corregido (g)]])&lt;$J$6,"MASA INSUFICIENTE",IF((1-K782)*(H782-F782)/J782&lt;$H$6,"&gt; "&amp;$H$6,(1-K782)*(H782-F782)/J782)),"")</f>
        <v/>
      </c>
      <c r="M782" s="105"/>
      <c r="N782" s="105"/>
      <c r="O782" s="185"/>
      <c r="P782" s="185"/>
      <c r="Q782" s="185"/>
    </row>
    <row r="783" spans="1:17" x14ac:dyDescent="0.25">
      <c r="A783" s="103"/>
      <c r="B783" s="103"/>
      <c r="C783" s="96"/>
      <c r="D783" s="99"/>
      <c r="E783" s="100"/>
      <c r="F783" s="97" t="str">
        <f t="shared" si="33"/>
        <v/>
      </c>
      <c r="G783" s="85"/>
      <c r="H783" s="97" t="str">
        <f t="shared" si="34"/>
        <v/>
      </c>
      <c r="I783" s="86"/>
      <c r="J783" s="98" t="str">
        <f t="shared" si="35"/>
        <v/>
      </c>
      <c r="K783" s="187"/>
      <c r="L783" s="13" t="str">
        <f>IF(AND(ISNUMBER(F783),ISNUMBER(H783),ISNUMBER(J783))=TRUE,IF((Tabla1[[#This Row],[Peso cápsula + Residuo corregido (g)]]-Tabla1[[#This Row],[Peso cápsula Corregido (g)]])&lt;$J$6,"MASA INSUFICIENTE",IF((1-K783)*(H783-F783)/J783&lt;$H$6,"&gt; "&amp;$H$6,(1-K783)*(H783-F783)/J783)),"")</f>
        <v/>
      </c>
      <c r="M783" s="105"/>
      <c r="N783" s="105"/>
      <c r="O783" s="185"/>
      <c r="P783" s="185"/>
      <c r="Q783" s="185"/>
    </row>
    <row r="784" spans="1:17" x14ac:dyDescent="0.25">
      <c r="A784" s="103"/>
      <c r="B784" s="103"/>
      <c r="C784" s="96"/>
      <c r="D784" s="99"/>
      <c r="E784" s="100"/>
      <c r="F784" s="97" t="str">
        <f t="shared" si="33"/>
        <v/>
      </c>
      <c r="G784" s="85"/>
      <c r="H784" s="97" t="str">
        <f t="shared" si="34"/>
        <v/>
      </c>
      <c r="I784" s="86"/>
      <c r="J784" s="98" t="str">
        <f t="shared" si="35"/>
        <v/>
      </c>
      <c r="K784" s="187"/>
      <c r="L784" s="13" t="str">
        <f>IF(AND(ISNUMBER(F784),ISNUMBER(H784),ISNUMBER(J784))=TRUE,IF((Tabla1[[#This Row],[Peso cápsula + Residuo corregido (g)]]-Tabla1[[#This Row],[Peso cápsula Corregido (g)]])&lt;$J$6,"MASA INSUFICIENTE",IF((1-K784)*(H784-F784)/J784&lt;$H$6,"&gt; "&amp;$H$6,(1-K784)*(H784-F784)/J784)),"")</f>
        <v/>
      </c>
      <c r="M784" s="105"/>
      <c r="N784" s="105"/>
      <c r="O784" s="185"/>
      <c r="P784" s="185"/>
      <c r="Q784" s="185"/>
    </row>
    <row r="785" spans="1:17" x14ac:dyDescent="0.25">
      <c r="A785" s="103"/>
      <c r="B785" s="103"/>
      <c r="C785" s="96"/>
      <c r="D785" s="99"/>
      <c r="E785" s="100"/>
      <c r="F785" s="97" t="str">
        <f t="shared" si="33"/>
        <v/>
      </c>
      <c r="G785" s="85"/>
      <c r="H785" s="97" t="str">
        <f t="shared" si="34"/>
        <v/>
      </c>
      <c r="I785" s="86"/>
      <c r="J785" s="98" t="str">
        <f t="shared" si="35"/>
        <v/>
      </c>
      <c r="K785" s="187"/>
      <c r="L785" s="13" t="str">
        <f>IF(AND(ISNUMBER(F785),ISNUMBER(H785),ISNUMBER(J785))=TRUE,IF((Tabla1[[#This Row],[Peso cápsula + Residuo corregido (g)]]-Tabla1[[#This Row],[Peso cápsula Corregido (g)]])&lt;$J$6,"MASA INSUFICIENTE",IF((1-K785)*(H785-F785)/J785&lt;$H$6,"&gt; "&amp;$H$6,(1-K785)*(H785-F785)/J785)),"")</f>
        <v/>
      </c>
      <c r="M785" s="105"/>
      <c r="N785" s="105"/>
      <c r="O785" s="185"/>
      <c r="P785" s="185"/>
      <c r="Q785" s="185"/>
    </row>
    <row r="786" spans="1:17" x14ac:dyDescent="0.25">
      <c r="A786" s="103"/>
      <c r="B786" s="103"/>
      <c r="C786" s="96"/>
      <c r="D786" s="99"/>
      <c r="E786" s="100"/>
      <c r="F786" s="97" t="str">
        <f t="shared" si="33"/>
        <v/>
      </c>
      <c r="G786" s="85"/>
      <c r="H786" s="97" t="str">
        <f t="shared" si="34"/>
        <v/>
      </c>
      <c r="I786" s="86"/>
      <c r="J786" s="98" t="str">
        <f t="shared" si="35"/>
        <v/>
      </c>
      <c r="K786" s="187"/>
      <c r="L786" s="13" t="str">
        <f>IF(AND(ISNUMBER(F786),ISNUMBER(H786),ISNUMBER(J786))=TRUE,IF((Tabla1[[#This Row],[Peso cápsula + Residuo corregido (g)]]-Tabla1[[#This Row],[Peso cápsula Corregido (g)]])&lt;$J$6,"MASA INSUFICIENTE",IF((1-K786)*(H786-F786)/J786&lt;$H$6,"&gt; "&amp;$H$6,(1-K786)*(H786-F786)/J786)),"")</f>
        <v/>
      </c>
      <c r="M786" s="105"/>
      <c r="N786" s="105"/>
      <c r="O786" s="185"/>
      <c r="P786" s="185"/>
      <c r="Q786" s="185"/>
    </row>
    <row r="787" spans="1:17" x14ac:dyDescent="0.25">
      <c r="A787" s="103"/>
      <c r="B787" s="103"/>
      <c r="C787" s="96"/>
      <c r="D787" s="99"/>
      <c r="E787" s="100"/>
      <c r="F787" s="97" t="str">
        <f t="shared" si="33"/>
        <v/>
      </c>
      <c r="G787" s="85"/>
      <c r="H787" s="97" t="str">
        <f t="shared" si="34"/>
        <v/>
      </c>
      <c r="I787" s="86"/>
      <c r="J787" s="98" t="str">
        <f t="shared" si="35"/>
        <v/>
      </c>
      <c r="K787" s="187"/>
      <c r="L787" s="13" t="str">
        <f>IF(AND(ISNUMBER(F787),ISNUMBER(H787),ISNUMBER(J787))=TRUE,IF((Tabla1[[#This Row],[Peso cápsula + Residuo corregido (g)]]-Tabla1[[#This Row],[Peso cápsula Corregido (g)]])&lt;$J$6,"MASA INSUFICIENTE",IF((1-K787)*(H787-F787)/J787&lt;$H$6,"&gt; "&amp;$H$6,(1-K787)*(H787-F787)/J787)),"")</f>
        <v/>
      </c>
      <c r="M787" s="105"/>
      <c r="N787" s="105"/>
      <c r="O787" s="185"/>
      <c r="P787" s="185"/>
      <c r="Q787" s="185"/>
    </row>
    <row r="788" spans="1:17" x14ac:dyDescent="0.25">
      <c r="A788" s="103"/>
      <c r="B788" s="103"/>
      <c r="C788" s="96"/>
      <c r="D788" s="99"/>
      <c r="E788" s="100"/>
      <c r="F788" s="97" t="str">
        <f t="shared" ref="F788:F851" si="36">IF(OR(ISBLANK(E788),ISERROR($B$14),ISERROR($B$15))=FALSE,E788+(E788*$B$14+$B$15),"")</f>
        <v/>
      </c>
      <c r="G788" s="85"/>
      <c r="H788" s="97" t="str">
        <f t="shared" ref="H788:H851" si="37">IF(OR(ISBLANK(G788),ISERROR($B$14),ISERROR($B$15))=FALSE,G788+(G788*$B$14+$B$15),"")</f>
        <v/>
      </c>
      <c r="I788" s="86"/>
      <c r="J788" s="98" t="str">
        <f t="shared" ref="J788:J851" si="38">IF(OR(ISBLANK(I788),ISERROR($B$14),ISERROR($B$15))=FALSE,I788+(I788*$B$14+$B$15),"")</f>
        <v/>
      </c>
      <c r="K788" s="187"/>
      <c r="L788" s="13" t="str">
        <f>IF(AND(ISNUMBER(F788),ISNUMBER(H788),ISNUMBER(J788))=TRUE,IF((Tabla1[[#This Row],[Peso cápsula + Residuo corregido (g)]]-Tabla1[[#This Row],[Peso cápsula Corregido (g)]])&lt;$J$6,"MASA INSUFICIENTE",IF((1-K788)*(H788-F788)/J788&lt;$H$6,"&gt; "&amp;$H$6,(1-K788)*(H788-F788)/J788)),"")</f>
        <v/>
      </c>
      <c r="M788" s="105"/>
      <c r="N788" s="105"/>
      <c r="O788" s="185"/>
      <c r="P788" s="185"/>
      <c r="Q788" s="185"/>
    </row>
    <row r="789" spans="1:17" x14ac:dyDescent="0.25">
      <c r="A789" s="103"/>
      <c r="B789" s="103"/>
      <c r="C789" s="96"/>
      <c r="D789" s="99"/>
      <c r="E789" s="100"/>
      <c r="F789" s="97" t="str">
        <f t="shared" si="36"/>
        <v/>
      </c>
      <c r="G789" s="85"/>
      <c r="H789" s="97" t="str">
        <f t="shared" si="37"/>
        <v/>
      </c>
      <c r="I789" s="86"/>
      <c r="J789" s="98" t="str">
        <f t="shared" si="38"/>
        <v/>
      </c>
      <c r="K789" s="187"/>
      <c r="L789" s="13" t="str">
        <f>IF(AND(ISNUMBER(F789),ISNUMBER(H789),ISNUMBER(J789))=TRUE,IF((Tabla1[[#This Row],[Peso cápsula + Residuo corregido (g)]]-Tabla1[[#This Row],[Peso cápsula Corregido (g)]])&lt;$J$6,"MASA INSUFICIENTE",IF((1-K789)*(H789-F789)/J789&lt;$H$6,"&gt; "&amp;$H$6,(1-K789)*(H789-F789)/J789)),"")</f>
        <v/>
      </c>
      <c r="M789" s="105"/>
      <c r="N789" s="105"/>
      <c r="O789" s="185"/>
      <c r="P789" s="185"/>
      <c r="Q789" s="185"/>
    </row>
    <row r="790" spans="1:17" x14ac:dyDescent="0.25">
      <c r="A790" s="103"/>
      <c r="B790" s="103"/>
      <c r="C790" s="96"/>
      <c r="D790" s="99"/>
      <c r="E790" s="100"/>
      <c r="F790" s="97" t="str">
        <f t="shared" si="36"/>
        <v/>
      </c>
      <c r="G790" s="85"/>
      <c r="H790" s="97" t="str">
        <f t="shared" si="37"/>
        <v/>
      </c>
      <c r="I790" s="86"/>
      <c r="J790" s="98" t="str">
        <f t="shared" si="38"/>
        <v/>
      </c>
      <c r="K790" s="187"/>
      <c r="L790" s="13" t="str">
        <f>IF(AND(ISNUMBER(F790),ISNUMBER(H790),ISNUMBER(J790))=TRUE,IF((Tabla1[[#This Row],[Peso cápsula + Residuo corregido (g)]]-Tabla1[[#This Row],[Peso cápsula Corregido (g)]])&lt;$J$6,"MASA INSUFICIENTE",IF((1-K790)*(H790-F790)/J790&lt;$H$6,"&gt; "&amp;$H$6,(1-K790)*(H790-F790)/J790)),"")</f>
        <v/>
      </c>
      <c r="M790" s="105"/>
      <c r="N790" s="105"/>
      <c r="O790" s="185"/>
      <c r="P790" s="185"/>
      <c r="Q790" s="185"/>
    </row>
    <row r="791" spans="1:17" x14ac:dyDescent="0.25">
      <c r="A791" s="103"/>
      <c r="B791" s="103"/>
      <c r="C791" s="96"/>
      <c r="D791" s="99"/>
      <c r="E791" s="100"/>
      <c r="F791" s="97" t="str">
        <f t="shared" si="36"/>
        <v/>
      </c>
      <c r="G791" s="85"/>
      <c r="H791" s="97" t="str">
        <f t="shared" si="37"/>
        <v/>
      </c>
      <c r="I791" s="86"/>
      <c r="J791" s="98" t="str">
        <f t="shared" si="38"/>
        <v/>
      </c>
      <c r="K791" s="187"/>
      <c r="L791" s="13" t="str">
        <f>IF(AND(ISNUMBER(F791),ISNUMBER(H791),ISNUMBER(J791))=TRUE,IF((Tabla1[[#This Row],[Peso cápsula + Residuo corregido (g)]]-Tabla1[[#This Row],[Peso cápsula Corregido (g)]])&lt;$J$6,"MASA INSUFICIENTE",IF((1-K791)*(H791-F791)/J791&lt;$H$6,"&gt; "&amp;$H$6,(1-K791)*(H791-F791)/J791)),"")</f>
        <v/>
      </c>
      <c r="M791" s="105"/>
      <c r="N791" s="105"/>
      <c r="O791" s="185"/>
      <c r="P791" s="185"/>
      <c r="Q791" s="185"/>
    </row>
    <row r="792" spans="1:17" x14ac:dyDescent="0.25">
      <c r="A792" s="103"/>
      <c r="B792" s="103"/>
      <c r="C792" s="96"/>
      <c r="D792" s="99"/>
      <c r="E792" s="100"/>
      <c r="F792" s="97" t="str">
        <f t="shared" si="36"/>
        <v/>
      </c>
      <c r="G792" s="85"/>
      <c r="H792" s="97" t="str">
        <f t="shared" si="37"/>
        <v/>
      </c>
      <c r="I792" s="86"/>
      <c r="J792" s="98" t="str">
        <f t="shared" si="38"/>
        <v/>
      </c>
      <c r="K792" s="187"/>
      <c r="L792" s="13" t="str">
        <f>IF(AND(ISNUMBER(F792),ISNUMBER(H792),ISNUMBER(J792))=TRUE,IF((Tabla1[[#This Row],[Peso cápsula + Residuo corregido (g)]]-Tabla1[[#This Row],[Peso cápsula Corregido (g)]])&lt;$J$6,"MASA INSUFICIENTE",IF((1-K792)*(H792-F792)/J792&lt;$H$6,"&gt; "&amp;$H$6,(1-K792)*(H792-F792)/J792)),"")</f>
        <v/>
      </c>
      <c r="M792" s="105"/>
      <c r="N792" s="105"/>
      <c r="O792" s="185"/>
      <c r="P792" s="185"/>
      <c r="Q792" s="185"/>
    </row>
    <row r="793" spans="1:17" x14ac:dyDescent="0.25">
      <c r="A793" s="103"/>
      <c r="B793" s="103"/>
      <c r="C793" s="96"/>
      <c r="D793" s="99"/>
      <c r="E793" s="100"/>
      <c r="F793" s="97" t="str">
        <f t="shared" si="36"/>
        <v/>
      </c>
      <c r="G793" s="85"/>
      <c r="H793" s="97" t="str">
        <f t="shared" si="37"/>
        <v/>
      </c>
      <c r="I793" s="86"/>
      <c r="J793" s="98" t="str">
        <f t="shared" si="38"/>
        <v/>
      </c>
      <c r="K793" s="187"/>
      <c r="L793" s="13" t="str">
        <f>IF(AND(ISNUMBER(F793),ISNUMBER(H793),ISNUMBER(J793))=TRUE,IF((Tabla1[[#This Row],[Peso cápsula + Residuo corregido (g)]]-Tabla1[[#This Row],[Peso cápsula Corregido (g)]])&lt;$J$6,"MASA INSUFICIENTE",IF((1-K793)*(H793-F793)/J793&lt;$H$6,"&gt; "&amp;$H$6,(1-K793)*(H793-F793)/J793)),"")</f>
        <v/>
      </c>
      <c r="M793" s="105"/>
      <c r="N793" s="105"/>
      <c r="O793" s="185"/>
      <c r="P793" s="185"/>
      <c r="Q793" s="185"/>
    </row>
    <row r="794" spans="1:17" x14ac:dyDescent="0.25">
      <c r="A794" s="103"/>
      <c r="B794" s="103"/>
      <c r="C794" s="96"/>
      <c r="D794" s="99"/>
      <c r="E794" s="100"/>
      <c r="F794" s="97" t="str">
        <f t="shared" si="36"/>
        <v/>
      </c>
      <c r="G794" s="85"/>
      <c r="H794" s="97" t="str">
        <f t="shared" si="37"/>
        <v/>
      </c>
      <c r="I794" s="86"/>
      <c r="J794" s="98" t="str">
        <f t="shared" si="38"/>
        <v/>
      </c>
      <c r="K794" s="187"/>
      <c r="L794" s="13" t="str">
        <f>IF(AND(ISNUMBER(F794),ISNUMBER(H794),ISNUMBER(J794))=TRUE,IF((Tabla1[[#This Row],[Peso cápsula + Residuo corregido (g)]]-Tabla1[[#This Row],[Peso cápsula Corregido (g)]])&lt;$J$6,"MASA INSUFICIENTE",IF((1-K794)*(H794-F794)/J794&lt;$H$6,"&gt; "&amp;$H$6,(1-K794)*(H794-F794)/J794)),"")</f>
        <v/>
      </c>
      <c r="M794" s="105"/>
      <c r="N794" s="105"/>
      <c r="O794" s="185"/>
      <c r="P794" s="185"/>
      <c r="Q794" s="185"/>
    </row>
    <row r="795" spans="1:17" x14ac:dyDescent="0.25">
      <c r="A795" s="103"/>
      <c r="B795" s="103"/>
      <c r="C795" s="96"/>
      <c r="D795" s="99"/>
      <c r="E795" s="100"/>
      <c r="F795" s="97" t="str">
        <f t="shared" si="36"/>
        <v/>
      </c>
      <c r="G795" s="85"/>
      <c r="H795" s="97" t="str">
        <f t="shared" si="37"/>
        <v/>
      </c>
      <c r="I795" s="86"/>
      <c r="J795" s="98" t="str">
        <f t="shared" si="38"/>
        <v/>
      </c>
      <c r="K795" s="187"/>
      <c r="L795" s="13" t="str">
        <f>IF(AND(ISNUMBER(F795),ISNUMBER(H795),ISNUMBER(J795))=TRUE,IF((Tabla1[[#This Row],[Peso cápsula + Residuo corregido (g)]]-Tabla1[[#This Row],[Peso cápsula Corregido (g)]])&lt;$J$6,"MASA INSUFICIENTE",IF((1-K795)*(H795-F795)/J795&lt;$H$6,"&gt; "&amp;$H$6,(1-K795)*(H795-F795)/J795)),"")</f>
        <v/>
      </c>
      <c r="M795" s="105"/>
      <c r="N795" s="105"/>
      <c r="O795" s="185"/>
      <c r="P795" s="185"/>
      <c r="Q795" s="185"/>
    </row>
    <row r="796" spans="1:17" x14ac:dyDescent="0.25">
      <c r="A796" s="103"/>
      <c r="B796" s="103"/>
      <c r="C796" s="96"/>
      <c r="D796" s="99"/>
      <c r="E796" s="100"/>
      <c r="F796" s="97" t="str">
        <f t="shared" si="36"/>
        <v/>
      </c>
      <c r="G796" s="85"/>
      <c r="H796" s="97" t="str">
        <f t="shared" si="37"/>
        <v/>
      </c>
      <c r="I796" s="86"/>
      <c r="J796" s="98" t="str">
        <f t="shared" si="38"/>
        <v/>
      </c>
      <c r="K796" s="187"/>
      <c r="L796" s="13" t="str">
        <f>IF(AND(ISNUMBER(F796),ISNUMBER(H796),ISNUMBER(J796))=TRUE,IF((Tabla1[[#This Row],[Peso cápsula + Residuo corregido (g)]]-Tabla1[[#This Row],[Peso cápsula Corregido (g)]])&lt;$J$6,"MASA INSUFICIENTE",IF((1-K796)*(H796-F796)/J796&lt;$H$6,"&gt; "&amp;$H$6,(1-K796)*(H796-F796)/J796)),"")</f>
        <v/>
      </c>
      <c r="M796" s="105"/>
      <c r="N796" s="105"/>
      <c r="O796" s="185"/>
      <c r="P796" s="185"/>
      <c r="Q796" s="185"/>
    </row>
    <row r="797" spans="1:17" x14ac:dyDescent="0.25">
      <c r="A797" s="103"/>
      <c r="B797" s="103"/>
      <c r="C797" s="96"/>
      <c r="D797" s="99"/>
      <c r="E797" s="100"/>
      <c r="F797" s="97" t="str">
        <f t="shared" si="36"/>
        <v/>
      </c>
      <c r="G797" s="85"/>
      <c r="H797" s="97" t="str">
        <f t="shared" si="37"/>
        <v/>
      </c>
      <c r="I797" s="86"/>
      <c r="J797" s="98" t="str">
        <f t="shared" si="38"/>
        <v/>
      </c>
      <c r="K797" s="187"/>
      <c r="L797" s="13" t="str">
        <f>IF(AND(ISNUMBER(F797),ISNUMBER(H797),ISNUMBER(J797))=TRUE,IF((Tabla1[[#This Row],[Peso cápsula + Residuo corregido (g)]]-Tabla1[[#This Row],[Peso cápsula Corregido (g)]])&lt;$J$6,"MASA INSUFICIENTE",IF((1-K797)*(H797-F797)/J797&lt;$H$6,"&gt; "&amp;$H$6,(1-K797)*(H797-F797)/J797)),"")</f>
        <v/>
      </c>
      <c r="M797" s="105"/>
      <c r="N797" s="105"/>
      <c r="O797" s="185"/>
      <c r="P797" s="185"/>
      <c r="Q797" s="185"/>
    </row>
    <row r="798" spans="1:17" x14ac:dyDescent="0.25">
      <c r="A798" s="103"/>
      <c r="B798" s="103"/>
      <c r="C798" s="96"/>
      <c r="D798" s="99"/>
      <c r="E798" s="100"/>
      <c r="F798" s="97" t="str">
        <f t="shared" si="36"/>
        <v/>
      </c>
      <c r="G798" s="85"/>
      <c r="H798" s="97" t="str">
        <f t="shared" si="37"/>
        <v/>
      </c>
      <c r="I798" s="86"/>
      <c r="J798" s="98" t="str">
        <f t="shared" si="38"/>
        <v/>
      </c>
      <c r="K798" s="187"/>
      <c r="L798" s="13" t="str">
        <f>IF(AND(ISNUMBER(F798),ISNUMBER(H798),ISNUMBER(J798))=TRUE,IF((Tabla1[[#This Row],[Peso cápsula + Residuo corregido (g)]]-Tabla1[[#This Row],[Peso cápsula Corregido (g)]])&lt;$J$6,"MASA INSUFICIENTE",IF((1-K798)*(H798-F798)/J798&lt;$H$6,"&gt; "&amp;$H$6,(1-K798)*(H798-F798)/J798)),"")</f>
        <v/>
      </c>
      <c r="M798" s="105"/>
      <c r="N798" s="105"/>
      <c r="O798" s="185"/>
      <c r="P798" s="185"/>
      <c r="Q798" s="185"/>
    </row>
    <row r="799" spans="1:17" x14ac:dyDescent="0.25">
      <c r="A799" s="103"/>
      <c r="B799" s="103"/>
      <c r="C799" s="96"/>
      <c r="D799" s="99"/>
      <c r="E799" s="100"/>
      <c r="F799" s="97" t="str">
        <f t="shared" si="36"/>
        <v/>
      </c>
      <c r="G799" s="85"/>
      <c r="H799" s="97" t="str">
        <f t="shared" si="37"/>
        <v/>
      </c>
      <c r="I799" s="86"/>
      <c r="J799" s="98" t="str">
        <f t="shared" si="38"/>
        <v/>
      </c>
      <c r="K799" s="187"/>
      <c r="L799" s="13" t="str">
        <f>IF(AND(ISNUMBER(F799),ISNUMBER(H799),ISNUMBER(J799))=TRUE,IF((Tabla1[[#This Row],[Peso cápsula + Residuo corregido (g)]]-Tabla1[[#This Row],[Peso cápsula Corregido (g)]])&lt;$J$6,"MASA INSUFICIENTE",IF((1-K799)*(H799-F799)/J799&lt;$H$6,"&gt; "&amp;$H$6,(1-K799)*(H799-F799)/J799)),"")</f>
        <v/>
      </c>
      <c r="M799" s="105"/>
      <c r="N799" s="105"/>
      <c r="O799" s="185"/>
      <c r="P799" s="185"/>
      <c r="Q799" s="185"/>
    </row>
    <row r="800" spans="1:17" x14ac:dyDescent="0.25">
      <c r="A800" s="103"/>
      <c r="B800" s="103"/>
      <c r="C800" s="96"/>
      <c r="D800" s="99"/>
      <c r="E800" s="100"/>
      <c r="F800" s="97" t="str">
        <f t="shared" si="36"/>
        <v/>
      </c>
      <c r="G800" s="85"/>
      <c r="H800" s="97" t="str">
        <f t="shared" si="37"/>
        <v/>
      </c>
      <c r="I800" s="86"/>
      <c r="J800" s="98" t="str">
        <f t="shared" si="38"/>
        <v/>
      </c>
      <c r="K800" s="187"/>
      <c r="L800" s="13" t="str">
        <f>IF(AND(ISNUMBER(F800),ISNUMBER(H800),ISNUMBER(J800))=TRUE,IF((Tabla1[[#This Row],[Peso cápsula + Residuo corregido (g)]]-Tabla1[[#This Row],[Peso cápsula Corregido (g)]])&lt;$J$6,"MASA INSUFICIENTE",IF((1-K800)*(H800-F800)/J800&lt;$H$6,"&gt; "&amp;$H$6,(1-K800)*(H800-F800)/J800)),"")</f>
        <v/>
      </c>
      <c r="M800" s="105"/>
      <c r="N800" s="105"/>
      <c r="O800" s="185"/>
      <c r="P800" s="185"/>
      <c r="Q800" s="185"/>
    </row>
    <row r="801" spans="1:17" x14ac:dyDescent="0.25">
      <c r="A801" s="103"/>
      <c r="B801" s="103"/>
      <c r="C801" s="96"/>
      <c r="D801" s="99"/>
      <c r="E801" s="100"/>
      <c r="F801" s="97" t="str">
        <f t="shared" si="36"/>
        <v/>
      </c>
      <c r="G801" s="85"/>
      <c r="H801" s="97" t="str">
        <f t="shared" si="37"/>
        <v/>
      </c>
      <c r="I801" s="86"/>
      <c r="J801" s="98" t="str">
        <f t="shared" si="38"/>
        <v/>
      </c>
      <c r="K801" s="187"/>
      <c r="L801" s="13" t="str">
        <f>IF(AND(ISNUMBER(F801),ISNUMBER(H801),ISNUMBER(J801))=TRUE,IF((Tabla1[[#This Row],[Peso cápsula + Residuo corregido (g)]]-Tabla1[[#This Row],[Peso cápsula Corregido (g)]])&lt;$J$6,"MASA INSUFICIENTE",IF((1-K801)*(H801-F801)/J801&lt;$H$6,"&gt; "&amp;$H$6,(1-K801)*(H801-F801)/J801)),"")</f>
        <v/>
      </c>
      <c r="M801" s="105"/>
      <c r="N801" s="105"/>
      <c r="O801" s="185"/>
      <c r="P801" s="185"/>
      <c r="Q801" s="185"/>
    </row>
    <row r="802" spans="1:17" x14ac:dyDescent="0.25">
      <c r="A802" s="103"/>
      <c r="B802" s="103"/>
      <c r="C802" s="96"/>
      <c r="D802" s="99"/>
      <c r="E802" s="100"/>
      <c r="F802" s="97" t="str">
        <f t="shared" si="36"/>
        <v/>
      </c>
      <c r="G802" s="85"/>
      <c r="H802" s="97" t="str">
        <f t="shared" si="37"/>
        <v/>
      </c>
      <c r="I802" s="86"/>
      <c r="J802" s="98" t="str">
        <f t="shared" si="38"/>
        <v/>
      </c>
      <c r="K802" s="187"/>
      <c r="L802" s="13" t="str">
        <f>IF(AND(ISNUMBER(F802),ISNUMBER(H802),ISNUMBER(J802))=TRUE,IF((Tabla1[[#This Row],[Peso cápsula + Residuo corregido (g)]]-Tabla1[[#This Row],[Peso cápsula Corregido (g)]])&lt;$J$6,"MASA INSUFICIENTE",IF((1-K802)*(H802-F802)/J802&lt;$H$6,"&gt; "&amp;$H$6,(1-K802)*(H802-F802)/J802)),"")</f>
        <v/>
      </c>
      <c r="M802" s="105"/>
      <c r="N802" s="105"/>
      <c r="O802" s="185"/>
      <c r="P802" s="185"/>
      <c r="Q802" s="185"/>
    </row>
    <row r="803" spans="1:17" x14ac:dyDescent="0.25">
      <c r="A803" s="103"/>
      <c r="B803" s="103"/>
      <c r="C803" s="96"/>
      <c r="D803" s="99"/>
      <c r="E803" s="100"/>
      <c r="F803" s="97" t="str">
        <f t="shared" si="36"/>
        <v/>
      </c>
      <c r="G803" s="85"/>
      <c r="H803" s="97" t="str">
        <f t="shared" si="37"/>
        <v/>
      </c>
      <c r="I803" s="86"/>
      <c r="J803" s="98" t="str">
        <f t="shared" si="38"/>
        <v/>
      </c>
      <c r="K803" s="187"/>
      <c r="L803" s="13" t="str">
        <f>IF(AND(ISNUMBER(F803),ISNUMBER(H803),ISNUMBER(J803))=TRUE,IF((Tabla1[[#This Row],[Peso cápsula + Residuo corregido (g)]]-Tabla1[[#This Row],[Peso cápsula Corregido (g)]])&lt;$J$6,"MASA INSUFICIENTE",IF((1-K803)*(H803-F803)/J803&lt;$H$6,"&gt; "&amp;$H$6,(1-K803)*(H803-F803)/J803)),"")</f>
        <v/>
      </c>
      <c r="M803" s="105"/>
      <c r="N803" s="105"/>
      <c r="O803" s="185"/>
      <c r="P803" s="185"/>
      <c r="Q803" s="185"/>
    </row>
    <row r="804" spans="1:17" x14ac:dyDescent="0.25">
      <c r="A804" s="103"/>
      <c r="B804" s="103"/>
      <c r="C804" s="96"/>
      <c r="D804" s="99"/>
      <c r="E804" s="100"/>
      <c r="F804" s="97" t="str">
        <f t="shared" si="36"/>
        <v/>
      </c>
      <c r="G804" s="85"/>
      <c r="H804" s="97" t="str">
        <f t="shared" si="37"/>
        <v/>
      </c>
      <c r="I804" s="86"/>
      <c r="J804" s="98" t="str">
        <f t="shared" si="38"/>
        <v/>
      </c>
      <c r="K804" s="187"/>
      <c r="L804" s="13" t="str">
        <f>IF(AND(ISNUMBER(F804),ISNUMBER(H804),ISNUMBER(J804))=TRUE,IF((Tabla1[[#This Row],[Peso cápsula + Residuo corregido (g)]]-Tabla1[[#This Row],[Peso cápsula Corregido (g)]])&lt;$J$6,"MASA INSUFICIENTE",IF((1-K804)*(H804-F804)/J804&lt;$H$6,"&gt; "&amp;$H$6,(1-K804)*(H804-F804)/J804)),"")</f>
        <v/>
      </c>
      <c r="M804" s="105"/>
      <c r="N804" s="105"/>
      <c r="O804" s="185"/>
      <c r="P804" s="185"/>
      <c r="Q804" s="185"/>
    </row>
    <row r="805" spans="1:17" x14ac:dyDescent="0.25">
      <c r="A805" s="103"/>
      <c r="B805" s="103"/>
      <c r="C805" s="96"/>
      <c r="D805" s="99"/>
      <c r="E805" s="100"/>
      <c r="F805" s="97" t="str">
        <f t="shared" si="36"/>
        <v/>
      </c>
      <c r="G805" s="85"/>
      <c r="H805" s="97" t="str">
        <f t="shared" si="37"/>
        <v/>
      </c>
      <c r="I805" s="86"/>
      <c r="J805" s="98" t="str">
        <f t="shared" si="38"/>
        <v/>
      </c>
      <c r="K805" s="187"/>
      <c r="L805" s="13" t="str">
        <f>IF(AND(ISNUMBER(F805),ISNUMBER(H805),ISNUMBER(J805))=TRUE,IF((Tabla1[[#This Row],[Peso cápsula + Residuo corregido (g)]]-Tabla1[[#This Row],[Peso cápsula Corregido (g)]])&lt;$J$6,"MASA INSUFICIENTE",IF((1-K805)*(H805-F805)/J805&lt;$H$6,"&gt; "&amp;$H$6,(1-K805)*(H805-F805)/J805)),"")</f>
        <v/>
      </c>
      <c r="M805" s="105"/>
      <c r="N805" s="105"/>
      <c r="O805" s="185"/>
      <c r="P805" s="185"/>
      <c r="Q805" s="185"/>
    </row>
    <row r="806" spans="1:17" x14ac:dyDescent="0.25">
      <c r="A806" s="103"/>
      <c r="B806" s="103"/>
      <c r="C806" s="96"/>
      <c r="D806" s="99"/>
      <c r="E806" s="100"/>
      <c r="F806" s="97" t="str">
        <f t="shared" si="36"/>
        <v/>
      </c>
      <c r="G806" s="85"/>
      <c r="H806" s="97" t="str">
        <f t="shared" si="37"/>
        <v/>
      </c>
      <c r="I806" s="86"/>
      <c r="J806" s="98" t="str">
        <f t="shared" si="38"/>
        <v/>
      </c>
      <c r="K806" s="187"/>
      <c r="L806" s="13" t="str">
        <f>IF(AND(ISNUMBER(F806),ISNUMBER(H806),ISNUMBER(J806))=TRUE,IF((Tabla1[[#This Row],[Peso cápsula + Residuo corregido (g)]]-Tabla1[[#This Row],[Peso cápsula Corregido (g)]])&lt;$J$6,"MASA INSUFICIENTE",IF((1-K806)*(H806-F806)/J806&lt;$H$6,"&gt; "&amp;$H$6,(1-K806)*(H806-F806)/J806)),"")</f>
        <v/>
      </c>
      <c r="M806" s="105"/>
      <c r="N806" s="105"/>
      <c r="O806" s="185"/>
      <c r="P806" s="185"/>
      <c r="Q806" s="185"/>
    </row>
    <row r="807" spans="1:17" x14ac:dyDescent="0.25">
      <c r="A807" s="103"/>
      <c r="B807" s="103"/>
      <c r="C807" s="96"/>
      <c r="D807" s="99"/>
      <c r="E807" s="100"/>
      <c r="F807" s="97" t="str">
        <f t="shared" si="36"/>
        <v/>
      </c>
      <c r="G807" s="85"/>
      <c r="H807" s="97" t="str">
        <f t="shared" si="37"/>
        <v/>
      </c>
      <c r="I807" s="86"/>
      <c r="J807" s="98" t="str">
        <f t="shared" si="38"/>
        <v/>
      </c>
      <c r="K807" s="187"/>
      <c r="L807" s="13" t="str">
        <f>IF(AND(ISNUMBER(F807),ISNUMBER(H807),ISNUMBER(J807))=TRUE,IF((Tabla1[[#This Row],[Peso cápsula + Residuo corregido (g)]]-Tabla1[[#This Row],[Peso cápsula Corregido (g)]])&lt;$J$6,"MASA INSUFICIENTE",IF((1-K807)*(H807-F807)/J807&lt;$H$6,"&gt; "&amp;$H$6,(1-K807)*(H807-F807)/J807)),"")</f>
        <v/>
      </c>
      <c r="M807" s="105"/>
      <c r="N807" s="105"/>
      <c r="O807" s="185"/>
      <c r="P807" s="185"/>
      <c r="Q807" s="185"/>
    </row>
    <row r="808" spans="1:17" x14ac:dyDescent="0.25">
      <c r="A808" s="103"/>
      <c r="B808" s="103"/>
      <c r="C808" s="96"/>
      <c r="D808" s="99"/>
      <c r="E808" s="100"/>
      <c r="F808" s="97" t="str">
        <f t="shared" si="36"/>
        <v/>
      </c>
      <c r="G808" s="85"/>
      <c r="H808" s="97" t="str">
        <f t="shared" si="37"/>
        <v/>
      </c>
      <c r="I808" s="86"/>
      <c r="J808" s="98" t="str">
        <f t="shared" si="38"/>
        <v/>
      </c>
      <c r="K808" s="187"/>
      <c r="L808" s="13" t="str">
        <f>IF(AND(ISNUMBER(F808),ISNUMBER(H808),ISNUMBER(J808))=TRUE,IF((Tabla1[[#This Row],[Peso cápsula + Residuo corregido (g)]]-Tabla1[[#This Row],[Peso cápsula Corregido (g)]])&lt;$J$6,"MASA INSUFICIENTE",IF((1-K808)*(H808-F808)/J808&lt;$H$6,"&gt; "&amp;$H$6,(1-K808)*(H808-F808)/J808)),"")</f>
        <v/>
      </c>
      <c r="M808" s="105"/>
      <c r="N808" s="105"/>
      <c r="O808" s="185"/>
      <c r="P808" s="185"/>
      <c r="Q808" s="185"/>
    </row>
    <row r="809" spans="1:17" x14ac:dyDescent="0.25">
      <c r="A809" s="103"/>
      <c r="B809" s="103"/>
      <c r="C809" s="96"/>
      <c r="D809" s="99"/>
      <c r="E809" s="100"/>
      <c r="F809" s="97" t="str">
        <f t="shared" si="36"/>
        <v/>
      </c>
      <c r="G809" s="85"/>
      <c r="H809" s="97" t="str">
        <f t="shared" si="37"/>
        <v/>
      </c>
      <c r="I809" s="86"/>
      <c r="J809" s="98" t="str">
        <f t="shared" si="38"/>
        <v/>
      </c>
      <c r="K809" s="187"/>
      <c r="L809" s="13" t="str">
        <f>IF(AND(ISNUMBER(F809),ISNUMBER(H809),ISNUMBER(J809))=TRUE,IF((Tabla1[[#This Row],[Peso cápsula + Residuo corregido (g)]]-Tabla1[[#This Row],[Peso cápsula Corregido (g)]])&lt;$J$6,"MASA INSUFICIENTE",IF((1-K809)*(H809-F809)/J809&lt;$H$6,"&gt; "&amp;$H$6,(1-K809)*(H809-F809)/J809)),"")</f>
        <v/>
      </c>
      <c r="M809" s="105"/>
      <c r="N809" s="105"/>
      <c r="O809" s="185"/>
      <c r="P809" s="185"/>
      <c r="Q809" s="185"/>
    </row>
    <row r="810" spans="1:17" x14ac:dyDescent="0.25">
      <c r="A810" s="103"/>
      <c r="B810" s="103"/>
      <c r="C810" s="96"/>
      <c r="D810" s="99"/>
      <c r="E810" s="100"/>
      <c r="F810" s="97" t="str">
        <f t="shared" si="36"/>
        <v/>
      </c>
      <c r="G810" s="85"/>
      <c r="H810" s="97" t="str">
        <f t="shared" si="37"/>
        <v/>
      </c>
      <c r="I810" s="86"/>
      <c r="J810" s="98" t="str">
        <f t="shared" si="38"/>
        <v/>
      </c>
      <c r="K810" s="187"/>
      <c r="L810" s="13" t="str">
        <f>IF(AND(ISNUMBER(F810),ISNUMBER(H810),ISNUMBER(J810))=TRUE,IF((Tabla1[[#This Row],[Peso cápsula + Residuo corregido (g)]]-Tabla1[[#This Row],[Peso cápsula Corregido (g)]])&lt;$J$6,"MASA INSUFICIENTE",IF((1-K810)*(H810-F810)/J810&lt;$H$6,"&gt; "&amp;$H$6,(1-K810)*(H810-F810)/J810)),"")</f>
        <v/>
      </c>
      <c r="M810" s="105"/>
      <c r="N810" s="105"/>
      <c r="O810" s="185"/>
      <c r="P810" s="185"/>
      <c r="Q810" s="185"/>
    </row>
    <row r="811" spans="1:17" x14ac:dyDescent="0.25">
      <c r="A811" s="103"/>
      <c r="B811" s="103"/>
      <c r="C811" s="96"/>
      <c r="D811" s="99"/>
      <c r="E811" s="100"/>
      <c r="F811" s="97" t="str">
        <f t="shared" si="36"/>
        <v/>
      </c>
      <c r="G811" s="85"/>
      <c r="H811" s="97" t="str">
        <f t="shared" si="37"/>
        <v/>
      </c>
      <c r="I811" s="86"/>
      <c r="J811" s="98" t="str">
        <f t="shared" si="38"/>
        <v/>
      </c>
      <c r="K811" s="187"/>
      <c r="L811" s="13" t="str">
        <f>IF(AND(ISNUMBER(F811),ISNUMBER(H811),ISNUMBER(J811))=TRUE,IF((Tabla1[[#This Row],[Peso cápsula + Residuo corregido (g)]]-Tabla1[[#This Row],[Peso cápsula Corregido (g)]])&lt;$J$6,"MASA INSUFICIENTE",IF((1-K811)*(H811-F811)/J811&lt;$H$6,"&gt; "&amp;$H$6,(1-K811)*(H811-F811)/J811)),"")</f>
        <v/>
      </c>
      <c r="M811" s="105"/>
      <c r="N811" s="105"/>
      <c r="O811" s="185"/>
      <c r="P811" s="185"/>
      <c r="Q811" s="185"/>
    </row>
    <row r="812" spans="1:17" x14ac:dyDescent="0.25">
      <c r="A812" s="103"/>
      <c r="B812" s="103"/>
      <c r="C812" s="96"/>
      <c r="D812" s="99"/>
      <c r="E812" s="100"/>
      <c r="F812" s="97" t="str">
        <f t="shared" si="36"/>
        <v/>
      </c>
      <c r="G812" s="85"/>
      <c r="H812" s="97" t="str">
        <f t="shared" si="37"/>
        <v/>
      </c>
      <c r="I812" s="86"/>
      <c r="J812" s="98" t="str">
        <f t="shared" si="38"/>
        <v/>
      </c>
      <c r="K812" s="187"/>
      <c r="L812" s="13" t="str">
        <f>IF(AND(ISNUMBER(F812),ISNUMBER(H812),ISNUMBER(J812))=TRUE,IF((Tabla1[[#This Row],[Peso cápsula + Residuo corregido (g)]]-Tabla1[[#This Row],[Peso cápsula Corregido (g)]])&lt;$J$6,"MASA INSUFICIENTE",IF((1-K812)*(H812-F812)/J812&lt;$H$6,"&gt; "&amp;$H$6,(1-K812)*(H812-F812)/J812)),"")</f>
        <v/>
      </c>
      <c r="M812" s="105"/>
      <c r="N812" s="105"/>
      <c r="O812" s="185"/>
      <c r="P812" s="185"/>
      <c r="Q812" s="185"/>
    </row>
    <row r="813" spans="1:17" x14ac:dyDescent="0.25">
      <c r="A813" s="103"/>
      <c r="B813" s="103"/>
      <c r="C813" s="96"/>
      <c r="D813" s="99"/>
      <c r="E813" s="100"/>
      <c r="F813" s="97" t="str">
        <f t="shared" si="36"/>
        <v/>
      </c>
      <c r="G813" s="85"/>
      <c r="H813" s="97" t="str">
        <f t="shared" si="37"/>
        <v/>
      </c>
      <c r="I813" s="86"/>
      <c r="J813" s="98" t="str">
        <f t="shared" si="38"/>
        <v/>
      </c>
      <c r="K813" s="187"/>
      <c r="L813" s="13" t="str">
        <f>IF(AND(ISNUMBER(F813),ISNUMBER(H813),ISNUMBER(J813))=TRUE,IF((Tabla1[[#This Row],[Peso cápsula + Residuo corregido (g)]]-Tabla1[[#This Row],[Peso cápsula Corregido (g)]])&lt;$J$6,"MASA INSUFICIENTE",IF((1-K813)*(H813-F813)/J813&lt;$H$6,"&gt; "&amp;$H$6,(1-K813)*(H813-F813)/J813)),"")</f>
        <v/>
      </c>
      <c r="M813" s="105"/>
      <c r="N813" s="105"/>
      <c r="O813" s="185"/>
      <c r="P813" s="185"/>
      <c r="Q813" s="185"/>
    </row>
    <row r="814" spans="1:17" x14ac:dyDescent="0.25">
      <c r="A814" s="103"/>
      <c r="B814" s="103"/>
      <c r="C814" s="96"/>
      <c r="D814" s="99"/>
      <c r="E814" s="100"/>
      <c r="F814" s="97" t="str">
        <f t="shared" si="36"/>
        <v/>
      </c>
      <c r="G814" s="85"/>
      <c r="H814" s="97" t="str">
        <f t="shared" si="37"/>
        <v/>
      </c>
      <c r="I814" s="86"/>
      <c r="J814" s="98" t="str">
        <f t="shared" si="38"/>
        <v/>
      </c>
      <c r="K814" s="187"/>
      <c r="L814" s="13" t="str">
        <f>IF(AND(ISNUMBER(F814),ISNUMBER(H814),ISNUMBER(J814))=TRUE,IF((Tabla1[[#This Row],[Peso cápsula + Residuo corregido (g)]]-Tabla1[[#This Row],[Peso cápsula Corregido (g)]])&lt;$J$6,"MASA INSUFICIENTE",IF((1-K814)*(H814-F814)/J814&lt;$H$6,"&gt; "&amp;$H$6,(1-K814)*(H814-F814)/J814)),"")</f>
        <v/>
      </c>
      <c r="M814" s="105"/>
      <c r="N814" s="105"/>
      <c r="O814" s="185"/>
      <c r="P814" s="185"/>
      <c r="Q814" s="185"/>
    </row>
    <row r="815" spans="1:17" x14ac:dyDescent="0.25">
      <c r="A815" s="103"/>
      <c r="B815" s="103"/>
      <c r="C815" s="96"/>
      <c r="D815" s="99"/>
      <c r="E815" s="100"/>
      <c r="F815" s="97" t="str">
        <f t="shared" si="36"/>
        <v/>
      </c>
      <c r="G815" s="85"/>
      <c r="H815" s="97" t="str">
        <f t="shared" si="37"/>
        <v/>
      </c>
      <c r="I815" s="86"/>
      <c r="J815" s="98" t="str">
        <f t="shared" si="38"/>
        <v/>
      </c>
      <c r="K815" s="187"/>
      <c r="L815" s="13" t="str">
        <f>IF(AND(ISNUMBER(F815),ISNUMBER(H815),ISNUMBER(J815))=TRUE,IF((Tabla1[[#This Row],[Peso cápsula + Residuo corregido (g)]]-Tabla1[[#This Row],[Peso cápsula Corregido (g)]])&lt;$J$6,"MASA INSUFICIENTE",IF((1-K815)*(H815-F815)/J815&lt;$H$6,"&gt; "&amp;$H$6,(1-K815)*(H815-F815)/J815)),"")</f>
        <v/>
      </c>
      <c r="M815" s="105"/>
      <c r="N815" s="105"/>
      <c r="O815" s="185"/>
      <c r="P815" s="185"/>
      <c r="Q815" s="185"/>
    </row>
    <row r="816" spans="1:17" x14ac:dyDescent="0.25">
      <c r="A816" s="103"/>
      <c r="B816" s="103"/>
      <c r="C816" s="96"/>
      <c r="D816" s="99"/>
      <c r="E816" s="100"/>
      <c r="F816" s="97" t="str">
        <f t="shared" si="36"/>
        <v/>
      </c>
      <c r="G816" s="85"/>
      <c r="H816" s="97" t="str">
        <f t="shared" si="37"/>
        <v/>
      </c>
      <c r="I816" s="86"/>
      <c r="J816" s="98" t="str">
        <f t="shared" si="38"/>
        <v/>
      </c>
      <c r="K816" s="187"/>
      <c r="L816" s="13" t="str">
        <f>IF(AND(ISNUMBER(F816),ISNUMBER(H816),ISNUMBER(J816))=TRUE,IF((Tabla1[[#This Row],[Peso cápsula + Residuo corregido (g)]]-Tabla1[[#This Row],[Peso cápsula Corregido (g)]])&lt;$J$6,"MASA INSUFICIENTE",IF((1-K816)*(H816-F816)/J816&lt;$H$6,"&gt; "&amp;$H$6,(1-K816)*(H816-F816)/J816)),"")</f>
        <v/>
      </c>
      <c r="M816" s="105"/>
      <c r="N816" s="105"/>
      <c r="O816" s="185"/>
      <c r="P816" s="185"/>
      <c r="Q816" s="185"/>
    </row>
    <row r="817" spans="1:17" x14ac:dyDescent="0.25">
      <c r="A817" s="103"/>
      <c r="B817" s="103"/>
      <c r="C817" s="96"/>
      <c r="D817" s="99"/>
      <c r="E817" s="100"/>
      <c r="F817" s="97" t="str">
        <f t="shared" si="36"/>
        <v/>
      </c>
      <c r="G817" s="85"/>
      <c r="H817" s="97" t="str">
        <f t="shared" si="37"/>
        <v/>
      </c>
      <c r="I817" s="86"/>
      <c r="J817" s="98" t="str">
        <f t="shared" si="38"/>
        <v/>
      </c>
      <c r="K817" s="187"/>
      <c r="L817" s="13" t="str">
        <f>IF(AND(ISNUMBER(F817),ISNUMBER(H817),ISNUMBER(J817))=TRUE,IF((Tabla1[[#This Row],[Peso cápsula + Residuo corregido (g)]]-Tabla1[[#This Row],[Peso cápsula Corregido (g)]])&lt;$J$6,"MASA INSUFICIENTE",IF((1-K817)*(H817-F817)/J817&lt;$H$6,"&gt; "&amp;$H$6,(1-K817)*(H817-F817)/J817)),"")</f>
        <v/>
      </c>
      <c r="M817" s="105"/>
      <c r="N817" s="105"/>
      <c r="O817" s="185"/>
      <c r="P817" s="185"/>
      <c r="Q817" s="185"/>
    </row>
    <row r="818" spans="1:17" x14ac:dyDescent="0.25">
      <c r="A818" s="103"/>
      <c r="B818" s="103"/>
      <c r="C818" s="96"/>
      <c r="D818" s="99"/>
      <c r="E818" s="100"/>
      <c r="F818" s="97" t="str">
        <f t="shared" si="36"/>
        <v/>
      </c>
      <c r="G818" s="85"/>
      <c r="H818" s="97" t="str">
        <f t="shared" si="37"/>
        <v/>
      </c>
      <c r="I818" s="86"/>
      <c r="J818" s="98" t="str">
        <f t="shared" si="38"/>
        <v/>
      </c>
      <c r="K818" s="187"/>
      <c r="L818" s="13" t="str">
        <f>IF(AND(ISNUMBER(F818),ISNUMBER(H818),ISNUMBER(J818))=TRUE,IF((Tabla1[[#This Row],[Peso cápsula + Residuo corregido (g)]]-Tabla1[[#This Row],[Peso cápsula Corregido (g)]])&lt;$J$6,"MASA INSUFICIENTE",IF((1-K818)*(H818-F818)/J818&lt;$H$6,"&gt; "&amp;$H$6,(1-K818)*(H818-F818)/J818)),"")</f>
        <v/>
      </c>
      <c r="M818" s="105"/>
      <c r="N818" s="105"/>
      <c r="O818" s="185"/>
      <c r="P818" s="185"/>
      <c r="Q818" s="185"/>
    </row>
    <row r="819" spans="1:17" x14ac:dyDescent="0.25">
      <c r="A819" s="103"/>
      <c r="B819" s="103"/>
      <c r="C819" s="96"/>
      <c r="D819" s="99"/>
      <c r="E819" s="100"/>
      <c r="F819" s="97" t="str">
        <f t="shared" si="36"/>
        <v/>
      </c>
      <c r="G819" s="85"/>
      <c r="H819" s="97" t="str">
        <f t="shared" si="37"/>
        <v/>
      </c>
      <c r="I819" s="86"/>
      <c r="J819" s="98" t="str">
        <f t="shared" si="38"/>
        <v/>
      </c>
      <c r="K819" s="187"/>
      <c r="L819" s="13" t="str">
        <f>IF(AND(ISNUMBER(F819),ISNUMBER(H819),ISNUMBER(J819))=TRUE,IF((Tabla1[[#This Row],[Peso cápsula + Residuo corregido (g)]]-Tabla1[[#This Row],[Peso cápsula Corregido (g)]])&lt;$J$6,"MASA INSUFICIENTE",IF((1-K819)*(H819-F819)/J819&lt;$H$6,"&gt; "&amp;$H$6,(1-K819)*(H819-F819)/J819)),"")</f>
        <v/>
      </c>
      <c r="M819" s="105"/>
      <c r="N819" s="105"/>
      <c r="O819" s="185"/>
      <c r="P819" s="185"/>
      <c r="Q819" s="185"/>
    </row>
    <row r="820" spans="1:17" x14ac:dyDescent="0.25">
      <c r="A820" s="103"/>
      <c r="B820" s="103"/>
      <c r="C820" s="96"/>
      <c r="D820" s="99"/>
      <c r="E820" s="100"/>
      <c r="F820" s="97" t="str">
        <f t="shared" si="36"/>
        <v/>
      </c>
      <c r="G820" s="85"/>
      <c r="H820" s="97" t="str">
        <f t="shared" si="37"/>
        <v/>
      </c>
      <c r="I820" s="86"/>
      <c r="J820" s="98" t="str">
        <f t="shared" si="38"/>
        <v/>
      </c>
      <c r="K820" s="187"/>
      <c r="L820" s="13" t="str">
        <f>IF(AND(ISNUMBER(F820),ISNUMBER(H820),ISNUMBER(J820))=TRUE,IF((Tabla1[[#This Row],[Peso cápsula + Residuo corregido (g)]]-Tabla1[[#This Row],[Peso cápsula Corregido (g)]])&lt;$J$6,"MASA INSUFICIENTE",IF((1-K820)*(H820-F820)/J820&lt;$H$6,"&gt; "&amp;$H$6,(1-K820)*(H820-F820)/J820)),"")</f>
        <v/>
      </c>
      <c r="M820" s="105"/>
      <c r="N820" s="105"/>
      <c r="O820" s="185"/>
      <c r="P820" s="185"/>
      <c r="Q820" s="185"/>
    </row>
    <row r="821" spans="1:17" x14ac:dyDescent="0.25">
      <c r="A821" s="103"/>
      <c r="B821" s="103"/>
      <c r="C821" s="96"/>
      <c r="D821" s="99"/>
      <c r="E821" s="100"/>
      <c r="F821" s="97" t="str">
        <f t="shared" si="36"/>
        <v/>
      </c>
      <c r="G821" s="85"/>
      <c r="H821" s="97" t="str">
        <f t="shared" si="37"/>
        <v/>
      </c>
      <c r="I821" s="86"/>
      <c r="J821" s="98" t="str">
        <f t="shared" si="38"/>
        <v/>
      </c>
      <c r="K821" s="187"/>
      <c r="L821" s="13" t="str">
        <f>IF(AND(ISNUMBER(F821),ISNUMBER(H821),ISNUMBER(J821))=TRUE,IF((Tabla1[[#This Row],[Peso cápsula + Residuo corregido (g)]]-Tabla1[[#This Row],[Peso cápsula Corregido (g)]])&lt;$J$6,"MASA INSUFICIENTE",IF((1-K821)*(H821-F821)/J821&lt;$H$6,"&gt; "&amp;$H$6,(1-K821)*(H821-F821)/J821)),"")</f>
        <v/>
      </c>
      <c r="M821" s="105"/>
      <c r="N821" s="105"/>
      <c r="O821" s="185"/>
      <c r="P821" s="185"/>
      <c r="Q821" s="185"/>
    </row>
    <row r="822" spans="1:17" x14ac:dyDescent="0.25">
      <c r="A822" s="103"/>
      <c r="B822" s="103"/>
      <c r="C822" s="96"/>
      <c r="D822" s="99"/>
      <c r="E822" s="100"/>
      <c r="F822" s="97" t="str">
        <f t="shared" si="36"/>
        <v/>
      </c>
      <c r="G822" s="85"/>
      <c r="H822" s="97" t="str">
        <f t="shared" si="37"/>
        <v/>
      </c>
      <c r="I822" s="86"/>
      <c r="J822" s="98" t="str">
        <f t="shared" si="38"/>
        <v/>
      </c>
      <c r="K822" s="187"/>
      <c r="L822" s="13" t="str">
        <f>IF(AND(ISNUMBER(F822),ISNUMBER(H822),ISNUMBER(J822))=TRUE,IF((Tabla1[[#This Row],[Peso cápsula + Residuo corregido (g)]]-Tabla1[[#This Row],[Peso cápsula Corregido (g)]])&lt;$J$6,"MASA INSUFICIENTE",IF((1-K822)*(H822-F822)/J822&lt;$H$6,"&gt; "&amp;$H$6,(1-K822)*(H822-F822)/J822)),"")</f>
        <v/>
      </c>
      <c r="M822" s="105"/>
      <c r="N822" s="105"/>
      <c r="O822" s="185"/>
      <c r="P822" s="185"/>
      <c r="Q822" s="185"/>
    </row>
    <row r="823" spans="1:17" x14ac:dyDescent="0.25">
      <c r="A823" s="103"/>
      <c r="B823" s="103"/>
      <c r="C823" s="96"/>
      <c r="D823" s="99"/>
      <c r="E823" s="100"/>
      <c r="F823" s="97" t="str">
        <f t="shared" si="36"/>
        <v/>
      </c>
      <c r="G823" s="85"/>
      <c r="H823" s="97" t="str">
        <f t="shared" si="37"/>
        <v/>
      </c>
      <c r="I823" s="86"/>
      <c r="J823" s="98" t="str">
        <f t="shared" si="38"/>
        <v/>
      </c>
      <c r="K823" s="187"/>
      <c r="L823" s="13" t="str">
        <f>IF(AND(ISNUMBER(F823),ISNUMBER(H823),ISNUMBER(J823))=TRUE,IF((Tabla1[[#This Row],[Peso cápsula + Residuo corregido (g)]]-Tabla1[[#This Row],[Peso cápsula Corregido (g)]])&lt;$J$6,"MASA INSUFICIENTE",IF((1-K823)*(H823-F823)/J823&lt;$H$6,"&gt; "&amp;$H$6,(1-K823)*(H823-F823)/J823)),"")</f>
        <v/>
      </c>
      <c r="M823" s="105"/>
      <c r="N823" s="105"/>
      <c r="O823" s="185"/>
      <c r="P823" s="185"/>
      <c r="Q823" s="185"/>
    </row>
    <row r="824" spans="1:17" x14ac:dyDescent="0.25">
      <c r="A824" s="103"/>
      <c r="B824" s="103"/>
      <c r="C824" s="96"/>
      <c r="D824" s="99"/>
      <c r="E824" s="100"/>
      <c r="F824" s="97" t="str">
        <f t="shared" si="36"/>
        <v/>
      </c>
      <c r="G824" s="85"/>
      <c r="H824" s="97" t="str">
        <f t="shared" si="37"/>
        <v/>
      </c>
      <c r="I824" s="86"/>
      <c r="J824" s="98" t="str">
        <f t="shared" si="38"/>
        <v/>
      </c>
      <c r="K824" s="187"/>
      <c r="L824" s="13" t="str">
        <f>IF(AND(ISNUMBER(F824),ISNUMBER(H824),ISNUMBER(J824))=TRUE,IF((Tabla1[[#This Row],[Peso cápsula + Residuo corregido (g)]]-Tabla1[[#This Row],[Peso cápsula Corregido (g)]])&lt;$J$6,"MASA INSUFICIENTE",IF((1-K824)*(H824-F824)/J824&lt;$H$6,"&gt; "&amp;$H$6,(1-K824)*(H824-F824)/J824)),"")</f>
        <v/>
      </c>
      <c r="M824" s="105"/>
      <c r="N824" s="105"/>
      <c r="O824" s="185"/>
      <c r="P824" s="185"/>
      <c r="Q824" s="185"/>
    </row>
    <row r="825" spans="1:17" x14ac:dyDescent="0.25">
      <c r="A825" s="103"/>
      <c r="B825" s="103"/>
      <c r="C825" s="96"/>
      <c r="D825" s="99"/>
      <c r="E825" s="100"/>
      <c r="F825" s="97" t="str">
        <f t="shared" si="36"/>
        <v/>
      </c>
      <c r="G825" s="85"/>
      <c r="H825" s="97" t="str">
        <f t="shared" si="37"/>
        <v/>
      </c>
      <c r="I825" s="86"/>
      <c r="J825" s="98" t="str">
        <f t="shared" si="38"/>
        <v/>
      </c>
      <c r="K825" s="187"/>
      <c r="L825" s="13" t="str">
        <f>IF(AND(ISNUMBER(F825),ISNUMBER(H825),ISNUMBER(J825))=TRUE,IF((Tabla1[[#This Row],[Peso cápsula + Residuo corregido (g)]]-Tabla1[[#This Row],[Peso cápsula Corregido (g)]])&lt;$J$6,"MASA INSUFICIENTE",IF((1-K825)*(H825-F825)/J825&lt;$H$6,"&gt; "&amp;$H$6,(1-K825)*(H825-F825)/J825)),"")</f>
        <v/>
      </c>
      <c r="M825" s="105"/>
      <c r="N825" s="105"/>
      <c r="O825" s="185"/>
      <c r="P825" s="185"/>
      <c r="Q825" s="185"/>
    </row>
    <row r="826" spans="1:17" x14ac:dyDescent="0.25">
      <c r="A826" s="103"/>
      <c r="B826" s="103"/>
      <c r="C826" s="96"/>
      <c r="D826" s="99"/>
      <c r="E826" s="100"/>
      <c r="F826" s="97" t="str">
        <f t="shared" si="36"/>
        <v/>
      </c>
      <c r="G826" s="85"/>
      <c r="H826" s="97" t="str">
        <f t="shared" si="37"/>
        <v/>
      </c>
      <c r="I826" s="86"/>
      <c r="J826" s="98" t="str">
        <f t="shared" si="38"/>
        <v/>
      </c>
      <c r="K826" s="187"/>
      <c r="L826" s="13" t="str">
        <f>IF(AND(ISNUMBER(F826),ISNUMBER(H826),ISNUMBER(J826))=TRUE,IF((Tabla1[[#This Row],[Peso cápsula + Residuo corregido (g)]]-Tabla1[[#This Row],[Peso cápsula Corregido (g)]])&lt;$J$6,"MASA INSUFICIENTE",IF((1-K826)*(H826-F826)/J826&lt;$H$6,"&gt; "&amp;$H$6,(1-K826)*(H826-F826)/J826)),"")</f>
        <v/>
      </c>
      <c r="M826" s="105"/>
      <c r="N826" s="105"/>
      <c r="O826" s="185"/>
      <c r="P826" s="185"/>
      <c r="Q826" s="185"/>
    </row>
    <row r="827" spans="1:17" x14ac:dyDescent="0.25">
      <c r="A827" s="103"/>
      <c r="B827" s="103"/>
      <c r="C827" s="96"/>
      <c r="D827" s="99"/>
      <c r="E827" s="100"/>
      <c r="F827" s="97" t="str">
        <f t="shared" si="36"/>
        <v/>
      </c>
      <c r="G827" s="85"/>
      <c r="H827" s="97" t="str">
        <f t="shared" si="37"/>
        <v/>
      </c>
      <c r="I827" s="86"/>
      <c r="J827" s="98" t="str">
        <f t="shared" si="38"/>
        <v/>
      </c>
      <c r="K827" s="187"/>
      <c r="L827" s="13" t="str">
        <f>IF(AND(ISNUMBER(F827),ISNUMBER(H827),ISNUMBER(J827))=TRUE,IF((Tabla1[[#This Row],[Peso cápsula + Residuo corregido (g)]]-Tabla1[[#This Row],[Peso cápsula Corregido (g)]])&lt;$J$6,"MASA INSUFICIENTE",IF((1-K827)*(H827-F827)/J827&lt;$H$6,"&gt; "&amp;$H$6,(1-K827)*(H827-F827)/J827)),"")</f>
        <v/>
      </c>
      <c r="M827" s="105"/>
      <c r="N827" s="105"/>
      <c r="O827" s="185"/>
      <c r="P827" s="185"/>
      <c r="Q827" s="185"/>
    </row>
    <row r="828" spans="1:17" x14ac:dyDescent="0.25">
      <c r="A828" s="103"/>
      <c r="B828" s="103"/>
      <c r="C828" s="96"/>
      <c r="D828" s="99"/>
      <c r="E828" s="100"/>
      <c r="F828" s="97" t="str">
        <f t="shared" si="36"/>
        <v/>
      </c>
      <c r="G828" s="85"/>
      <c r="H828" s="97" t="str">
        <f t="shared" si="37"/>
        <v/>
      </c>
      <c r="I828" s="86"/>
      <c r="J828" s="98" t="str">
        <f t="shared" si="38"/>
        <v/>
      </c>
      <c r="K828" s="187"/>
      <c r="L828" s="13" t="str">
        <f>IF(AND(ISNUMBER(F828),ISNUMBER(H828),ISNUMBER(J828))=TRUE,IF((Tabla1[[#This Row],[Peso cápsula + Residuo corregido (g)]]-Tabla1[[#This Row],[Peso cápsula Corregido (g)]])&lt;$J$6,"MASA INSUFICIENTE",IF((1-K828)*(H828-F828)/J828&lt;$H$6,"&gt; "&amp;$H$6,(1-K828)*(H828-F828)/J828)),"")</f>
        <v/>
      </c>
      <c r="M828" s="105"/>
      <c r="N828" s="105"/>
      <c r="O828" s="185"/>
      <c r="P828" s="185"/>
      <c r="Q828" s="185"/>
    </row>
    <row r="829" spans="1:17" x14ac:dyDescent="0.25">
      <c r="A829" s="103"/>
      <c r="B829" s="103"/>
      <c r="C829" s="96"/>
      <c r="D829" s="99"/>
      <c r="E829" s="100"/>
      <c r="F829" s="97" t="str">
        <f t="shared" si="36"/>
        <v/>
      </c>
      <c r="G829" s="85"/>
      <c r="H829" s="97" t="str">
        <f t="shared" si="37"/>
        <v/>
      </c>
      <c r="I829" s="86"/>
      <c r="J829" s="98" t="str">
        <f t="shared" si="38"/>
        <v/>
      </c>
      <c r="K829" s="187"/>
      <c r="L829" s="13" t="str">
        <f>IF(AND(ISNUMBER(F829),ISNUMBER(H829),ISNUMBER(J829))=TRUE,IF((Tabla1[[#This Row],[Peso cápsula + Residuo corregido (g)]]-Tabla1[[#This Row],[Peso cápsula Corregido (g)]])&lt;$J$6,"MASA INSUFICIENTE",IF((1-K829)*(H829-F829)/J829&lt;$H$6,"&gt; "&amp;$H$6,(1-K829)*(H829-F829)/J829)),"")</f>
        <v/>
      </c>
      <c r="M829" s="105"/>
      <c r="N829" s="105"/>
      <c r="O829" s="185"/>
      <c r="P829" s="185"/>
      <c r="Q829" s="185"/>
    </row>
    <row r="830" spans="1:17" x14ac:dyDescent="0.25">
      <c r="A830" s="103"/>
      <c r="B830" s="103"/>
      <c r="C830" s="96"/>
      <c r="D830" s="99"/>
      <c r="E830" s="100"/>
      <c r="F830" s="97" t="str">
        <f t="shared" si="36"/>
        <v/>
      </c>
      <c r="G830" s="85"/>
      <c r="H830" s="97" t="str">
        <f t="shared" si="37"/>
        <v/>
      </c>
      <c r="I830" s="86"/>
      <c r="J830" s="98" t="str">
        <f t="shared" si="38"/>
        <v/>
      </c>
      <c r="K830" s="187"/>
      <c r="L830" s="13" t="str">
        <f>IF(AND(ISNUMBER(F830),ISNUMBER(H830),ISNUMBER(J830))=TRUE,IF((Tabla1[[#This Row],[Peso cápsula + Residuo corregido (g)]]-Tabla1[[#This Row],[Peso cápsula Corregido (g)]])&lt;$J$6,"MASA INSUFICIENTE",IF((1-K830)*(H830-F830)/J830&lt;$H$6,"&gt; "&amp;$H$6,(1-K830)*(H830-F830)/J830)),"")</f>
        <v/>
      </c>
      <c r="M830" s="105"/>
      <c r="N830" s="105"/>
      <c r="O830" s="185"/>
      <c r="P830" s="185"/>
      <c r="Q830" s="185"/>
    </row>
    <row r="831" spans="1:17" x14ac:dyDescent="0.25">
      <c r="A831" s="103"/>
      <c r="B831" s="103"/>
      <c r="C831" s="96"/>
      <c r="D831" s="99"/>
      <c r="E831" s="100"/>
      <c r="F831" s="97" t="str">
        <f t="shared" si="36"/>
        <v/>
      </c>
      <c r="G831" s="85"/>
      <c r="H831" s="97" t="str">
        <f t="shared" si="37"/>
        <v/>
      </c>
      <c r="I831" s="86"/>
      <c r="J831" s="98" t="str">
        <f t="shared" si="38"/>
        <v/>
      </c>
      <c r="K831" s="187"/>
      <c r="L831" s="13" t="str">
        <f>IF(AND(ISNUMBER(F831),ISNUMBER(H831),ISNUMBER(J831))=TRUE,IF((Tabla1[[#This Row],[Peso cápsula + Residuo corregido (g)]]-Tabla1[[#This Row],[Peso cápsula Corregido (g)]])&lt;$J$6,"MASA INSUFICIENTE",IF((1-K831)*(H831-F831)/J831&lt;$H$6,"&gt; "&amp;$H$6,(1-K831)*(H831-F831)/J831)),"")</f>
        <v/>
      </c>
      <c r="M831" s="105"/>
      <c r="N831" s="105"/>
      <c r="O831" s="185"/>
      <c r="P831" s="185"/>
      <c r="Q831" s="185"/>
    </row>
    <row r="832" spans="1:17" x14ac:dyDescent="0.25">
      <c r="A832" s="103"/>
      <c r="B832" s="103"/>
      <c r="C832" s="96"/>
      <c r="D832" s="99"/>
      <c r="E832" s="100"/>
      <c r="F832" s="97" t="str">
        <f t="shared" si="36"/>
        <v/>
      </c>
      <c r="G832" s="85"/>
      <c r="H832" s="97" t="str">
        <f t="shared" si="37"/>
        <v/>
      </c>
      <c r="I832" s="86"/>
      <c r="J832" s="98" t="str">
        <f t="shared" si="38"/>
        <v/>
      </c>
      <c r="K832" s="187"/>
      <c r="L832" s="13" t="str">
        <f>IF(AND(ISNUMBER(F832),ISNUMBER(H832),ISNUMBER(J832))=TRUE,IF((Tabla1[[#This Row],[Peso cápsula + Residuo corregido (g)]]-Tabla1[[#This Row],[Peso cápsula Corregido (g)]])&lt;$J$6,"MASA INSUFICIENTE",IF((1-K832)*(H832-F832)/J832&lt;$H$6,"&gt; "&amp;$H$6,(1-K832)*(H832-F832)/J832)),"")</f>
        <v/>
      </c>
      <c r="M832" s="105"/>
      <c r="N832" s="105"/>
      <c r="O832" s="185"/>
      <c r="P832" s="185"/>
      <c r="Q832" s="185"/>
    </row>
    <row r="833" spans="1:17" x14ac:dyDescent="0.25">
      <c r="A833" s="103"/>
      <c r="B833" s="103"/>
      <c r="C833" s="96"/>
      <c r="D833" s="99"/>
      <c r="E833" s="100"/>
      <c r="F833" s="97" t="str">
        <f t="shared" si="36"/>
        <v/>
      </c>
      <c r="G833" s="85"/>
      <c r="H833" s="97" t="str">
        <f t="shared" si="37"/>
        <v/>
      </c>
      <c r="I833" s="86"/>
      <c r="J833" s="98" t="str">
        <f t="shared" si="38"/>
        <v/>
      </c>
      <c r="K833" s="187"/>
      <c r="L833" s="13" t="str">
        <f>IF(AND(ISNUMBER(F833),ISNUMBER(H833),ISNUMBER(J833))=TRUE,IF((Tabla1[[#This Row],[Peso cápsula + Residuo corregido (g)]]-Tabla1[[#This Row],[Peso cápsula Corregido (g)]])&lt;$J$6,"MASA INSUFICIENTE",IF((1-K833)*(H833-F833)/J833&lt;$H$6,"&gt; "&amp;$H$6,(1-K833)*(H833-F833)/J833)),"")</f>
        <v/>
      </c>
      <c r="M833" s="105"/>
      <c r="N833" s="105"/>
      <c r="O833" s="185"/>
      <c r="P833" s="185"/>
      <c r="Q833" s="185"/>
    </row>
    <row r="834" spans="1:17" x14ac:dyDescent="0.25">
      <c r="A834" s="103"/>
      <c r="B834" s="103"/>
      <c r="C834" s="96"/>
      <c r="D834" s="99"/>
      <c r="E834" s="100"/>
      <c r="F834" s="97" t="str">
        <f t="shared" si="36"/>
        <v/>
      </c>
      <c r="G834" s="85"/>
      <c r="H834" s="97" t="str">
        <f t="shared" si="37"/>
        <v/>
      </c>
      <c r="I834" s="86"/>
      <c r="J834" s="98" t="str">
        <f t="shared" si="38"/>
        <v/>
      </c>
      <c r="K834" s="187"/>
      <c r="L834" s="13" t="str">
        <f>IF(AND(ISNUMBER(F834),ISNUMBER(H834),ISNUMBER(J834))=TRUE,IF((Tabla1[[#This Row],[Peso cápsula + Residuo corregido (g)]]-Tabla1[[#This Row],[Peso cápsula Corregido (g)]])&lt;$J$6,"MASA INSUFICIENTE",IF((1-K834)*(H834-F834)/J834&lt;$H$6,"&gt; "&amp;$H$6,(1-K834)*(H834-F834)/J834)),"")</f>
        <v/>
      </c>
      <c r="M834" s="105"/>
      <c r="N834" s="105"/>
      <c r="O834" s="185"/>
      <c r="P834" s="185"/>
      <c r="Q834" s="185"/>
    </row>
    <row r="835" spans="1:17" x14ac:dyDescent="0.25">
      <c r="A835" s="103"/>
      <c r="B835" s="103"/>
      <c r="C835" s="96"/>
      <c r="D835" s="99"/>
      <c r="E835" s="100"/>
      <c r="F835" s="97" t="str">
        <f t="shared" si="36"/>
        <v/>
      </c>
      <c r="G835" s="85"/>
      <c r="H835" s="97" t="str">
        <f t="shared" si="37"/>
        <v/>
      </c>
      <c r="I835" s="86"/>
      <c r="J835" s="98" t="str">
        <f t="shared" si="38"/>
        <v/>
      </c>
      <c r="K835" s="187"/>
      <c r="L835" s="13" t="str">
        <f>IF(AND(ISNUMBER(F835),ISNUMBER(H835),ISNUMBER(J835))=TRUE,IF((Tabla1[[#This Row],[Peso cápsula + Residuo corregido (g)]]-Tabla1[[#This Row],[Peso cápsula Corregido (g)]])&lt;$J$6,"MASA INSUFICIENTE",IF((1-K835)*(H835-F835)/J835&lt;$H$6,"&gt; "&amp;$H$6,(1-K835)*(H835-F835)/J835)),"")</f>
        <v/>
      </c>
      <c r="M835" s="105"/>
      <c r="N835" s="105"/>
      <c r="O835" s="185"/>
      <c r="P835" s="185"/>
      <c r="Q835" s="185"/>
    </row>
    <row r="836" spans="1:17" x14ac:dyDescent="0.25">
      <c r="A836" s="103"/>
      <c r="B836" s="103"/>
      <c r="C836" s="96"/>
      <c r="D836" s="99"/>
      <c r="E836" s="100"/>
      <c r="F836" s="97" t="str">
        <f t="shared" si="36"/>
        <v/>
      </c>
      <c r="G836" s="85"/>
      <c r="H836" s="97" t="str">
        <f t="shared" si="37"/>
        <v/>
      </c>
      <c r="I836" s="86"/>
      <c r="J836" s="98" t="str">
        <f t="shared" si="38"/>
        <v/>
      </c>
      <c r="K836" s="187"/>
      <c r="L836" s="13" t="str">
        <f>IF(AND(ISNUMBER(F836),ISNUMBER(H836),ISNUMBER(J836))=TRUE,IF((Tabla1[[#This Row],[Peso cápsula + Residuo corregido (g)]]-Tabla1[[#This Row],[Peso cápsula Corregido (g)]])&lt;$J$6,"MASA INSUFICIENTE",IF((1-K836)*(H836-F836)/J836&lt;$H$6,"&gt; "&amp;$H$6,(1-K836)*(H836-F836)/J836)),"")</f>
        <v/>
      </c>
      <c r="M836" s="105"/>
      <c r="N836" s="105"/>
      <c r="O836" s="185"/>
      <c r="P836" s="185"/>
      <c r="Q836" s="185"/>
    </row>
    <row r="837" spans="1:17" x14ac:dyDescent="0.25">
      <c r="A837" s="103"/>
      <c r="B837" s="103"/>
      <c r="C837" s="96"/>
      <c r="D837" s="99"/>
      <c r="E837" s="100"/>
      <c r="F837" s="97" t="str">
        <f t="shared" si="36"/>
        <v/>
      </c>
      <c r="G837" s="85"/>
      <c r="H837" s="97" t="str">
        <f t="shared" si="37"/>
        <v/>
      </c>
      <c r="I837" s="86"/>
      <c r="J837" s="98" t="str">
        <f t="shared" si="38"/>
        <v/>
      </c>
      <c r="K837" s="187"/>
      <c r="L837" s="13" t="str">
        <f>IF(AND(ISNUMBER(F837),ISNUMBER(H837),ISNUMBER(J837))=TRUE,IF((Tabla1[[#This Row],[Peso cápsula + Residuo corregido (g)]]-Tabla1[[#This Row],[Peso cápsula Corregido (g)]])&lt;$J$6,"MASA INSUFICIENTE",IF((1-K837)*(H837-F837)/J837&lt;$H$6,"&gt; "&amp;$H$6,(1-K837)*(H837-F837)/J837)),"")</f>
        <v/>
      </c>
      <c r="M837" s="105"/>
      <c r="N837" s="105"/>
      <c r="O837" s="185"/>
      <c r="P837" s="185"/>
      <c r="Q837" s="185"/>
    </row>
    <row r="838" spans="1:17" x14ac:dyDescent="0.25">
      <c r="A838" s="103"/>
      <c r="B838" s="103"/>
      <c r="C838" s="96"/>
      <c r="D838" s="99"/>
      <c r="E838" s="100"/>
      <c r="F838" s="97" t="str">
        <f t="shared" si="36"/>
        <v/>
      </c>
      <c r="G838" s="85"/>
      <c r="H838" s="97" t="str">
        <f t="shared" si="37"/>
        <v/>
      </c>
      <c r="I838" s="86"/>
      <c r="J838" s="98" t="str">
        <f t="shared" si="38"/>
        <v/>
      </c>
      <c r="K838" s="187"/>
      <c r="L838" s="13" t="str">
        <f>IF(AND(ISNUMBER(F838),ISNUMBER(H838),ISNUMBER(J838))=TRUE,IF((Tabla1[[#This Row],[Peso cápsula + Residuo corregido (g)]]-Tabla1[[#This Row],[Peso cápsula Corregido (g)]])&lt;$J$6,"MASA INSUFICIENTE",IF((1-K838)*(H838-F838)/J838&lt;$H$6,"&gt; "&amp;$H$6,(1-K838)*(H838-F838)/J838)),"")</f>
        <v/>
      </c>
      <c r="M838" s="105"/>
      <c r="N838" s="105"/>
      <c r="O838" s="185"/>
      <c r="P838" s="185"/>
      <c r="Q838" s="185"/>
    </row>
    <row r="839" spans="1:17" x14ac:dyDescent="0.25">
      <c r="A839" s="103"/>
      <c r="B839" s="103"/>
      <c r="C839" s="96"/>
      <c r="D839" s="99"/>
      <c r="E839" s="100"/>
      <c r="F839" s="97" t="str">
        <f t="shared" si="36"/>
        <v/>
      </c>
      <c r="G839" s="85"/>
      <c r="H839" s="97" t="str">
        <f t="shared" si="37"/>
        <v/>
      </c>
      <c r="I839" s="86"/>
      <c r="J839" s="98" t="str">
        <f t="shared" si="38"/>
        <v/>
      </c>
      <c r="K839" s="187"/>
      <c r="L839" s="13" t="str">
        <f>IF(AND(ISNUMBER(F839),ISNUMBER(H839),ISNUMBER(J839))=TRUE,IF((Tabla1[[#This Row],[Peso cápsula + Residuo corregido (g)]]-Tabla1[[#This Row],[Peso cápsula Corregido (g)]])&lt;$J$6,"MASA INSUFICIENTE",IF((1-K839)*(H839-F839)/J839&lt;$H$6,"&gt; "&amp;$H$6,(1-K839)*(H839-F839)/J839)),"")</f>
        <v/>
      </c>
      <c r="M839" s="105"/>
      <c r="N839" s="105"/>
      <c r="O839" s="185"/>
      <c r="P839" s="185"/>
      <c r="Q839" s="185"/>
    </row>
    <row r="840" spans="1:17" x14ac:dyDescent="0.25">
      <c r="A840" s="103"/>
      <c r="B840" s="103"/>
      <c r="C840" s="96"/>
      <c r="D840" s="99"/>
      <c r="E840" s="100"/>
      <c r="F840" s="97" t="str">
        <f t="shared" si="36"/>
        <v/>
      </c>
      <c r="G840" s="85"/>
      <c r="H840" s="97" t="str">
        <f t="shared" si="37"/>
        <v/>
      </c>
      <c r="I840" s="86"/>
      <c r="J840" s="98" t="str">
        <f t="shared" si="38"/>
        <v/>
      </c>
      <c r="K840" s="187"/>
      <c r="L840" s="13" t="str">
        <f>IF(AND(ISNUMBER(F840),ISNUMBER(H840),ISNUMBER(J840))=TRUE,IF((Tabla1[[#This Row],[Peso cápsula + Residuo corregido (g)]]-Tabla1[[#This Row],[Peso cápsula Corregido (g)]])&lt;$J$6,"MASA INSUFICIENTE",IF((1-K840)*(H840-F840)/J840&lt;$H$6,"&gt; "&amp;$H$6,(1-K840)*(H840-F840)/J840)),"")</f>
        <v/>
      </c>
      <c r="M840" s="105"/>
      <c r="N840" s="105"/>
      <c r="O840" s="185"/>
      <c r="P840" s="185"/>
      <c r="Q840" s="185"/>
    </row>
    <row r="841" spans="1:17" x14ac:dyDescent="0.25">
      <c r="A841" s="103"/>
      <c r="B841" s="103"/>
      <c r="C841" s="96"/>
      <c r="D841" s="99"/>
      <c r="E841" s="100"/>
      <c r="F841" s="97" t="str">
        <f t="shared" si="36"/>
        <v/>
      </c>
      <c r="G841" s="85"/>
      <c r="H841" s="97" t="str">
        <f t="shared" si="37"/>
        <v/>
      </c>
      <c r="I841" s="86"/>
      <c r="J841" s="98" t="str">
        <f t="shared" si="38"/>
        <v/>
      </c>
      <c r="K841" s="187"/>
      <c r="L841" s="13" t="str">
        <f>IF(AND(ISNUMBER(F841),ISNUMBER(H841),ISNUMBER(J841))=TRUE,IF((Tabla1[[#This Row],[Peso cápsula + Residuo corregido (g)]]-Tabla1[[#This Row],[Peso cápsula Corregido (g)]])&lt;$J$6,"MASA INSUFICIENTE",IF((1-K841)*(H841-F841)/J841&lt;$H$6,"&gt; "&amp;$H$6,(1-K841)*(H841-F841)/J841)),"")</f>
        <v/>
      </c>
      <c r="M841" s="105"/>
      <c r="N841" s="105"/>
      <c r="O841" s="185"/>
      <c r="P841" s="185"/>
      <c r="Q841" s="185"/>
    </row>
    <row r="842" spans="1:17" x14ac:dyDescent="0.25">
      <c r="A842" s="103"/>
      <c r="B842" s="103"/>
      <c r="C842" s="96"/>
      <c r="D842" s="99"/>
      <c r="E842" s="100"/>
      <c r="F842" s="97" t="str">
        <f t="shared" si="36"/>
        <v/>
      </c>
      <c r="G842" s="85"/>
      <c r="H842" s="97" t="str">
        <f t="shared" si="37"/>
        <v/>
      </c>
      <c r="I842" s="86"/>
      <c r="J842" s="98" t="str">
        <f t="shared" si="38"/>
        <v/>
      </c>
      <c r="K842" s="187"/>
      <c r="L842" s="13" t="str">
        <f>IF(AND(ISNUMBER(F842),ISNUMBER(H842),ISNUMBER(J842))=TRUE,IF((Tabla1[[#This Row],[Peso cápsula + Residuo corregido (g)]]-Tabla1[[#This Row],[Peso cápsula Corregido (g)]])&lt;$J$6,"MASA INSUFICIENTE",IF((1-K842)*(H842-F842)/J842&lt;$H$6,"&gt; "&amp;$H$6,(1-K842)*(H842-F842)/J842)),"")</f>
        <v/>
      </c>
      <c r="M842" s="105"/>
      <c r="N842" s="105"/>
      <c r="O842" s="185"/>
      <c r="P842" s="185"/>
      <c r="Q842" s="185"/>
    </row>
    <row r="843" spans="1:17" x14ac:dyDescent="0.25">
      <c r="A843" s="103"/>
      <c r="B843" s="103"/>
      <c r="C843" s="96"/>
      <c r="D843" s="99"/>
      <c r="E843" s="100"/>
      <c r="F843" s="97" t="str">
        <f t="shared" si="36"/>
        <v/>
      </c>
      <c r="G843" s="85"/>
      <c r="H843" s="97" t="str">
        <f t="shared" si="37"/>
        <v/>
      </c>
      <c r="I843" s="86"/>
      <c r="J843" s="98" t="str">
        <f t="shared" si="38"/>
        <v/>
      </c>
      <c r="K843" s="187"/>
      <c r="L843" s="13" t="str">
        <f>IF(AND(ISNUMBER(F843),ISNUMBER(H843),ISNUMBER(J843))=TRUE,IF((Tabla1[[#This Row],[Peso cápsula + Residuo corregido (g)]]-Tabla1[[#This Row],[Peso cápsula Corregido (g)]])&lt;$J$6,"MASA INSUFICIENTE",IF((1-K843)*(H843-F843)/J843&lt;$H$6,"&gt; "&amp;$H$6,(1-K843)*(H843-F843)/J843)),"")</f>
        <v/>
      </c>
      <c r="M843" s="105"/>
      <c r="N843" s="105"/>
      <c r="O843" s="185"/>
      <c r="P843" s="185"/>
      <c r="Q843" s="185"/>
    </row>
    <row r="844" spans="1:17" x14ac:dyDescent="0.25">
      <c r="A844" s="103"/>
      <c r="B844" s="103"/>
      <c r="C844" s="96"/>
      <c r="D844" s="99"/>
      <c r="E844" s="100"/>
      <c r="F844" s="97" t="str">
        <f t="shared" si="36"/>
        <v/>
      </c>
      <c r="G844" s="85"/>
      <c r="H844" s="97" t="str">
        <f t="shared" si="37"/>
        <v/>
      </c>
      <c r="I844" s="86"/>
      <c r="J844" s="98" t="str">
        <f t="shared" si="38"/>
        <v/>
      </c>
      <c r="K844" s="187"/>
      <c r="L844" s="13" t="str">
        <f>IF(AND(ISNUMBER(F844),ISNUMBER(H844),ISNUMBER(J844))=TRUE,IF((Tabla1[[#This Row],[Peso cápsula + Residuo corregido (g)]]-Tabla1[[#This Row],[Peso cápsula Corregido (g)]])&lt;$J$6,"MASA INSUFICIENTE",IF((1-K844)*(H844-F844)/J844&lt;$H$6,"&gt; "&amp;$H$6,(1-K844)*(H844-F844)/J844)),"")</f>
        <v/>
      </c>
      <c r="M844" s="105"/>
      <c r="N844" s="105"/>
      <c r="O844" s="185"/>
      <c r="P844" s="185"/>
      <c r="Q844" s="185"/>
    </row>
    <row r="845" spans="1:17" x14ac:dyDescent="0.25">
      <c r="A845" s="103"/>
      <c r="B845" s="103"/>
      <c r="C845" s="96"/>
      <c r="D845" s="99"/>
      <c r="E845" s="100"/>
      <c r="F845" s="97" t="str">
        <f t="shared" si="36"/>
        <v/>
      </c>
      <c r="G845" s="85"/>
      <c r="H845" s="97" t="str">
        <f t="shared" si="37"/>
        <v/>
      </c>
      <c r="I845" s="86"/>
      <c r="J845" s="98" t="str">
        <f t="shared" si="38"/>
        <v/>
      </c>
      <c r="K845" s="187"/>
      <c r="L845" s="13" t="str">
        <f>IF(AND(ISNUMBER(F845),ISNUMBER(H845),ISNUMBER(J845))=TRUE,IF((Tabla1[[#This Row],[Peso cápsula + Residuo corregido (g)]]-Tabla1[[#This Row],[Peso cápsula Corregido (g)]])&lt;$J$6,"MASA INSUFICIENTE",IF((1-K845)*(H845-F845)/J845&lt;$H$6,"&gt; "&amp;$H$6,(1-K845)*(H845-F845)/J845)),"")</f>
        <v/>
      </c>
      <c r="M845" s="105"/>
      <c r="N845" s="105"/>
      <c r="O845" s="185"/>
      <c r="P845" s="185"/>
      <c r="Q845" s="185"/>
    </row>
    <row r="846" spans="1:17" x14ac:dyDescent="0.25">
      <c r="A846" s="103"/>
      <c r="B846" s="103"/>
      <c r="C846" s="96"/>
      <c r="D846" s="99"/>
      <c r="E846" s="100"/>
      <c r="F846" s="97" t="str">
        <f t="shared" si="36"/>
        <v/>
      </c>
      <c r="G846" s="85"/>
      <c r="H846" s="97" t="str">
        <f t="shared" si="37"/>
        <v/>
      </c>
      <c r="I846" s="86"/>
      <c r="J846" s="98" t="str">
        <f t="shared" si="38"/>
        <v/>
      </c>
      <c r="K846" s="187"/>
      <c r="L846" s="13" t="str">
        <f>IF(AND(ISNUMBER(F846),ISNUMBER(H846),ISNUMBER(J846))=TRUE,IF((Tabla1[[#This Row],[Peso cápsula + Residuo corregido (g)]]-Tabla1[[#This Row],[Peso cápsula Corregido (g)]])&lt;$J$6,"MASA INSUFICIENTE",IF((1-K846)*(H846-F846)/J846&lt;$H$6,"&gt; "&amp;$H$6,(1-K846)*(H846-F846)/J846)),"")</f>
        <v/>
      </c>
      <c r="M846" s="105"/>
      <c r="N846" s="105"/>
      <c r="O846" s="185"/>
      <c r="P846" s="185"/>
      <c r="Q846" s="185"/>
    </row>
    <row r="847" spans="1:17" x14ac:dyDescent="0.25">
      <c r="A847" s="103"/>
      <c r="B847" s="103"/>
      <c r="C847" s="96"/>
      <c r="D847" s="99"/>
      <c r="E847" s="100"/>
      <c r="F847" s="97" t="str">
        <f t="shared" si="36"/>
        <v/>
      </c>
      <c r="G847" s="85"/>
      <c r="H847" s="97" t="str">
        <f t="shared" si="37"/>
        <v/>
      </c>
      <c r="I847" s="86"/>
      <c r="J847" s="98" t="str">
        <f t="shared" si="38"/>
        <v/>
      </c>
      <c r="K847" s="187"/>
      <c r="L847" s="13" t="str">
        <f>IF(AND(ISNUMBER(F847),ISNUMBER(H847),ISNUMBER(J847))=TRUE,IF((Tabla1[[#This Row],[Peso cápsula + Residuo corregido (g)]]-Tabla1[[#This Row],[Peso cápsula Corregido (g)]])&lt;$J$6,"MASA INSUFICIENTE",IF((1-K847)*(H847-F847)/J847&lt;$H$6,"&gt; "&amp;$H$6,(1-K847)*(H847-F847)/J847)),"")</f>
        <v/>
      </c>
      <c r="M847" s="105"/>
      <c r="N847" s="105"/>
      <c r="O847" s="185"/>
      <c r="P847" s="185"/>
      <c r="Q847" s="185"/>
    </row>
    <row r="848" spans="1:17" x14ac:dyDescent="0.25">
      <c r="A848" s="103"/>
      <c r="B848" s="103"/>
      <c r="C848" s="96"/>
      <c r="D848" s="99"/>
      <c r="E848" s="100"/>
      <c r="F848" s="97" t="str">
        <f t="shared" si="36"/>
        <v/>
      </c>
      <c r="G848" s="85"/>
      <c r="H848" s="97" t="str">
        <f t="shared" si="37"/>
        <v/>
      </c>
      <c r="I848" s="86"/>
      <c r="J848" s="98" t="str">
        <f t="shared" si="38"/>
        <v/>
      </c>
      <c r="K848" s="187"/>
      <c r="L848" s="13" t="str">
        <f>IF(AND(ISNUMBER(F848),ISNUMBER(H848),ISNUMBER(J848))=TRUE,IF((Tabla1[[#This Row],[Peso cápsula + Residuo corregido (g)]]-Tabla1[[#This Row],[Peso cápsula Corregido (g)]])&lt;$J$6,"MASA INSUFICIENTE",IF((1-K848)*(H848-F848)/J848&lt;$H$6,"&gt; "&amp;$H$6,(1-K848)*(H848-F848)/J848)),"")</f>
        <v/>
      </c>
      <c r="M848" s="105"/>
      <c r="N848" s="105"/>
      <c r="O848" s="185"/>
      <c r="P848" s="185"/>
      <c r="Q848" s="185"/>
    </row>
    <row r="849" spans="1:17" x14ac:dyDescent="0.25">
      <c r="A849" s="103"/>
      <c r="B849" s="103"/>
      <c r="C849" s="96"/>
      <c r="D849" s="99"/>
      <c r="E849" s="100"/>
      <c r="F849" s="97" t="str">
        <f t="shared" si="36"/>
        <v/>
      </c>
      <c r="G849" s="85"/>
      <c r="H849" s="97" t="str">
        <f t="shared" si="37"/>
        <v/>
      </c>
      <c r="I849" s="86"/>
      <c r="J849" s="98" t="str">
        <f t="shared" si="38"/>
        <v/>
      </c>
      <c r="K849" s="187"/>
      <c r="L849" s="13" t="str">
        <f>IF(AND(ISNUMBER(F849),ISNUMBER(H849),ISNUMBER(J849))=TRUE,IF((Tabla1[[#This Row],[Peso cápsula + Residuo corregido (g)]]-Tabla1[[#This Row],[Peso cápsula Corregido (g)]])&lt;$J$6,"MASA INSUFICIENTE",IF((1-K849)*(H849-F849)/J849&lt;$H$6,"&gt; "&amp;$H$6,(1-K849)*(H849-F849)/J849)),"")</f>
        <v/>
      </c>
      <c r="M849" s="105"/>
      <c r="N849" s="105"/>
      <c r="O849" s="185"/>
      <c r="P849" s="185"/>
      <c r="Q849" s="185"/>
    </row>
    <row r="850" spans="1:17" x14ac:dyDescent="0.25">
      <c r="A850" s="103"/>
      <c r="B850" s="103"/>
      <c r="C850" s="96"/>
      <c r="D850" s="99"/>
      <c r="E850" s="100"/>
      <c r="F850" s="97" t="str">
        <f t="shared" si="36"/>
        <v/>
      </c>
      <c r="G850" s="85"/>
      <c r="H850" s="97" t="str">
        <f t="shared" si="37"/>
        <v/>
      </c>
      <c r="I850" s="86"/>
      <c r="J850" s="98" t="str">
        <f t="shared" si="38"/>
        <v/>
      </c>
      <c r="K850" s="187"/>
      <c r="L850" s="13" t="str">
        <f>IF(AND(ISNUMBER(F850),ISNUMBER(H850),ISNUMBER(J850))=TRUE,IF((Tabla1[[#This Row],[Peso cápsula + Residuo corregido (g)]]-Tabla1[[#This Row],[Peso cápsula Corregido (g)]])&lt;$J$6,"MASA INSUFICIENTE",IF((1-K850)*(H850-F850)/J850&lt;$H$6,"&gt; "&amp;$H$6,(1-K850)*(H850-F850)/J850)),"")</f>
        <v/>
      </c>
      <c r="M850" s="105"/>
      <c r="N850" s="105"/>
      <c r="O850" s="185"/>
      <c r="P850" s="185"/>
      <c r="Q850" s="185"/>
    </row>
    <row r="851" spans="1:17" x14ac:dyDescent="0.25">
      <c r="A851" s="103"/>
      <c r="B851" s="103"/>
      <c r="C851" s="96"/>
      <c r="D851" s="99"/>
      <c r="E851" s="100"/>
      <c r="F851" s="97" t="str">
        <f t="shared" si="36"/>
        <v/>
      </c>
      <c r="G851" s="85"/>
      <c r="H851" s="97" t="str">
        <f t="shared" si="37"/>
        <v/>
      </c>
      <c r="I851" s="86"/>
      <c r="J851" s="98" t="str">
        <f t="shared" si="38"/>
        <v/>
      </c>
      <c r="K851" s="187"/>
      <c r="L851" s="13" t="str">
        <f>IF(AND(ISNUMBER(F851),ISNUMBER(H851),ISNUMBER(J851))=TRUE,IF((Tabla1[[#This Row],[Peso cápsula + Residuo corregido (g)]]-Tabla1[[#This Row],[Peso cápsula Corregido (g)]])&lt;$J$6,"MASA INSUFICIENTE",IF((1-K851)*(H851-F851)/J851&lt;$H$6,"&gt; "&amp;$H$6,(1-K851)*(H851-F851)/J851)),"")</f>
        <v/>
      </c>
      <c r="M851" s="105"/>
      <c r="N851" s="105"/>
      <c r="O851" s="185"/>
      <c r="P851" s="185"/>
      <c r="Q851" s="185"/>
    </row>
    <row r="852" spans="1:17" x14ac:dyDescent="0.25">
      <c r="A852" s="103"/>
      <c r="B852" s="103"/>
      <c r="C852" s="96"/>
      <c r="D852" s="99"/>
      <c r="E852" s="100"/>
      <c r="F852" s="97" t="str">
        <f t="shared" ref="F852:F915" si="39">IF(OR(ISBLANK(E852),ISERROR($B$14),ISERROR($B$15))=FALSE,E852+(E852*$B$14+$B$15),"")</f>
        <v/>
      </c>
      <c r="G852" s="85"/>
      <c r="H852" s="97" t="str">
        <f t="shared" ref="H852:H915" si="40">IF(OR(ISBLANK(G852),ISERROR($B$14),ISERROR($B$15))=FALSE,G852+(G852*$B$14+$B$15),"")</f>
        <v/>
      </c>
      <c r="I852" s="86"/>
      <c r="J852" s="98" t="str">
        <f t="shared" ref="J852:J915" si="41">IF(OR(ISBLANK(I852),ISERROR($B$14),ISERROR($B$15))=FALSE,I852+(I852*$B$14+$B$15),"")</f>
        <v/>
      </c>
      <c r="K852" s="187"/>
      <c r="L852" s="13" t="str">
        <f>IF(AND(ISNUMBER(F852),ISNUMBER(H852),ISNUMBER(J852))=TRUE,IF((Tabla1[[#This Row],[Peso cápsula + Residuo corregido (g)]]-Tabla1[[#This Row],[Peso cápsula Corregido (g)]])&lt;$J$6,"MASA INSUFICIENTE",IF((1-K852)*(H852-F852)/J852&lt;$H$6,"&gt; "&amp;$H$6,(1-K852)*(H852-F852)/J852)),"")</f>
        <v/>
      </c>
      <c r="M852" s="105"/>
      <c r="N852" s="105"/>
      <c r="O852" s="185"/>
      <c r="P852" s="185"/>
      <c r="Q852" s="185"/>
    </row>
    <row r="853" spans="1:17" x14ac:dyDescent="0.25">
      <c r="A853" s="103"/>
      <c r="B853" s="103"/>
      <c r="C853" s="96"/>
      <c r="D853" s="99"/>
      <c r="E853" s="100"/>
      <c r="F853" s="97" t="str">
        <f t="shared" si="39"/>
        <v/>
      </c>
      <c r="G853" s="85"/>
      <c r="H853" s="97" t="str">
        <f t="shared" si="40"/>
        <v/>
      </c>
      <c r="I853" s="86"/>
      <c r="J853" s="98" t="str">
        <f t="shared" si="41"/>
        <v/>
      </c>
      <c r="K853" s="187"/>
      <c r="L853" s="13" t="str">
        <f>IF(AND(ISNUMBER(F853),ISNUMBER(H853),ISNUMBER(J853))=TRUE,IF((Tabla1[[#This Row],[Peso cápsula + Residuo corregido (g)]]-Tabla1[[#This Row],[Peso cápsula Corregido (g)]])&lt;$J$6,"MASA INSUFICIENTE",IF((1-K853)*(H853-F853)/J853&lt;$H$6,"&gt; "&amp;$H$6,(1-K853)*(H853-F853)/J853)),"")</f>
        <v/>
      </c>
      <c r="M853" s="105"/>
      <c r="N853" s="105"/>
      <c r="O853" s="185"/>
      <c r="P853" s="185"/>
      <c r="Q853" s="185"/>
    </row>
    <row r="854" spans="1:17" x14ac:dyDescent="0.25">
      <c r="A854" s="103"/>
      <c r="B854" s="103"/>
      <c r="C854" s="96"/>
      <c r="D854" s="99"/>
      <c r="E854" s="100"/>
      <c r="F854" s="97" t="str">
        <f t="shared" si="39"/>
        <v/>
      </c>
      <c r="G854" s="85"/>
      <c r="H854" s="97" t="str">
        <f t="shared" si="40"/>
        <v/>
      </c>
      <c r="I854" s="86"/>
      <c r="J854" s="98" t="str">
        <f t="shared" si="41"/>
        <v/>
      </c>
      <c r="K854" s="187"/>
      <c r="L854" s="13" t="str">
        <f>IF(AND(ISNUMBER(F854),ISNUMBER(H854),ISNUMBER(J854))=TRUE,IF((Tabla1[[#This Row],[Peso cápsula + Residuo corregido (g)]]-Tabla1[[#This Row],[Peso cápsula Corregido (g)]])&lt;$J$6,"MASA INSUFICIENTE",IF((1-K854)*(H854-F854)/J854&lt;$H$6,"&gt; "&amp;$H$6,(1-K854)*(H854-F854)/J854)),"")</f>
        <v/>
      </c>
      <c r="M854" s="105"/>
      <c r="N854" s="105"/>
      <c r="O854" s="185"/>
      <c r="P854" s="185"/>
      <c r="Q854" s="185"/>
    </row>
    <row r="855" spans="1:17" x14ac:dyDescent="0.25">
      <c r="A855" s="103"/>
      <c r="B855" s="103"/>
      <c r="C855" s="96"/>
      <c r="D855" s="99"/>
      <c r="E855" s="100"/>
      <c r="F855" s="97" t="str">
        <f t="shared" si="39"/>
        <v/>
      </c>
      <c r="G855" s="85"/>
      <c r="H855" s="97" t="str">
        <f t="shared" si="40"/>
        <v/>
      </c>
      <c r="I855" s="86"/>
      <c r="J855" s="98" t="str">
        <f t="shared" si="41"/>
        <v/>
      </c>
      <c r="K855" s="187"/>
      <c r="L855" s="13" t="str">
        <f>IF(AND(ISNUMBER(F855),ISNUMBER(H855),ISNUMBER(J855))=TRUE,IF((Tabla1[[#This Row],[Peso cápsula + Residuo corregido (g)]]-Tabla1[[#This Row],[Peso cápsula Corregido (g)]])&lt;$J$6,"MASA INSUFICIENTE",IF((1-K855)*(H855-F855)/J855&lt;$H$6,"&gt; "&amp;$H$6,(1-K855)*(H855-F855)/J855)),"")</f>
        <v/>
      </c>
      <c r="M855" s="105"/>
      <c r="N855" s="105"/>
      <c r="O855" s="185"/>
      <c r="P855" s="185"/>
      <c r="Q855" s="185"/>
    </row>
    <row r="856" spans="1:17" x14ac:dyDescent="0.25">
      <c r="A856" s="103"/>
      <c r="B856" s="103"/>
      <c r="C856" s="96"/>
      <c r="D856" s="99"/>
      <c r="E856" s="100"/>
      <c r="F856" s="97" t="str">
        <f t="shared" si="39"/>
        <v/>
      </c>
      <c r="G856" s="85"/>
      <c r="H856" s="97" t="str">
        <f t="shared" si="40"/>
        <v/>
      </c>
      <c r="I856" s="86"/>
      <c r="J856" s="98" t="str">
        <f t="shared" si="41"/>
        <v/>
      </c>
      <c r="K856" s="187"/>
      <c r="L856" s="13" t="str">
        <f>IF(AND(ISNUMBER(F856),ISNUMBER(H856),ISNUMBER(J856))=TRUE,IF((Tabla1[[#This Row],[Peso cápsula + Residuo corregido (g)]]-Tabla1[[#This Row],[Peso cápsula Corregido (g)]])&lt;$J$6,"MASA INSUFICIENTE",IF((1-K856)*(H856-F856)/J856&lt;$H$6,"&gt; "&amp;$H$6,(1-K856)*(H856-F856)/J856)),"")</f>
        <v/>
      </c>
      <c r="M856" s="105"/>
      <c r="N856" s="105"/>
      <c r="O856" s="185"/>
      <c r="P856" s="185"/>
      <c r="Q856" s="185"/>
    </row>
    <row r="857" spans="1:17" x14ac:dyDescent="0.25">
      <c r="A857" s="103"/>
      <c r="B857" s="103"/>
      <c r="C857" s="96"/>
      <c r="D857" s="99"/>
      <c r="E857" s="100"/>
      <c r="F857" s="97" t="str">
        <f t="shared" si="39"/>
        <v/>
      </c>
      <c r="G857" s="85"/>
      <c r="H857" s="97" t="str">
        <f t="shared" si="40"/>
        <v/>
      </c>
      <c r="I857" s="86"/>
      <c r="J857" s="98" t="str">
        <f t="shared" si="41"/>
        <v/>
      </c>
      <c r="K857" s="187"/>
      <c r="L857" s="13" t="str">
        <f>IF(AND(ISNUMBER(F857),ISNUMBER(H857),ISNUMBER(J857))=TRUE,IF((Tabla1[[#This Row],[Peso cápsula + Residuo corregido (g)]]-Tabla1[[#This Row],[Peso cápsula Corregido (g)]])&lt;$J$6,"MASA INSUFICIENTE",IF((1-K857)*(H857-F857)/J857&lt;$H$6,"&gt; "&amp;$H$6,(1-K857)*(H857-F857)/J857)),"")</f>
        <v/>
      </c>
      <c r="M857" s="105"/>
      <c r="N857" s="105"/>
      <c r="O857" s="185"/>
      <c r="P857" s="185"/>
      <c r="Q857" s="185"/>
    </row>
    <row r="858" spans="1:17" x14ac:dyDescent="0.25">
      <c r="A858" s="103"/>
      <c r="B858" s="103"/>
      <c r="C858" s="96"/>
      <c r="D858" s="99"/>
      <c r="E858" s="100"/>
      <c r="F858" s="97" t="str">
        <f t="shared" si="39"/>
        <v/>
      </c>
      <c r="G858" s="85"/>
      <c r="H858" s="97" t="str">
        <f t="shared" si="40"/>
        <v/>
      </c>
      <c r="I858" s="86"/>
      <c r="J858" s="98" t="str">
        <f t="shared" si="41"/>
        <v/>
      </c>
      <c r="K858" s="187"/>
      <c r="L858" s="13" t="str">
        <f>IF(AND(ISNUMBER(F858),ISNUMBER(H858),ISNUMBER(J858))=TRUE,IF((Tabla1[[#This Row],[Peso cápsula + Residuo corregido (g)]]-Tabla1[[#This Row],[Peso cápsula Corregido (g)]])&lt;$J$6,"MASA INSUFICIENTE",IF((1-K858)*(H858-F858)/J858&lt;$H$6,"&gt; "&amp;$H$6,(1-K858)*(H858-F858)/J858)),"")</f>
        <v/>
      </c>
      <c r="M858" s="105"/>
      <c r="N858" s="105"/>
      <c r="O858" s="185"/>
      <c r="P858" s="185"/>
      <c r="Q858" s="185"/>
    </row>
    <row r="859" spans="1:17" x14ac:dyDescent="0.25">
      <c r="A859" s="103"/>
      <c r="B859" s="103"/>
      <c r="C859" s="96"/>
      <c r="D859" s="99"/>
      <c r="E859" s="100"/>
      <c r="F859" s="97" t="str">
        <f t="shared" si="39"/>
        <v/>
      </c>
      <c r="G859" s="85"/>
      <c r="H859" s="97" t="str">
        <f t="shared" si="40"/>
        <v/>
      </c>
      <c r="I859" s="86"/>
      <c r="J859" s="98" t="str">
        <f t="shared" si="41"/>
        <v/>
      </c>
      <c r="K859" s="187"/>
      <c r="L859" s="13" t="str">
        <f>IF(AND(ISNUMBER(F859),ISNUMBER(H859),ISNUMBER(J859))=TRUE,IF((Tabla1[[#This Row],[Peso cápsula + Residuo corregido (g)]]-Tabla1[[#This Row],[Peso cápsula Corregido (g)]])&lt;$J$6,"MASA INSUFICIENTE",IF((1-K859)*(H859-F859)/J859&lt;$H$6,"&gt; "&amp;$H$6,(1-K859)*(H859-F859)/J859)),"")</f>
        <v/>
      </c>
      <c r="M859" s="105"/>
      <c r="N859" s="105"/>
      <c r="O859" s="185"/>
      <c r="P859" s="185"/>
      <c r="Q859" s="185"/>
    </row>
    <row r="860" spans="1:17" x14ac:dyDescent="0.25">
      <c r="A860" s="103"/>
      <c r="B860" s="103"/>
      <c r="C860" s="96"/>
      <c r="D860" s="99"/>
      <c r="E860" s="100"/>
      <c r="F860" s="97" t="str">
        <f t="shared" si="39"/>
        <v/>
      </c>
      <c r="G860" s="85"/>
      <c r="H860" s="97" t="str">
        <f t="shared" si="40"/>
        <v/>
      </c>
      <c r="I860" s="86"/>
      <c r="J860" s="98" t="str">
        <f t="shared" si="41"/>
        <v/>
      </c>
      <c r="K860" s="187"/>
      <c r="L860" s="13" t="str">
        <f>IF(AND(ISNUMBER(F860),ISNUMBER(H860),ISNUMBER(J860))=TRUE,IF((Tabla1[[#This Row],[Peso cápsula + Residuo corregido (g)]]-Tabla1[[#This Row],[Peso cápsula Corregido (g)]])&lt;$J$6,"MASA INSUFICIENTE",IF((1-K860)*(H860-F860)/J860&lt;$H$6,"&gt; "&amp;$H$6,(1-K860)*(H860-F860)/J860)),"")</f>
        <v/>
      </c>
      <c r="M860" s="105"/>
      <c r="N860" s="105"/>
      <c r="O860" s="185"/>
      <c r="P860" s="185"/>
      <c r="Q860" s="185"/>
    </row>
    <row r="861" spans="1:17" x14ac:dyDescent="0.25">
      <c r="A861" s="103"/>
      <c r="B861" s="103"/>
      <c r="C861" s="96"/>
      <c r="D861" s="99"/>
      <c r="E861" s="100"/>
      <c r="F861" s="97" t="str">
        <f t="shared" si="39"/>
        <v/>
      </c>
      <c r="G861" s="85"/>
      <c r="H861" s="97" t="str">
        <f t="shared" si="40"/>
        <v/>
      </c>
      <c r="I861" s="86"/>
      <c r="J861" s="98" t="str">
        <f t="shared" si="41"/>
        <v/>
      </c>
      <c r="K861" s="187"/>
      <c r="L861" s="13" t="str">
        <f>IF(AND(ISNUMBER(F861),ISNUMBER(H861),ISNUMBER(J861))=TRUE,IF((Tabla1[[#This Row],[Peso cápsula + Residuo corregido (g)]]-Tabla1[[#This Row],[Peso cápsula Corregido (g)]])&lt;$J$6,"MASA INSUFICIENTE",IF((1-K861)*(H861-F861)/J861&lt;$H$6,"&gt; "&amp;$H$6,(1-K861)*(H861-F861)/J861)),"")</f>
        <v/>
      </c>
      <c r="M861" s="105"/>
      <c r="N861" s="105"/>
      <c r="O861" s="185"/>
      <c r="P861" s="185"/>
      <c r="Q861" s="185"/>
    </row>
    <row r="862" spans="1:17" x14ac:dyDescent="0.25">
      <c r="A862" s="103"/>
      <c r="B862" s="103"/>
      <c r="C862" s="96"/>
      <c r="D862" s="99"/>
      <c r="E862" s="100"/>
      <c r="F862" s="97" t="str">
        <f t="shared" si="39"/>
        <v/>
      </c>
      <c r="G862" s="85"/>
      <c r="H862" s="97" t="str">
        <f t="shared" si="40"/>
        <v/>
      </c>
      <c r="I862" s="86"/>
      <c r="J862" s="98" t="str">
        <f t="shared" si="41"/>
        <v/>
      </c>
      <c r="K862" s="187"/>
      <c r="L862" s="13" t="str">
        <f>IF(AND(ISNUMBER(F862),ISNUMBER(H862),ISNUMBER(J862))=TRUE,IF((Tabla1[[#This Row],[Peso cápsula + Residuo corregido (g)]]-Tabla1[[#This Row],[Peso cápsula Corregido (g)]])&lt;$J$6,"MASA INSUFICIENTE",IF((1-K862)*(H862-F862)/J862&lt;$H$6,"&gt; "&amp;$H$6,(1-K862)*(H862-F862)/J862)),"")</f>
        <v/>
      </c>
      <c r="M862" s="105"/>
      <c r="N862" s="105"/>
      <c r="O862" s="185"/>
      <c r="P862" s="185"/>
      <c r="Q862" s="185"/>
    </row>
    <row r="863" spans="1:17" x14ac:dyDescent="0.25">
      <c r="A863" s="103"/>
      <c r="B863" s="103"/>
      <c r="C863" s="96"/>
      <c r="D863" s="99"/>
      <c r="E863" s="100"/>
      <c r="F863" s="97" t="str">
        <f t="shared" si="39"/>
        <v/>
      </c>
      <c r="G863" s="85"/>
      <c r="H863" s="97" t="str">
        <f t="shared" si="40"/>
        <v/>
      </c>
      <c r="I863" s="86"/>
      <c r="J863" s="98" t="str">
        <f t="shared" si="41"/>
        <v/>
      </c>
      <c r="K863" s="187"/>
      <c r="L863" s="13" t="str">
        <f>IF(AND(ISNUMBER(F863),ISNUMBER(H863),ISNUMBER(J863))=TRUE,IF((Tabla1[[#This Row],[Peso cápsula + Residuo corregido (g)]]-Tabla1[[#This Row],[Peso cápsula Corregido (g)]])&lt;$J$6,"MASA INSUFICIENTE",IF((1-K863)*(H863-F863)/J863&lt;$H$6,"&gt; "&amp;$H$6,(1-K863)*(H863-F863)/J863)),"")</f>
        <v/>
      </c>
      <c r="M863" s="105"/>
      <c r="N863" s="105"/>
      <c r="O863" s="185"/>
      <c r="P863" s="185"/>
      <c r="Q863" s="185"/>
    </row>
    <row r="864" spans="1:17" x14ac:dyDescent="0.25">
      <c r="A864" s="103"/>
      <c r="B864" s="103"/>
      <c r="C864" s="96"/>
      <c r="D864" s="99"/>
      <c r="E864" s="100"/>
      <c r="F864" s="97" t="str">
        <f t="shared" si="39"/>
        <v/>
      </c>
      <c r="G864" s="85"/>
      <c r="H864" s="97" t="str">
        <f t="shared" si="40"/>
        <v/>
      </c>
      <c r="I864" s="86"/>
      <c r="J864" s="98" t="str">
        <f t="shared" si="41"/>
        <v/>
      </c>
      <c r="K864" s="187"/>
      <c r="L864" s="13" t="str">
        <f>IF(AND(ISNUMBER(F864),ISNUMBER(H864),ISNUMBER(J864))=TRUE,IF((Tabla1[[#This Row],[Peso cápsula + Residuo corregido (g)]]-Tabla1[[#This Row],[Peso cápsula Corregido (g)]])&lt;$J$6,"MASA INSUFICIENTE",IF((1-K864)*(H864-F864)/J864&lt;$H$6,"&gt; "&amp;$H$6,(1-K864)*(H864-F864)/J864)),"")</f>
        <v/>
      </c>
      <c r="M864" s="105"/>
      <c r="N864" s="105"/>
      <c r="O864" s="185"/>
      <c r="P864" s="185"/>
      <c r="Q864" s="185"/>
    </row>
    <row r="865" spans="1:17" x14ac:dyDescent="0.25">
      <c r="A865" s="103"/>
      <c r="B865" s="103"/>
      <c r="C865" s="96"/>
      <c r="D865" s="99"/>
      <c r="E865" s="100"/>
      <c r="F865" s="97" t="str">
        <f t="shared" si="39"/>
        <v/>
      </c>
      <c r="G865" s="85"/>
      <c r="H865" s="97" t="str">
        <f t="shared" si="40"/>
        <v/>
      </c>
      <c r="I865" s="86"/>
      <c r="J865" s="98" t="str">
        <f t="shared" si="41"/>
        <v/>
      </c>
      <c r="K865" s="187"/>
      <c r="L865" s="13" t="str">
        <f>IF(AND(ISNUMBER(F865),ISNUMBER(H865),ISNUMBER(J865))=TRUE,IF((Tabla1[[#This Row],[Peso cápsula + Residuo corregido (g)]]-Tabla1[[#This Row],[Peso cápsula Corregido (g)]])&lt;$J$6,"MASA INSUFICIENTE",IF((1-K865)*(H865-F865)/J865&lt;$H$6,"&gt; "&amp;$H$6,(1-K865)*(H865-F865)/J865)),"")</f>
        <v/>
      </c>
      <c r="M865" s="105"/>
      <c r="N865" s="105"/>
      <c r="O865" s="185"/>
      <c r="P865" s="185"/>
      <c r="Q865" s="185"/>
    </row>
    <row r="866" spans="1:17" x14ac:dyDescent="0.25">
      <c r="A866" s="103"/>
      <c r="B866" s="103"/>
      <c r="C866" s="96"/>
      <c r="D866" s="99"/>
      <c r="E866" s="100"/>
      <c r="F866" s="97" t="str">
        <f t="shared" si="39"/>
        <v/>
      </c>
      <c r="G866" s="85"/>
      <c r="H866" s="97" t="str">
        <f t="shared" si="40"/>
        <v/>
      </c>
      <c r="I866" s="86"/>
      <c r="J866" s="98" t="str">
        <f t="shared" si="41"/>
        <v/>
      </c>
      <c r="K866" s="187"/>
      <c r="L866" s="13" t="str">
        <f>IF(AND(ISNUMBER(F866),ISNUMBER(H866),ISNUMBER(J866))=TRUE,IF((Tabla1[[#This Row],[Peso cápsula + Residuo corregido (g)]]-Tabla1[[#This Row],[Peso cápsula Corregido (g)]])&lt;$J$6,"MASA INSUFICIENTE",IF((1-K866)*(H866-F866)/J866&lt;$H$6,"&gt; "&amp;$H$6,(1-K866)*(H866-F866)/J866)),"")</f>
        <v/>
      </c>
      <c r="M866" s="105"/>
      <c r="N866" s="105"/>
      <c r="O866" s="185"/>
      <c r="P866" s="185"/>
      <c r="Q866" s="185"/>
    </row>
    <row r="867" spans="1:17" x14ac:dyDescent="0.25">
      <c r="A867" s="103"/>
      <c r="B867" s="103"/>
      <c r="C867" s="96"/>
      <c r="D867" s="99"/>
      <c r="E867" s="100"/>
      <c r="F867" s="97" t="str">
        <f t="shared" si="39"/>
        <v/>
      </c>
      <c r="G867" s="85"/>
      <c r="H867" s="97" t="str">
        <f t="shared" si="40"/>
        <v/>
      </c>
      <c r="I867" s="86"/>
      <c r="J867" s="98" t="str">
        <f t="shared" si="41"/>
        <v/>
      </c>
      <c r="K867" s="187"/>
      <c r="L867" s="13" t="str">
        <f>IF(AND(ISNUMBER(F867),ISNUMBER(H867),ISNUMBER(J867))=TRUE,IF((Tabla1[[#This Row],[Peso cápsula + Residuo corregido (g)]]-Tabla1[[#This Row],[Peso cápsula Corregido (g)]])&lt;$J$6,"MASA INSUFICIENTE",IF((1-K867)*(H867-F867)/J867&lt;$H$6,"&gt; "&amp;$H$6,(1-K867)*(H867-F867)/J867)),"")</f>
        <v/>
      </c>
      <c r="M867" s="105"/>
      <c r="N867" s="105"/>
      <c r="O867" s="185"/>
      <c r="P867" s="185"/>
      <c r="Q867" s="185"/>
    </row>
    <row r="868" spans="1:17" x14ac:dyDescent="0.25">
      <c r="A868" s="103"/>
      <c r="B868" s="103"/>
      <c r="C868" s="96"/>
      <c r="D868" s="99"/>
      <c r="E868" s="100"/>
      <c r="F868" s="97" t="str">
        <f t="shared" si="39"/>
        <v/>
      </c>
      <c r="G868" s="85"/>
      <c r="H868" s="97" t="str">
        <f t="shared" si="40"/>
        <v/>
      </c>
      <c r="I868" s="86"/>
      <c r="J868" s="98" t="str">
        <f t="shared" si="41"/>
        <v/>
      </c>
      <c r="K868" s="187"/>
      <c r="L868" s="13" t="str">
        <f>IF(AND(ISNUMBER(F868),ISNUMBER(H868),ISNUMBER(J868))=TRUE,IF((Tabla1[[#This Row],[Peso cápsula + Residuo corregido (g)]]-Tabla1[[#This Row],[Peso cápsula Corregido (g)]])&lt;$J$6,"MASA INSUFICIENTE",IF((1-K868)*(H868-F868)/J868&lt;$H$6,"&gt; "&amp;$H$6,(1-K868)*(H868-F868)/J868)),"")</f>
        <v/>
      </c>
      <c r="M868" s="105"/>
      <c r="N868" s="105"/>
      <c r="O868" s="185"/>
      <c r="P868" s="185"/>
      <c r="Q868" s="185"/>
    </row>
    <row r="869" spans="1:17" x14ac:dyDescent="0.25">
      <c r="A869" s="103"/>
      <c r="B869" s="103"/>
      <c r="C869" s="96"/>
      <c r="D869" s="99"/>
      <c r="E869" s="100"/>
      <c r="F869" s="97" t="str">
        <f t="shared" si="39"/>
        <v/>
      </c>
      <c r="G869" s="85"/>
      <c r="H869" s="97" t="str">
        <f t="shared" si="40"/>
        <v/>
      </c>
      <c r="I869" s="86"/>
      <c r="J869" s="98" t="str">
        <f t="shared" si="41"/>
        <v/>
      </c>
      <c r="K869" s="187"/>
      <c r="L869" s="13" t="str">
        <f>IF(AND(ISNUMBER(F869),ISNUMBER(H869),ISNUMBER(J869))=TRUE,IF((Tabla1[[#This Row],[Peso cápsula + Residuo corregido (g)]]-Tabla1[[#This Row],[Peso cápsula Corregido (g)]])&lt;$J$6,"MASA INSUFICIENTE",IF((1-K869)*(H869-F869)/J869&lt;$H$6,"&gt; "&amp;$H$6,(1-K869)*(H869-F869)/J869)),"")</f>
        <v/>
      </c>
      <c r="M869" s="105"/>
      <c r="N869" s="105"/>
      <c r="O869" s="185"/>
      <c r="P869" s="185"/>
      <c r="Q869" s="185"/>
    </row>
    <row r="870" spans="1:17" x14ac:dyDescent="0.25">
      <c r="A870" s="103"/>
      <c r="B870" s="103"/>
      <c r="C870" s="96"/>
      <c r="D870" s="99"/>
      <c r="E870" s="100"/>
      <c r="F870" s="97" t="str">
        <f t="shared" si="39"/>
        <v/>
      </c>
      <c r="G870" s="85"/>
      <c r="H870" s="97" t="str">
        <f t="shared" si="40"/>
        <v/>
      </c>
      <c r="I870" s="86"/>
      <c r="J870" s="98" t="str">
        <f t="shared" si="41"/>
        <v/>
      </c>
      <c r="K870" s="187"/>
      <c r="L870" s="13" t="str">
        <f>IF(AND(ISNUMBER(F870),ISNUMBER(H870),ISNUMBER(J870))=TRUE,IF((Tabla1[[#This Row],[Peso cápsula + Residuo corregido (g)]]-Tabla1[[#This Row],[Peso cápsula Corregido (g)]])&lt;$J$6,"MASA INSUFICIENTE",IF((1-K870)*(H870-F870)/J870&lt;$H$6,"&gt; "&amp;$H$6,(1-K870)*(H870-F870)/J870)),"")</f>
        <v/>
      </c>
      <c r="M870" s="105"/>
      <c r="N870" s="105"/>
      <c r="O870" s="185"/>
      <c r="P870" s="185"/>
      <c r="Q870" s="185"/>
    </row>
    <row r="871" spans="1:17" x14ac:dyDescent="0.25">
      <c r="A871" s="103"/>
      <c r="B871" s="103"/>
      <c r="C871" s="96"/>
      <c r="D871" s="99"/>
      <c r="E871" s="100"/>
      <c r="F871" s="97" t="str">
        <f t="shared" si="39"/>
        <v/>
      </c>
      <c r="G871" s="85"/>
      <c r="H871" s="97" t="str">
        <f t="shared" si="40"/>
        <v/>
      </c>
      <c r="I871" s="86"/>
      <c r="J871" s="98" t="str">
        <f t="shared" si="41"/>
        <v/>
      </c>
      <c r="K871" s="187"/>
      <c r="L871" s="13" t="str">
        <f>IF(AND(ISNUMBER(F871),ISNUMBER(H871),ISNUMBER(J871))=TRUE,IF((Tabla1[[#This Row],[Peso cápsula + Residuo corregido (g)]]-Tabla1[[#This Row],[Peso cápsula Corregido (g)]])&lt;$J$6,"MASA INSUFICIENTE",IF((1-K871)*(H871-F871)/J871&lt;$H$6,"&gt; "&amp;$H$6,(1-K871)*(H871-F871)/J871)),"")</f>
        <v/>
      </c>
      <c r="M871" s="105"/>
      <c r="N871" s="105"/>
      <c r="O871" s="185"/>
      <c r="P871" s="185"/>
      <c r="Q871" s="185"/>
    </row>
    <row r="872" spans="1:17" x14ac:dyDescent="0.25">
      <c r="A872" s="103"/>
      <c r="B872" s="103"/>
      <c r="C872" s="96"/>
      <c r="D872" s="99"/>
      <c r="E872" s="100"/>
      <c r="F872" s="97" t="str">
        <f t="shared" si="39"/>
        <v/>
      </c>
      <c r="G872" s="85"/>
      <c r="H872" s="97" t="str">
        <f t="shared" si="40"/>
        <v/>
      </c>
      <c r="I872" s="86"/>
      <c r="J872" s="98" t="str">
        <f t="shared" si="41"/>
        <v/>
      </c>
      <c r="K872" s="187"/>
      <c r="L872" s="13" t="str">
        <f>IF(AND(ISNUMBER(F872),ISNUMBER(H872),ISNUMBER(J872))=TRUE,IF((Tabla1[[#This Row],[Peso cápsula + Residuo corregido (g)]]-Tabla1[[#This Row],[Peso cápsula Corregido (g)]])&lt;$J$6,"MASA INSUFICIENTE",IF((1-K872)*(H872-F872)/J872&lt;$H$6,"&gt; "&amp;$H$6,(1-K872)*(H872-F872)/J872)),"")</f>
        <v/>
      </c>
      <c r="M872" s="105"/>
      <c r="N872" s="105"/>
      <c r="O872" s="185"/>
      <c r="P872" s="185"/>
      <c r="Q872" s="185"/>
    </row>
    <row r="873" spans="1:17" x14ac:dyDescent="0.25">
      <c r="A873" s="103"/>
      <c r="B873" s="103"/>
      <c r="C873" s="96"/>
      <c r="D873" s="99"/>
      <c r="E873" s="100"/>
      <c r="F873" s="97" t="str">
        <f t="shared" si="39"/>
        <v/>
      </c>
      <c r="G873" s="85"/>
      <c r="H873" s="97" t="str">
        <f t="shared" si="40"/>
        <v/>
      </c>
      <c r="I873" s="86"/>
      <c r="J873" s="98" t="str">
        <f t="shared" si="41"/>
        <v/>
      </c>
      <c r="K873" s="187"/>
      <c r="L873" s="13" t="str">
        <f>IF(AND(ISNUMBER(F873),ISNUMBER(H873),ISNUMBER(J873))=TRUE,IF((Tabla1[[#This Row],[Peso cápsula + Residuo corregido (g)]]-Tabla1[[#This Row],[Peso cápsula Corregido (g)]])&lt;$J$6,"MASA INSUFICIENTE",IF((1-K873)*(H873-F873)/J873&lt;$H$6,"&gt; "&amp;$H$6,(1-K873)*(H873-F873)/J873)),"")</f>
        <v/>
      </c>
      <c r="M873" s="105"/>
      <c r="N873" s="105"/>
      <c r="O873" s="185"/>
      <c r="P873" s="185"/>
      <c r="Q873" s="185"/>
    </row>
    <row r="874" spans="1:17" x14ac:dyDescent="0.25">
      <c r="A874" s="103"/>
      <c r="B874" s="103"/>
      <c r="C874" s="96"/>
      <c r="D874" s="99"/>
      <c r="E874" s="100"/>
      <c r="F874" s="97" t="str">
        <f t="shared" si="39"/>
        <v/>
      </c>
      <c r="G874" s="85"/>
      <c r="H874" s="97" t="str">
        <f t="shared" si="40"/>
        <v/>
      </c>
      <c r="I874" s="86"/>
      <c r="J874" s="98" t="str">
        <f t="shared" si="41"/>
        <v/>
      </c>
      <c r="K874" s="187"/>
      <c r="L874" s="13" t="str">
        <f>IF(AND(ISNUMBER(F874),ISNUMBER(H874),ISNUMBER(J874))=TRUE,IF((Tabla1[[#This Row],[Peso cápsula + Residuo corregido (g)]]-Tabla1[[#This Row],[Peso cápsula Corregido (g)]])&lt;$J$6,"MASA INSUFICIENTE",IF((1-K874)*(H874-F874)/J874&lt;$H$6,"&gt; "&amp;$H$6,(1-K874)*(H874-F874)/J874)),"")</f>
        <v/>
      </c>
      <c r="M874" s="105"/>
      <c r="N874" s="105"/>
      <c r="O874" s="185"/>
      <c r="P874" s="185"/>
      <c r="Q874" s="185"/>
    </row>
    <row r="875" spans="1:17" x14ac:dyDescent="0.25">
      <c r="A875" s="103"/>
      <c r="B875" s="103"/>
      <c r="C875" s="96"/>
      <c r="D875" s="99"/>
      <c r="E875" s="100"/>
      <c r="F875" s="97" t="str">
        <f t="shared" si="39"/>
        <v/>
      </c>
      <c r="G875" s="85"/>
      <c r="H875" s="97" t="str">
        <f t="shared" si="40"/>
        <v/>
      </c>
      <c r="I875" s="86"/>
      <c r="J875" s="98" t="str">
        <f t="shared" si="41"/>
        <v/>
      </c>
      <c r="K875" s="187"/>
      <c r="L875" s="13" t="str">
        <f>IF(AND(ISNUMBER(F875),ISNUMBER(H875),ISNUMBER(J875))=TRUE,IF((Tabla1[[#This Row],[Peso cápsula + Residuo corregido (g)]]-Tabla1[[#This Row],[Peso cápsula Corregido (g)]])&lt;$J$6,"MASA INSUFICIENTE",IF((1-K875)*(H875-F875)/J875&lt;$H$6,"&gt; "&amp;$H$6,(1-K875)*(H875-F875)/J875)),"")</f>
        <v/>
      </c>
      <c r="M875" s="105"/>
      <c r="N875" s="105"/>
      <c r="O875" s="185"/>
      <c r="P875" s="185"/>
      <c r="Q875" s="185"/>
    </row>
    <row r="876" spans="1:17" x14ac:dyDescent="0.25">
      <c r="A876" s="103"/>
      <c r="B876" s="103"/>
      <c r="C876" s="96"/>
      <c r="D876" s="99"/>
      <c r="E876" s="100"/>
      <c r="F876" s="97" t="str">
        <f t="shared" si="39"/>
        <v/>
      </c>
      <c r="G876" s="85"/>
      <c r="H876" s="97" t="str">
        <f t="shared" si="40"/>
        <v/>
      </c>
      <c r="I876" s="86"/>
      <c r="J876" s="98" t="str">
        <f t="shared" si="41"/>
        <v/>
      </c>
      <c r="K876" s="187"/>
      <c r="L876" s="13" t="str">
        <f>IF(AND(ISNUMBER(F876),ISNUMBER(H876),ISNUMBER(J876))=TRUE,IF((Tabla1[[#This Row],[Peso cápsula + Residuo corregido (g)]]-Tabla1[[#This Row],[Peso cápsula Corregido (g)]])&lt;$J$6,"MASA INSUFICIENTE",IF((1-K876)*(H876-F876)/J876&lt;$H$6,"&gt; "&amp;$H$6,(1-K876)*(H876-F876)/J876)),"")</f>
        <v/>
      </c>
      <c r="M876" s="105"/>
      <c r="N876" s="105"/>
      <c r="O876" s="185"/>
      <c r="P876" s="185"/>
      <c r="Q876" s="185"/>
    </row>
    <row r="877" spans="1:17" x14ac:dyDescent="0.25">
      <c r="A877" s="103"/>
      <c r="B877" s="103"/>
      <c r="C877" s="96"/>
      <c r="D877" s="99"/>
      <c r="E877" s="100"/>
      <c r="F877" s="97" t="str">
        <f t="shared" si="39"/>
        <v/>
      </c>
      <c r="G877" s="85"/>
      <c r="H877" s="97" t="str">
        <f t="shared" si="40"/>
        <v/>
      </c>
      <c r="I877" s="86"/>
      <c r="J877" s="98" t="str">
        <f t="shared" si="41"/>
        <v/>
      </c>
      <c r="K877" s="187"/>
      <c r="L877" s="13" t="str">
        <f>IF(AND(ISNUMBER(F877),ISNUMBER(H877),ISNUMBER(J877))=TRUE,IF((Tabla1[[#This Row],[Peso cápsula + Residuo corregido (g)]]-Tabla1[[#This Row],[Peso cápsula Corregido (g)]])&lt;$J$6,"MASA INSUFICIENTE",IF((1-K877)*(H877-F877)/J877&lt;$H$6,"&gt; "&amp;$H$6,(1-K877)*(H877-F877)/J877)),"")</f>
        <v/>
      </c>
      <c r="M877" s="105"/>
      <c r="N877" s="105"/>
      <c r="O877" s="185"/>
      <c r="P877" s="185"/>
      <c r="Q877" s="185"/>
    </row>
    <row r="878" spans="1:17" x14ac:dyDescent="0.25">
      <c r="A878" s="103"/>
      <c r="B878" s="103"/>
      <c r="C878" s="96"/>
      <c r="D878" s="99"/>
      <c r="E878" s="100"/>
      <c r="F878" s="97" t="str">
        <f t="shared" si="39"/>
        <v/>
      </c>
      <c r="G878" s="85"/>
      <c r="H878" s="97" t="str">
        <f t="shared" si="40"/>
        <v/>
      </c>
      <c r="I878" s="86"/>
      <c r="J878" s="98" t="str">
        <f t="shared" si="41"/>
        <v/>
      </c>
      <c r="K878" s="187"/>
      <c r="L878" s="13" t="str">
        <f>IF(AND(ISNUMBER(F878),ISNUMBER(H878),ISNUMBER(J878))=TRUE,IF((Tabla1[[#This Row],[Peso cápsula + Residuo corregido (g)]]-Tabla1[[#This Row],[Peso cápsula Corregido (g)]])&lt;$J$6,"MASA INSUFICIENTE",IF((1-K878)*(H878-F878)/J878&lt;$H$6,"&gt; "&amp;$H$6,(1-K878)*(H878-F878)/J878)),"")</f>
        <v/>
      </c>
      <c r="M878" s="105"/>
      <c r="N878" s="105"/>
      <c r="O878" s="185"/>
      <c r="P878" s="185"/>
      <c r="Q878" s="185"/>
    </row>
    <row r="879" spans="1:17" x14ac:dyDescent="0.25">
      <c r="A879" s="103"/>
      <c r="B879" s="103"/>
      <c r="C879" s="96"/>
      <c r="D879" s="99"/>
      <c r="E879" s="100"/>
      <c r="F879" s="97" t="str">
        <f t="shared" si="39"/>
        <v/>
      </c>
      <c r="G879" s="85"/>
      <c r="H879" s="97" t="str">
        <f t="shared" si="40"/>
        <v/>
      </c>
      <c r="I879" s="86"/>
      <c r="J879" s="98" t="str">
        <f t="shared" si="41"/>
        <v/>
      </c>
      <c r="K879" s="187"/>
      <c r="L879" s="13" t="str">
        <f>IF(AND(ISNUMBER(F879),ISNUMBER(H879),ISNUMBER(J879))=TRUE,IF((Tabla1[[#This Row],[Peso cápsula + Residuo corregido (g)]]-Tabla1[[#This Row],[Peso cápsula Corregido (g)]])&lt;$J$6,"MASA INSUFICIENTE",IF((1-K879)*(H879-F879)/J879&lt;$H$6,"&gt; "&amp;$H$6,(1-K879)*(H879-F879)/J879)),"")</f>
        <v/>
      </c>
      <c r="M879" s="105"/>
      <c r="N879" s="105"/>
      <c r="O879" s="185"/>
      <c r="P879" s="185"/>
      <c r="Q879" s="185"/>
    </row>
    <row r="880" spans="1:17" x14ac:dyDescent="0.25">
      <c r="A880" s="103"/>
      <c r="B880" s="103"/>
      <c r="C880" s="96"/>
      <c r="D880" s="99"/>
      <c r="E880" s="100"/>
      <c r="F880" s="97" t="str">
        <f t="shared" si="39"/>
        <v/>
      </c>
      <c r="G880" s="85"/>
      <c r="H880" s="97" t="str">
        <f t="shared" si="40"/>
        <v/>
      </c>
      <c r="I880" s="86"/>
      <c r="J880" s="98" t="str">
        <f t="shared" si="41"/>
        <v/>
      </c>
      <c r="K880" s="187"/>
      <c r="L880" s="13" t="str">
        <f>IF(AND(ISNUMBER(F880),ISNUMBER(H880),ISNUMBER(J880))=TRUE,IF((Tabla1[[#This Row],[Peso cápsula + Residuo corregido (g)]]-Tabla1[[#This Row],[Peso cápsula Corregido (g)]])&lt;$J$6,"MASA INSUFICIENTE",IF((1-K880)*(H880-F880)/J880&lt;$H$6,"&gt; "&amp;$H$6,(1-K880)*(H880-F880)/J880)),"")</f>
        <v/>
      </c>
      <c r="M880" s="105"/>
      <c r="N880" s="105"/>
      <c r="O880" s="185"/>
      <c r="P880" s="185"/>
      <c r="Q880" s="185"/>
    </row>
    <row r="881" spans="1:17" x14ac:dyDescent="0.25">
      <c r="A881" s="103"/>
      <c r="B881" s="103"/>
      <c r="C881" s="96"/>
      <c r="D881" s="99"/>
      <c r="E881" s="100"/>
      <c r="F881" s="97" t="str">
        <f t="shared" si="39"/>
        <v/>
      </c>
      <c r="G881" s="85"/>
      <c r="H881" s="97" t="str">
        <f t="shared" si="40"/>
        <v/>
      </c>
      <c r="I881" s="86"/>
      <c r="J881" s="98" t="str">
        <f t="shared" si="41"/>
        <v/>
      </c>
      <c r="K881" s="187"/>
      <c r="L881" s="13" t="str">
        <f>IF(AND(ISNUMBER(F881),ISNUMBER(H881),ISNUMBER(J881))=TRUE,IF((Tabla1[[#This Row],[Peso cápsula + Residuo corregido (g)]]-Tabla1[[#This Row],[Peso cápsula Corregido (g)]])&lt;$J$6,"MASA INSUFICIENTE",IF((1-K881)*(H881-F881)/J881&lt;$H$6,"&gt; "&amp;$H$6,(1-K881)*(H881-F881)/J881)),"")</f>
        <v/>
      </c>
      <c r="M881" s="105"/>
      <c r="N881" s="105"/>
      <c r="O881" s="185"/>
      <c r="P881" s="185"/>
      <c r="Q881" s="185"/>
    </row>
    <row r="882" spans="1:17" x14ac:dyDescent="0.25">
      <c r="A882" s="103"/>
      <c r="B882" s="103"/>
      <c r="C882" s="96"/>
      <c r="D882" s="99"/>
      <c r="E882" s="100"/>
      <c r="F882" s="97" t="str">
        <f t="shared" si="39"/>
        <v/>
      </c>
      <c r="G882" s="85"/>
      <c r="H882" s="97" t="str">
        <f t="shared" si="40"/>
        <v/>
      </c>
      <c r="I882" s="86"/>
      <c r="J882" s="98" t="str">
        <f t="shared" si="41"/>
        <v/>
      </c>
      <c r="K882" s="187"/>
      <c r="L882" s="13" t="str">
        <f>IF(AND(ISNUMBER(F882),ISNUMBER(H882),ISNUMBER(J882))=TRUE,IF((Tabla1[[#This Row],[Peso cápsula + Residuo corregido (g)]]-Tabla1[[#This Row],[Peso cápsula Corregido (g)]])&lt;$J$6,"MASA INSUFICIENTE",IF((1-K882)*(H882-F882)/J882&lt;$H$6,"&gt; "&amp;$H$6,(1-K882)*(H882-F882)/J882)),"")</f>
        <v/>
      </c>
      <c r="M882" s="105"/>
      <c r="N882" s="105"/>
      <c r="O882" s="185"/>
      <c r="P882" s="185"/>
      <c r="Q882" s="185"/>
    </row>
    <row r="883" spans="1:17" x14ac:dyDescent="0.25">
      <c r="A883" s="103"/>
      <c r="B883" s="103"/>
      <c r="C883" s="96"/>
      <c r="D883" s="99"/>
      <c r="E883" s="100"/>
      <c r="F883" s="97" t="str">
        <f t="shared" si="39"/>
        <v/>
      </c>
      <c r="G883" s="85"/>
      <c r="H883" s="97" t="str">
        <f t="shared" si="40"/>
        <v/>
      </c>
      <c r="I883" s="86"/>
      <c r="J883" s="98" t="str">
        <f t="shared" si="41"/>
        <v/>
      </c>
      <c r="K883" s="187"/>
      <c r="L883" s="13" t="str">
        <f>IF(AND(ISNUMBER(F883),ISNUMBER(H883),ISNUMBER(J883))=TRUE,IF((Tabla1[[#This Row],[Peso cápsula + Residuo corregido (g)]]-Tabla1[[#This Row],[Peso cápsula Corregido (g)]])&lt;$J$6,"MASA INSUFICIENTE",IF((1-K883)*(H883-F883)/J883&lt;$H$6,"&gt; "&amp;$H$6,(1-K883)*(H883-F883)/J883)),"")</f>
        <v/>
      </c>
      <c r="M883" s="105"/>
      <c r="N883" s="105"/>
      <c r="O883" s="185"/>
      <c r="P883" s="185"/>
      <c r="Q883" s="185"/>
    </row>
    <row r="884" spans="1:17" x14ac:dyDescent="0.25">
      <c r="A884" s="103"/>
      <c r="B884" s="103"/>
      <c r="C884" s="96"/>
      <c r="D884" s="99"/>
      <c r="E884" s="100"/>
      <c r="F884" s="97" t="str">
        <f t="shared" si="39"/>
        <v/>
      </c>
      <c r="G884" s="85"/>
      <c r="H884" s="97" t="str">
        <f t="shared" si="40"/>
        <v/>
      </c>
      <c r="I884" s="86"/>
      <c r="J884" s="98" t="str">
        <f t="shared" si="41"/>
        <v/>
      </c>
      <c r="K884" s="187"/>
      <c r="L884" s="13" t="str">
        <f>IF(AND(ISNUMBER(F884),ISNUMBER(H884),ISNUMBER(J884))=TRUE,IF((Tabla1[[#This Row],[Peso cápsula + Residuo corregido (g)]]-Tabla1[[#This Row],[Peso cápsula Corregido (g)]])&lt;$J$6,"MASA INSUFICIENTE",IF((1-K884)*(H884-F884)/J884&lt;$H$6,"&gt; "&amp;$H$6,(1-K884)*(H884-F884)/J884)),"")</f>
        <v/>
      </c>
      <c r="M884" s="105"/>
      <c r="N884" s="105"/>
      <c r="O884" s="185"/>
      <c r="P884" s="185"/>
      <c r="Q884" s="185"/>
    </row>
    <row r="885" spans="1:17" x14ac:dyDescent="0.25">
      <c r="A885" s="103"/>
      <c r="B885" s="103"/>
      <c r="C885" s="96"/>
      <c r="D885" s="99"/>
      <c r="E885" s="100"/>
      <c r="F885" s="97" t="str">
        <f t="shared" si="39"/>
        <v/>
      </c>
      <c r="G885" s="85"/>
      <c r="H885" s="97" t="str">
        <f t="shared" si="40"/>
        <v/>
      </c>
      <c r="I885" s="86"/>
      <c r="J885" s="98" t="str">
        <f t="shared" si="41"/>
        <v/>
      </c>
      <c r="K885" s="187"/>
      <c r="L885" s="13" t="str">
        <f>IF(AND(ISNUMBER(F885),ISNUMBER(H885),ISNUMBER(J885))=TRUE,IF((Tabla1[[#This Row],[Peso cápsula + Residuo corregido (g)]]-Tabla1[[#This Row],[Peso cápsula Corregido (g)]])&lt;$J$6,"MASA INSUFICIENTE",IF((1-K885)*(H885-F885)/J885&lt;$H$6,"&gt; "&amp;$H$6,(1-K885)*(H885-F885)/J885)),"")</f>
        <v/>
      </c>
      <c r="M885" s="105"/>
      <c r="N885" s="105"/>
      <c r="O885" s="185"/>
      <c r="P885" s="185"/>
      <c r="Q885" s="185"/>
    </row>
    <row r="886" spans="1:17" x14ac:dyDescent="0.25">
      <c r="A886" s="103"/>
      <c r="B886" s="103"/>
      <c r="C886" s="96"/>
      <c r="D886" s="99"/>
      <c r="E886" s="100"/>
      <c r="F886" s="97" t="str">
        <f t="shared" si="39"/>
        <v/>
      </c>
      <c r="G886" s="85"/>
      <c r="H886" s="97" t="str">
        <f t="shared" si="40"/>
        <v/>
      </c>
      <c r="I886" s="86"/>
      <c r="J886" s="98" t="str">
        <f t="shared" si="41"/>
        <v/>
      </c>
      <c r="K886" s="187"/>
      <c r="L886" s="13" t="str">
        <f>IF(AND(ISNUMBER(F886),ISNUMBER(H886),ISNUMBER(J886))=TRUE,IF((Tabla1[[#This Row],[Peso cápsula + Residuo corregido (g)]]-Tabla1[[#This Row],[Peso cápsula Corregido (g)]])&lt;$J$6,"MASA INSUFICIENTE",IF((1-K886)*(H886-F886)/J886&lt;$H$6,"&gt; "&amp;$H$6,(1-K886)*(H886-F886)/J886)),"")</f>
        <v/>
      </c>
      <c r="M886" s="105"/>
      <c r="N886" s="105"/>
      <c r="O886" s="185"/>
      <c r="P886" s="185"/>
      <c r="Q886" s="185"/>
    </row>
    <row r="887" spans="1:17" x14ac:dyDescent="0.25">
      <c r="A887" s="103"/>
      <c r="B887" s="103"/>
      <c r="C887" s="96"/>
      <c r="D887" s="99"/>
      <c r="E887" s="100"/>
      <c r="F887" s="97" t="str">
        <f t="shared" si="39"/>
        <v/>
      </c>
      <c r="G887" s="85"/>
      <c r="H887" s="97" t="str">
        <f t="shared" si="40"/>
        <v/>
      </c>
      <c r="I887" s="86"/>
      <c r="J887" s="98" t="str">
        <f t="shared" si="41"/>
        <v/>
      </c>
      <c r="K887" s="187"/>
      <c r="L887" s="13" t="str">
        <f>IF(AND(ISNUMBER(F887),ISNUMBER(H887),ISNUMBER(J887))=TRUE,IF((Tabla1[[#This Row],[Peso cápsula + Residuo corregido (g)]]-Tabla1[[#This Row],[Peso cápsula Corregido (g)]])&lt;$J$6,"MASA INSUFICIENTE",IF((1-K887)*(H887-F887)/J887&lt;$H$6,"&gt; "&amp;$H$6,(1-K887)*(H887-F887)/J887)),"")</f>
        <v/>
      </c>
      <c r="M887" s="105"/>
      <c r="N887" s="105"/>
      <c r="O887" s="185"/>
      <c r="P887" s="185"/>
      <c r="Q887" s="185"/>
    </row>
    <row r="888" spans="1:17" x14ac:dyDescent="0.25">
      <c r="A888" s="103"/>
      <c r="B888" s="103"/>
      <c r="C888" s="96"/>
      <c r="D888" s="99"/>
      <c r="E888" s="100"/>
      <c r="F888" s="97" t="str">
        <f t="shared" si="39"/>
        <v/>
      </c>
      <c r="G888" s="85"/>
      <c r="H888" s="97" t="str">
        <f t="shared" si="40"/>
        <v/>
      </c>
      <c r="I888" s="86"/>
      <c r="J888" s="98" t="str">
        <f t="shared" si="41"/>
        <v/>
      </c>
      <c r="K888" s="187"/>
      <c r="L888" s="13" t="str">
        <f>IF(AND(ISNUMBER(F888),ISNUMBER(H888),ISNUMBER(J888))=TRUE,IF((Tabla1[[#This Row],[Peso cápsula + Residuo corregido (g)]]-Tabla1[[#This Row],[Peso cápsula Corregido (g)]])&lt;$J$6,"MASA INSUFICIENTE",IF((1-K888)*(H888-F888)/J888&lt;$H$6,"&gt; "&amp;$H$6,(1-K888)*(H888-F888)/J888)),"")</f>
        <v/>
      </c>
      <c r="M888" s="105"/>
      <c r="N888" s="105"/>
      <c r="O888" s="185"/>
      <c r="P888" s="185"/>
      <c r="Q888" s="185"/>
    </row>
    <row r="889" spans="1:17" x14ac:dyDescent="0.25">
      <c r="A889" s="103"/>
      <c r="B889" s="103"/>
      <c r="C889" s="96"/>
      <c r="D889" s="99"/>
      <c r="E889" s="100"/>
      <c r="F889" s="97" t="str">
        <f t="shared" si="39"/>
        <v/>
      </c>
      <c r="G889" s="85"/>
      <c r="H889" s="97" t="str">
        <f t="shared" si="40"/>
        <v/>
      </c>
      <c r="I889" s="86"/>
      <c r="J889" s="98" t="str">
        <f t="shared" si="41"/>
        <v/>
      </c>
      <c r="K889" s="187"/>
      <c r="L889" s="13" t="str">
        <f>IF(AND(ISNUMBER(F889),ISNUMBER(H889),ISNUMBER(J889))=TRUE,IF((Tabla1[[#This Row],[Peso cápsula + Residuo corregido (g)]]-Tabla1[[#This Row],[Peso cápsula Corregido (g)]])&lt;$J$6,"MASA INSUFICIENTE",IF((1-K889)*(H889-F889)/J889&lt;$H$6,"&gt; "&amp;$H$6,(1-K889)*(H889-F889)/J889)),"")</f>
        <v/>
      </c>
      <c r="M889" s="105"/>
      <c r="N889" s="105"/>
      <c r="O889" s="185"/>
      <c r="P889" s="185"/>
      <c r="Q889" s="185"/>
    </row>
    <row r="890" spans="1:17" x14ac:dyDescent="0.25">
      <c r="A890" s="103"/>
      <c r="B890" s="103"/>
      <c r="C890" s="96"/>
      <c r="D890" s="99"/>
      <c r="E890" s="100"/>
      <c r="F890" s="97" t="str">
        <f t="shared" si="39"/>
        <v/>
      </c>
      <c r="G890" s="85"/>
      <c r="H890" s="97" t="str">
        <f t="shared" si="40"/>
        <v/>
      </c>
      <c r="I890" s="86"/>
      <c r="J890" s="98" t="str">
        <f t="shared" si="41"/>
        <v/>
      </c>
      <c r="K890" s="187"/>
      <c r="L890" s="13" t="str">
        <f>IF(AND(ISNUMBER(F890),ISNUMBER(H890),ISNUMBER(J890))=TRUE,IF((Tabla1[[#This Row],[Peso cápsula + Residuo corregido (g)]]-Tabla1[[#This Row],[Peso cápsula Corregido (g)]])&lt;$J$6,"MASA INSUFICIENTE",IF((1-K890)*(H890-F890)/J890&lt;$H$6,"&gt; "&amp;$H$6,(1-K890)*(H890-F890)/J890)),"")</f>
        <v/>
      </c>
      <c r="M890" s="105"/>
      <c r="N890" s="105"/>
      <c r="O890" s="185"/>
      <c r="P890" s="185"/>
      <c r="Q890" s="185"/>
    </row>
    <row r="891" spans="1:17" x14ac:dyDescent="0.25">
      <c r="A891" s="103"/>
      <c r="B891" s="103"/>
      <c r="C891" s="96"/>
      <c r="D891" s="99"/>
      <c r="E891" s="100"/>
      <c r="F891" s="97" t="str">
        <f t="shared" si="39"/>
        <v/>
      </c>
      <c r="G891" s="85"/>
      <c r="H891" s="97" t="str">
        <f t="shared" si="40"/>
        <v/>
      </c>
      <c r="I891" s="86"/>
      <c r="J891" s="98" t="str">
        <f t="shared" si="41"/>
        <v/>
      </c>
      <c r="K891" s="187"/>
      <c r="L891" s="13" t="str">
        <f>IF(AND(ISNUMBER(F891),ISNUMBER(H891),ISNUMBER(J891))=TRUE,IF((Tabla1[[#This Row],[Peso cápsula + Residuo corregido (g)]]-Tabla1[[#This Row],[Peso cápsula Corregido (g)]])&lt;$J$6,"MASA INSUFICIENTE",IF((1-K891)*(H891-F891)/J891&lt;$H$6,"&gt; "&amp;$H$6,(1-K891)*(H891-F891)/J891)),"")</f>
        <v/>
      </c>
      <c r="M891" s="105"/>
      <c r="N891" s="105"/>
      <c r="O891" s="185"/>
      <c r="P891" s="185"/>
      <c r="Q891" s="185"/>
    </row>
    <row r="892" spans="1:17" x14ac:dyDescent="0.25">
      <c r="A892" s="103"/>
      <c r="B892" s="103"/>
      <c r="C892" s="96"/>
      <c r="D892" s="99"/>
      <c r="E892" s="100"/>
      <c r="F892" s="97" t="str">
        <f t="shared" si="39"/>
        <v/>
      </c>
      <c r="G892" s="85"/>
      <c r="H892" s="97" t="str">
        <f t="shared" si="40"/>
        <v/>
      </c>
      <c r="I892" s="86"/>
      <c r="J892" s="98" t="str">
        <f t="shared" si="41"/>
        <v/>
      </c>
      <c r="K892" s="187"/>
      <c r="L892" s="13" t="str">
        <f>IF(AND(ISNUMBER(F892),ISNUMBER(H892),ISNUMBER(J892))=TRUE,IF((Tabla1[[#This Row],[Peso cápsula + Residuo corregido (g)]]-Tabla1[[#This Row],[Peso cápsula Corregido (g)]])&lt;$J$6,"MASA INSUFICIENTE",IF((1-K892)*(H892-F892)/J892&lt;$H$6,"&gt; "&amp;$H$6,(1-K892)*(H892-F892)/J892)),"")</f>
        <v/>
      </c>
      <c r="M892" s="105"/>
      <c r="N892" s="105"/>
      <c r="O892" s="185"/>
      <c r="P892" s="185"/>
      <c r="Q892" s="185"/>
    </row>
    <row r="893" spans="1:17" x14ac:dyDescent="0.25">
      <c r="A893" s="103"/>
      <c r="B893" s="103"/>
      <c r="C893" s="96"/>
      <c r="D893" s="99"/>
      <c r="E893" s="100"/>
      <c r="F893" s="97" t="str">
        <f t="shared" si="39"/>
        <v/>
      </c>
      <c r="G893" s="85"/>
      <c r="H893" s="97" t="str">
        <f t="shared" si="40"/>
        <v/>
      </c>
      <c r="I893" s="86"/>
      <c r="J893" s="98" t="str">
        <f t="shared" si="41"/>
        <v/>
      </c>
      <c r="K893" s="187"/>
      <c r="L893" s="13" t="str">
        <f>IF(AND(ISNUMBER(F893),ISNUMBER(H893),ISNUMBER(J893))=TRUE,IF((Tabla1[[#This Row],[Peso cápsula + Residuo corregido (g)]]-Tabla1[[#This Row],[Peso cápsula Corregido (g)]])&lt;$J$6,"MASA INSUFICIENTE",IF((1-K893)*(H893-F893)/J893&lt;$H$6,"&gt; "&amp;$H$6,(1-K893)*(H893-F893)/J893)),"")</f>
        <v/>
      </c>
      <c r="M893" s="105"/>
      <c r="N893" s="105"/>
      <c r="O893" s="185"/>
      <c r="P893" s="185"/>
      <c r="Q893" s="185"/>
    </row>
    <row r="894" spans="1:17" x14ac:dyDescent="0.25">
      <c r="A894" s="103"/>
      <c r="B894" s="103"/>
      <c r="C894" s="96"/>
      <c r="D894" s="99"/>
      <c r="E894" s="100"/>
      <c r="F894" s="97" t="str">
        <f t="shared" si="39"/>
        <v/>
      </c>
      <c r="G894" s="85"/>
      <c r="H894" s="97" t="str">
        <f t="shared" si="40"/>
        <v/>
      </c>
      <c r="I894" s="86"/>
      <c r="J894" s="98" t="str">
        <f t="shared" si="41"/>
        <v/>
      </c>
      <c r="K894" s="187"/>
      <c r="L894" s="13" t="str">
        <f>IF(AND(ISNUMBER(F894),ISNUMBER(H894),ISNUMBER(J894))=TRUE,IF((Tabla1[[#This Row],[Peso cápsula + Residuo corregido (g)]]-Tabla1[[#This Row],[Peso cápsula Corregido (g)]])&lt;$J$6,"MASA INSUFICIENTE",IF((1-K894)*(H894-F894)/J894&lt;$H$6,"&gt; "&amp;$H$6,(1-K894)*(H894-F894)/J894)),"")</f>
        <v/>
      </c>
      <c r="M894" s="105"/>
      <c r="N894" s="105"/>
      <c r="O894" s="185"/>
      <c r="P894" s="185"/>
      <c r="Q894" s="185"/>
    </row>
    <row r="895" spans="1:17" x14ac:dyDescent="0.25">
      <c r="A895" s="103"/>
      <c r="B895" s="103"/>
      <c r="C895" s="96"/>
      <c r="D895" s="99"/>
      <c r="E895" s="100"/>
      <c r="F895" s="97" t="str">
        <f t="shared" si="39"/>
        <v/>
      </c>
      <c r="G895" s="85"/>
      <c r="H895" s="97" t="str">
        <f t="shared" si="40"/>
        <v/>
      </c>
      <c r="I895" s="86"/>
      <c r="J895" s="98" t="str">
        <f t="shared" si="41"/>
        <v/>
      </c>
      <c r="K895" s="187"/>
      <c r="L895" s="13" t="str">
        <f>IF(AND(ISNUMBER(F895),ISNUMBER(H895),ISNUMBER(J895))=TRUE,IF((Tabla1[[#This Row],[Peso cápsula + Residuo corregido (g)]]-Tabla1[[#This Row],[Peso cápsula Corregido (g)]])&lt;$J$6,"MASA INSUFICIENTE",IF((1-K895)*(H895-F895)/J895&lt;$H$6,"&gt; "&amp;$H$6,(1-K895)*(H895-F895)/J895)),"")</f>
        <v/>
      </c>
      <c r="M895" s="105"/>
      <c r="N895" s="105"/>
      <c r="O895" s="185"/>
      <c r="P895" s="185"/>
      <c r="Q895" s="185"/>
    </row>
    <row r="896" spans="1:17" x14ac:dyDescent="0.25">
      <c r="A896" s="103"/>
      <c r="B896" s="103"/>
      <c r="C896" s="96"/>
      <c r="D896" s="99"/>
      <c r="E896" s="100"/>
      <c r="F896" s="97" t="str">
        <f t="shared" si="39"/>
        <v/>
      </c>
      <c r="G896" s="85"/>
      <c r="H896" s="97" t="str">
        <f t="shared" si="40"/>
        <v/>
      </c>
      <c r="I896" s="86"/>
      <c r="J896" s="98" t="str">
        <f t="shared" si="41"/>
        <v/>
      </c>
      <c r="K896" s="187"/>
      <c r="L896" s="13" t="str">
        <f>IF(AND(ISNUMBER(F896),ISNUMBER(H896),ISNUMBER(J896))=TRUE,IF((Tabla1[[#This Row],[Peso cápsula + Residuo corregido (g)]]-Tabla1[[#This Row],[Peso cápsula Corregido (g)]])&lt;$J$6,"MASA INSUFICIENTE",IF((1-K896)*(H896-F896)/J896&lt;$H$6,"&gt; "&amp;$H$6,(1-K896)*(H896-F896)/J896)),"")</f>
        <v/>
      </c>
      <c r="M896" s="105"/>
      <c r="N896" s="105"/>
      <c r="O896" s="185"/>
      <c r="P896" s="185"/>
      <c r="Q896" s="185"/>
    </row>
    <row r="897" spans="1:17" x14ac:dyDescent="0.25">
      <c r="A897" s="103"/>
      <c r="B897" s="103"/>
      <c r="C897" s="96"/>
      <c r="D897" s="99"/>
      <c r="E897" s="100"/>
      <c r="F897" s="97" t="str">
        <f t="shared" si="39"/>
        <v/>
      </c>
      <c r="G897" s="85"/>
      <c r="H897" s="97" t="str">
        <f t="shared" si="40"/>
        <v/>
      </c>
      <c r="I897" s="86"/>
      <c r="J897" s="98" t="str">
        <f t="shared" si="41"/>
        <v/>
      </c>
      <c r="K897" s="187"/>
      <c r="L897" s="13" t="str">
        <f>IF(AND(ISNUMBER(F897),ISNUMBER(H897),ISNUMBER(J897))=TRUE,IF((Tabla1[[#This Row],[Peso cápsula + Residuo corregido (g)]]-Tabla1[[#This Row],[Peso cápsula Corregido (g)]])&lt;$J$6,"MASA INSUFICIENTE",IF((1-K897)*(H897-F897)/J897&lt;$H$6,"&gt; "&amp;$H$6,(1-K897)*(H897-F897)/J897)),"")</f>
        <v/>
      </c>
      <c r="M897" s="105"/>
      <c r="N897" s="105"/>
      <c r="O897" s="185"/>
      <c r="P897" s="185"/>
      <c r="Q897" s="185"/>
    </row>
    <row r="898" spans="1:17" x14ac:dyDescent="0.25">
      <c r="A898" s="103"/>
      <c r="B898" s="103"/>
      <c r="C898" s="96"/>
      <c r="D898" s="99"/>
      <c r="E898" s="100"/>
      <c r="F898" s="97" t="str">
        <f t="shared" si="39"/>
        <v/>
      </c>
      <c r="G898" s="85"/>
      <c r="H898" s="97" t="str">
        <f t="shared" si="40"/>
        <v/>
      </c>
      <c r="I898" s="86"/>
      <c r="J898" s="98" t="str">
        <f t="shared" si="41"/>
        <v/>
      </c>
      <c r="K898" s="187"/>
      <c r="L898" s="13" t="str">
        <f>IF(AND(ISNUMBER(F898),ISNUMBER(H898),ISNUMBER(J898))=TRUE,IF((Tabla1[[#This Row],[Peso cápsula + Residuo corregido (g)]]-Tabla1[[#This Row],[Peso cápsula Corregido (g)]])&lt;$J$6,"MASA INSUFICIENTE",IF((1-K898)*(H898-F898)/J898&lt;$H$6,"&gt; "&amp;$H$6,(1-K898)*(H898-F898)/J898)),"")</f>
        <v/>
      </c>
      <c r="M898" s="105"/>
      <c r="N898" s="105"/>
      <c r="O898" s="185"/>
      <c r="P898" s="185"/>
      <c r="Q898" s="185"/>
    </row>
    <row r="899" spans="1:17" x14ac:dyDescent="0.25">
      <c r="A899" s="103"/>
      <c r="B899" s="103"/>
      <c r="C899" s="96"/>
      <c r="D899" s="99"/>
      <c r="E899" s="100"/>
      <c r="F899" s="97" t="str">
        <f t="shared" si="39"/>
        <v/>
      </c>
      <c r="G899" s="85"/>
      <c r="H899" s="97" t="str">
        <f t="shared" si="40"/>
        <v/>
      </c>
      <c r="I899" s="86"/>
      <c r="J899" s="98" t="str">
        <f t="shared" si="41"/>
        <v/>
      </c>
      <c r="K899" s="187"/>
      <c r="L899" s="13" t="str">
        <f>IF(AND(ISNUMBER(F899),ISNUMBER(H899),ISNUMBER(J899))=TRUE,IF((Tabla1[[#This Row],[Peso cápsula + Residuo corregido (g)]]-Tabla1[[#This Row],[Peso cápsula Corregido (g)]])&lt;$J$6,"MASA INSUFICIENTE",IF((1-K899)*(H899-F899)/J899&lt;$H$6,"&gt; "&amp;$H$6,(1-K899)*(H899-F899)/J899)),"")</f>
        <v/>
      </c>
      <c r="M899" s="105"/>
      <c r="N899" s="105"/>
      <c r="O899" s="185"/>
      <c r="P899" s="185"/>
      <c r="Q899" s="185"/>
    </row>
    <row r="900" spans="1:17" x14ac:dyDescent="0.25">
      <c r="A900" s="103"/>
      <c r="B900" s="103"/>
      <c r="C900" s="96"/>
      <c r="D900" s="99"/>
      <c r="E900" s="100"/>
      <c r="F900" s="97" t="str">
        <f t="shared" si="39"/>
        <v/>
      </c>
      <c r="G900" s="85"/>
      <c r="H900" s="97" t="str">
        <f t="shared" si="40"/>
        <v/>
      </c>
      <c r="I900" s="86"/>
      <c r="J900" s="98" t="str">
        <f t="shared" si="41"/>
        <v/>
      </c>
      <c r="K900" s="187"/>
      <c r="L900" s="13" t="str">
        <f>IF(AND(ISNUMBER(F900),ISNUMBER(H900),ISNUMBER(J900))=TRUE,IF((Tabla1[[#This Row],[Peso cápsula + Residuo corregido (g)]]-Tabla1[[#This Row],[Peso cápsula Corregido (g)]])&lt;$J$6,"MASA INSUFICIENTE",IF((1-K900)*(H900-F900)/J900&lt;$H$6,"&gt; "&amp;$H$6,(1-K900)*(H900-F900)/J900)),"")</f>
        <v/>
      </c>
      <c r="M900" s="105"/>
      <c r="N900" s="105"/>
      <c r="O900" s="185"/>
      <c r="P900" s="185"/>
      <c r="Q900" s="185"/>
    </row>
    <row r="901" spans="1:17" x14ac:dyDescent="0.25">
      <c r="A901" s="103"/>
      <c r="B901" s="103"/>
      <c r="C901" s="96"/>
      <c r="D901" s="99"/>
      <c r="E901" s="100"/>
      <c r="F901" s="97" t="str">
        <f t="shared" si="39"/>
        <v/>
      </c>
      <c r="G901" s="85"/>
      <c r="H901" s="97" t="str">
        <f t="shared" si="40"/>
        <v/>
      </c>
      <c r="I901" s="86"/>
      <c r="J901" s="98" t="str">
        <f t="shared" si="41"/>
        <v/>
      </c>
      <c r="K901" s="187"/>
      <c r="L901" s="13" t="str">
        <f>IF(AND(ISNUMBER(F901),ISNUMBER(H901),ISNUMBER(J901))=TRUE,IF((Tabla1[[#This Row],[Peso cápsula + Residuo corregido (g)]]-Tabla1[[#This Row],[Peso cápsula Corregido (g)]])&lt;$J$6,"MASA INSUFICIENTE",IF((1-K901)*(H901-F901)/J901&lt;$H$6,"&gt; "&amp;$H$6,(1-K901)*(H901-F901)/J901)),"")</f>
        <v/>
      </c>
      <c r="M901" s="105"/>
      <c r="N901" s="105"/>
      <c r="O901" s="185"/>
      <c r="P901" s="185"/>
      <c r="Q901" s="185"/>
    </row>
    <row r="902" spans="1:17" x14ac:dyDescent="0.25">
      <c r="A902" s="103"/>
      <c r="B902" s="103"/>
      <c r="C902" s="96"/>
      <c r="D902" s="99"/>
      <c r="E902" s="100"/>
      <c r="F902" s="97" t="str">
        <f t="shared" si="39"/>
        <v/>
      </c>
      <c r="G902" s="85"/>
      <c r="H902" s="97" t="str">
        <f t="shared" si="40"/>
        <v/>
      </c>
      <c r="I902" s="86"/>
      <c r="J902" s="98" t="str">
        <f t="shared" si="41"/>
        <v/>
      </c>
      <c r="K902" s="187"/>
      <c r="L902" s="13" t="str">
        <f>IF(AND(ISNUMBER(F902),ISNUMBER(H902),ISNUMBER(J902))=TRUE,IF((Tabla1[[#This Row],[Peso cápsula + Residuo corregido (g)]]-Tabla1[[#This Row],[Peso cápsula Corregido (g)]])&lt;$J$6,"MASA INSUFICIENTE",IF((1-K902)*(H902-F902)/J902&lt;$H$6,"&gt; "&amp;$H$6,(1-K902)*(H902-F902)/J902)),"")</f>
        <v/>
      </c>
      <c r="M902" s="105"/>
      <c r="N902" s="105"/>
      <c r="O902" s="185"/>
      <c r="P902" s="185"/>
      <c r="Q902" s="185"/>
    </row>
    <row r="903" spans="1:17" x14ac:dyDescent="0.25">
      <c r="A903" s="103"/>
      <c r="B903" s="103"/>
      <c r="C903" s="96"/>
      <c r="D903" s="99"/>
      <c r="E903" s="100"/>
      <c r="F903" s="97" t="str">
        <f t="shared" si="39"/>
        <v/>
      </c>
      <c r="G903" s="85"/>
      <c r="H903" s="97" t="str">
        <f t="shared" si="40"/>
        <v/>
      </c>
      <c r="I903" s="86"/>
      <c r="J903" s="98" t="str">
        <f t="shared" si="41"/>
        <v/>
      </c>
      <c r="K903" s="187"/>
      <c r="L903" s="13" t="str">
        <f>IF(AND(ISNUMBER(F903),ISNUMBER(H903),ISNUMBER(J903))=TRUE,IF((Tabla1[[#This Row],[Peso cápsula + Residuo corregido (g)]]-Tabla1[[#This Row],[Peso cápsula Corregido (g)]])&lt;$J$6,"MASA INSUFICIENTE",IF((1-K903)*(H903-F903)/J903&lt;$H$6,"&gt; "&amp;$H$6,(1-K903)*(H903-F903)/J903)),"")</f>
        <v/>
      </c>
      <c r="M903" s="105"/>
      <c r="N903" s="105"/>
      <c r="O903" s="185"/>
      <c r="P903" s="185"/>
      <c r="Q903" s="185"/>
    </row>
    <row r="904" spans="1:17" x14ac:dyDescent="0.25">
      <c r="A904" s="103"/>
      <c r="B904" s="103"/>
      <c r="C904" s="96"/>
      <c r="D904" s="99"/>
      <c r="E904" s="100"/>
      <c r="F904" s="97" t="str">
        <f t="shared" si="39"/>
        <v/>
      </c>
      <c r="G904" s="85"/>
      <c r="H904" s="97" t="str">
        <f t="shared" si="40"/>
        <v/>
      </c>
      <c r="I904" s="86"/>
      <c r="J904" s="98" t="str">
        <f t="shared" si="41"/>
        <v/>
      </c>
      <c r="K904" s="187"/>
      <c r="L904" s="13" t="str">
        <f>IF(AND(ISNUMBER(F904),ISNUMBER(H904),ISNUMBER(J904))=TRUE,IF((Tabla1[[#This Row],[Peso cápsula + Residuo corregido (g)]]-Tabla1[[#This Row],[Peso cápsula Corregido (g)]])&lt;$J$6,"MASA INSUFICIENTE",IF((1-K904)*(H904-F904)/J904&lt;$H$6,"&gt; "&amp;$H$6,(1-K904)*(H904-F904)/J904)),"")</f>
        <v/>
      </c>
      <c r="M904" s="105"/>
      <c r="N904" s="105"/>
      <c r="O904" s="185"/>
      <c r="P904" s="185"/>
      <c r="Q904" s="185"/>
    </row>
    <row r="905" spans="1:17" x14ac:dyDescent="0.25">
      <c r="A905" s="103"/>
      <c r="B905" s="103"/>
      <c r="C905" s="96"/>
      <c r="D905" s="99"/>
      <c r="E905" s="100"/>
      <c r="F905" s="97" t="str">
        <f t="shared" si="39"/>
        <v/>
      </c>
      <c r="G905" s="85"/>
      <c r="H905" s="97" t="str">
        <f t="shared" si="40"/>
        <v/>
      </c>
      <c r="I905" s="86"/>
      <c r="J905" s="98" t="str">
        <f t="shared" si="41"/>
        <v/>
      </c>
      <c r="K905" s="187"/>
      <c r="L905" s="13" t="str">
        <f>IF(AND(ISNUMBER(F905),ISNUMBER(H905),ISNUMBER(J905))=TRUE,IF((Tabla1[[#This Row],[Peso cápsula + Residuo corregido (g)]]-Tabla1[[#This Row],[Peso cápsula Corregido (g)]])&lt;$J$6,"MASA INSUFICIENTE",IF((1-K905)*(H905-F905)/J905&lt;$H$6,"&gt; "&amp;$H$6,(1-K905)*(H905-F905)/J905)),"")</f>
        <v/>
      </c>
      <c r="M905" s="105"/>
      <c r="N905" s="105"/>
      <c r="O905" s="185"/>
      <c r="P905" s="185"/>
      <c r="Q905" s="185"/>
    </row>
    <row r="906" spans="1:17" x14ac:dyDescent="0.25">
      <c r="A906" s="103"/>
      <c r="B906" s="103"/>
      <c r="C906" s="96"/>
      <c r="D906" s="99"/>
      <c r="E906" s="100"/>
      <c r="F906" s="97" t="str">
        <f t="shared" si="39"/>
        <v/>
      </c>
      <c r="G906" s="85"/>
      <c r="H906" s="97" t="str">
        <f t="shared" si="40"/>
        <v/>
      </c>
      <c r="I906" s="86"/>
      <c r="J906" s="98" t="str">
        <f t="shared" si="41"/>
        <v/>
      </c>
      <c r="K906" s="187"/>
      <c r="L906" s="13" t="str">
        <f>IF(AND(ISNUMBER(F906),ISNUMBER(H906),ISNUMBER(J906))=TRUE,IF((Tabla1[[#This Row],[Peso cápsula + Residuo corregido (g)]]-Tabla1[[#This Row],[Peso cápsula Corregido (g)]])&lt;$J$6,"MASA INSUFICIENTE",IF((1-K906)*(H906-F906)/J906&lt;$H$6,"&gt; "&amp;$H$6,(1-K906)*(H906-F906)/J906)),"")</f>
        <v/>
      </c>
      <c r="M906" s="105"/>
      <c r="N906" s="105"/>
      <c r="O906" s="185"/>
      <c r="P906" s="185"/>
      <c r="Q906" s="185"/>
    </row>
    <row r="907" spans="1:17" x14ac:dyDescent="0.25">
      <c r="A907" s="103"/>
      <c r="B907" s="103"/>
      <c r="C907" s="96"/>
      <c r="D907" s="99"/>
      <c r="E907" s="100"/>
      <c r="F907" s="97" t="str">
        <f t="shared" si="39"/>
        <v/>
      </c>
      <c r="G907" s="85"/>
      <c r="H907" s="97" t="str">
        <f t="shared" si="40"/>
        <v/>
      </c>
      <c r="I907" s="86"/>
      <c r="J907" s="98" t="str">
        <f t="shared" si="41"/>
        <v/>
      </c>
      <c r="K907" s="187"/>
      <c r="L907" s="13" t="str">
        <f>IF(AND(ISNUMBER(F907),ISNUMBER(H907),ISNUMBER(J907))=TRUE,IF((Tabla1[[#This Row],[Peso cápsula + Residuo corregido (g)]]-Tabla1[[#This Row],[Peso cápsula Corregido (g)]])&lt;$J$6,"MASA INSUFICIENTE",IF((1-K907)*(H907-F907)/J907&lt;$H$6,"&gt; "&amp;$H$6,(1-K907)*(H907-F907)/J907)),"")</f>
        <v/>
      </c>
      <c r="M907" s="105"/>
      <c r="N907" s="105"/>
      <c r="O907" s="185"/>
      <c r="P907" s="185"/>
      <c r="Q907" s="185"/>
    </row>
    <row r="908" spans="1:17" x14ac:dyDescent="0.25">
      <c r="A908" s="103"/>
      <c r="B908" s="103"/>
      <c r="C908" s="96"/>
      <c r="D908" s="99"/>
      <c r="E908" s="100"/>
      <c r="F908" s="97" t="str">
        <f t="shared" si="39"/>
        <v/>
      </c>
      <c r="G908" s="85"/>
      <c r="H908" s="97" t="str">
        <f t="shared" si="40"/>
        <v/>
      </c>
      <c r="I908" s="86"/>
      <c r="J908" s="98" t="str">
        <f t="shared" si="41"/>
        <v/>
      </c>
      <c r="K908" s="187"/>
      <c r="L908" s="13" t="str">
        <f>IF(AND(ISNUMBER(F908),ISNUMBER(H908),ISNUMBER(J908))=TRUE,IF((Tabla1[[#This Row],[Peso cápsula + Residuo corregido (g)]]-Tabla1[[#This Row],[Peso cápsula Corregido (g)]])&lt;$J$6,"MASA INSUFICIENTE",IF((1-K908)*(H908-F908)/J908&lt;$H$6,"&gt; "&amp;$H$6,(1-K908)*(H908-F908)/J908)),"")</f>
        <v/>
      </c>
      <c r="M908" s="105"/>
      <c r="N908" s="105"/>
      <c r="O908" s="185"/>
      <c r="P908" s="185"/>
      <c r="Q908" s="185"/>
    </row>
    <row r="909" spans="1:17" x14ac:dyDescent="0.25">
      <c r="A909" s="103"/>
      <c r="B909" s="103"/>
      <c r="C909" s="96"/>
      <c r="D909" s="99"/>
      <c r="E909" s="100"/>
      <c r="F909" s="97" t="str">
        <f t="shared" si="39"/>
        <v/>
      </c>
      <c r="G909" s="85"/>
      <c r="H909" s="97" t="str">
        <f t="shared" si="40"/>
        <v/>
      </c>
      <c r="I909" s="86"/>
      <c r="J909" s="98" t="str">
        <f t="shared" si="41"/>
        <v/>
      </c>
      <c r="K909" s="187"/>
      <c r="L909" s="13" t="str">
        <f>IF(AND(ISNUMBER(F909),ISNUMBER(H909),ISNUMBER(J909))=TRUE,IF((Tabla1[[#This Row],[Peso cápsula + Residuo corregido (g)]]-Tabla1[[#This Row],[Peso cápsula Corregido (g)]])&lt;$J$6,"MASA INSUFICIENTE",IF((1-K909)*(H909-F909)/J909&lt;$H$6,"&gt; "&amp;$H$6,(1-K909)*(H909-F909)/J909)),"")</f>
        <v/>
      </c>
      <c r="M909" s="105"/>
      <c r="N909" s="105"/>
      <c r="O909" s="185"/>
      <c r="P909" s="185"/>
      <c r="Q909" s="185"/>
    </row>
    <row r="910" spans="1:17" x14ac:dyDescent="0.25">
      <c r="A910" s="103"/>
      <c r="B910" s="103"/>
      <c r="C910" s="96"/>
      <c r="D910" s="99"/>
      <c r="E910" s="100"/>
      <c r="F910" s="97" t="str">
        <f t="shared" si="39"/>
        <v/>
      </c>
      <c r="G910" s="85"/>
      <c r="H910" s="97" t="str">
        <f t="shared" si="40"/>
        <v/>
      </c>
      <c r="I910" s="86"/>
      <c r="J910" s="98" t="str">
        <f t="shared" si="41"/>
        <v/>
      </c>
      <c r="K910" s="187"/>
      <c r="L910" s="13" t="str">
        <f>IF(AND(ISNUMBER(F910),ISNUMBER(H910),ISNUMBER(J910))=TRUE,IF((Tabla1[[#This Row],[Peso cápsula + Residuo corregido (g)]]-Tabla1[[#This Row],[Peso cápsula Corregido (g)]])&lt;$J$6,"MASA INSUFICIENTE",IF((1-K910)*(H910-F910)/J910&lt;$H$6,"&gt; "&amp;$H$6,(1-K910)*(H910-F910)/J910)),"")</f>
        <v/>
      </c>
      <c r="M910" s="105"/>
      <c r="N910" s="105"/>
      <c r="O910" s="185"/>
      <c r="P910" s="185"/>
      <c r="Q910" s="185"/>
    </row>
    <row r="911" spans="1:17" x14ac:dyDescent="0.25">
      <c r="A911" s="103"/>
      <c r="B911" s="103"/>
      <c r="C911" s="96"/>
      <c r="D911" s="99"/>
      <c r="E911" s="100"/>
      <c r="F911" s="97" t="str">
        <f t="shared" si="39"/>
        <v/>
      </c>
      <c r="G911" s="85"/>
      <c r="H911" s="97" t="str">
        <f t="shared" si="40"/>
        <v/>
      </c>
      <c r="I911" s="86"/>
      <c r="J911" s="98" t="str">
        <f t="shared" si="41"/>
        <v/>
      </c>
      <c r="K911" s="187"/>
      <c r="L911" s="13" t="str">
        <f>IF(AND(ISNUMBER(F911),ISNUMBER(H911),ISNUMBER(J911))=TRUE,IF((Tabla1[[#This Row],[Peso cápsula + Residuo corregido (g)]]-Tabla1[[#This Row],[Peso cápsula Corregido (g)]])&lt;$J$6,"MASA INSUFICIENTE",IF((1-K911)*(H911-F911)/J911&lt;$H$6,"&gt; "&amp;$H$6,(1-K911)*(H911-F911)/J911)),"")</f>
        <v/>
      </c>
      <c r="M911" s="105"/>
      <c r="N911" s="105"/>
      <c r="O911" s="185"/>
      <c r="P911" s="185"/>
      <c r="Q911" s="185"/>
    </row>
    <row r="912" spans="1:17" x14ac:dyDescent="0.25">
      <c r="A912" s="103"/>
      <c r="B912" s="103"/>
      <c r="C912" s="96"/>
      <c r="D912" s="99"/>
      <c r="E912" s="100"/>
      <c r="F912" s="97" t="str">
        <f t="shared" si="39"/>
        <v/>
      </c>
      <c r="G912" s="85"/>
      <c r="H912" s="97" t="str">
        <f t="shared" si="40"/>
        <v/>
      </c>
      <c r="I912" s="86"/>
      <c r="J912" s="98" t="str">
        <f t="shared" si="41"/>
        <v/>
      </c>
      <c r="K912" s="187"/>
      <c r="L912" s="13" t="str">
        <f>IF(AND(ISNUMBER(F912),ISNUMBER(H912),ISNUMBER(J912))=TRUE,IF((Tabla1[[#This Row],[Peso cápsula + Residuo corregido (g)]]-Tabla1[[#This Row],[Peso cápsula Corregido (g)]])&lt;$J$6,"MASA INSUFICIENTE",IF((1-K912)*(H912-F912)/J912&lt;$H$6,"&gt; "&amp;$H$6,(1-K912)*(H912-F912)/J912)),"")</f>
        <v/>
      </c>
      <c r="M912" s="105"/>
      <c r="N912" s="105"/>
      <c r="O912" s="185"/>
      <c r="P912" s="185"/>
      <c r="Q912" s="185"/>
    </row>
    <row r="913" spans="1:17" x14ac:dyDescent="0.25">
      <c r="A913" s="103"/>
      <c r="B913" s="103"/>
      <c r="C913" s="96"/>
      <c r="D913" s="99"/>
      <c r="E913" s="100"/>
      <c r="F913" s="97" t="str">
        <f t="shared" si="39"/>
        <v/>
      </c>
      <c r="G913" s="85"/>
      <c r="H913" s="97" t="str">
        <f t="shared" si="40"/>
        <v/>
      </c>
      <c r="I913" s="86"/>
      <c r="J913" s="98" t="str">
        <f t="shared" si="41"/>
        <v/>
      </c>
      <c r="K913" s="187"/>
      <c r="L913" s="13" t="str">
        <f>IF(AND(ISNUMBER(F913),ISNUMBER(H913),ISNUMBER(J913))=TRUE,IF((Tabla1[[#This Row],[Peso cápsula + Residuo corregido (g)]]-Tabla1[[#This Row],[Peso cápsula Corregido (g)]])&lt;$J$6,"MASA INSUFICIENTE",IF((1-K913)*(H913-F913)/J913&lt;$H$6,"&gt; "&amp;$H$6,(1-K913)*(H913-F913)/J913)),"")</f>
        <v/>
      </c>
      <c r="M913" s="105"/>
      <c r="N913" s="105"/>
      <c r="O913" s="185"/>
      <c r="P913" s="185"/>
      <c r="Q913" s="185"/>
    </row>
    <row r="914" spans="1:17" x14ac:dyDescent="0.25">
      <c r="A914" s="103"/>
      <c r="B914" s="103"/>
      <c r="C914" s="96"/>
      <c r="D914" s="99"/>
      <c r="E914" s="100"/>
      <c r="F914" s="97" t="str">
        <f t="shared" si="39"/>
        <v/>
      </c>
      <c r="G914" s="85"/>
      <c r="H914" s="97" t="str">
        <f t="shared" si="40"/>
        <v/>
      </c>
      <c r="I914" s="86"/>
      <c r="J914" s="98" t="str">
        <f t="shared" si="41"/>
        <v/>
      </c>
      <c r="K914" s="187"/>
      <c r="L914" s="13" t="str">
        <f>IF(AND(ISNUMBER(F914),ISNUMBER(H914),ISNUMBER(J914))=TRUE,IF((Tabla1[[#This Row],[Peso cápsula + Residuo corregido (g)]]-Tabla1[[#This Row],[Peso cápsula Corregido (g)]])&lt;$J$6,"MASA INSUFICIENTE",IF((1-K914)*(H914-F914)/J914&lt;$H$6,"&gt; "&amp;$H$6,(1-K914)*(H914-F914)/J914)),"")</f>
        <v/>
      </c>
      <c r="M914" s="105"/>
      <c r="N914" s="105"/>
      <c r="O914" s="185"/>
      <c r="P914" s="185"/>
      <c r="Q914" s="185"/>
    </row>
    <row r="915" spans="1:17" x14ac:dyDescent="0.25">
      <c r="A915" s="103"/>
      <c r="B915" s="103"/>
      <c r="C915" s="96"/>
      <c r="D915" s="99"/>
      <c r="E915" s="100"/>
      <c r="F915" s="97" t="str">
        <f t="shared" si="39"/>
        <v/>
      </c>
      <c r="G915" s="85"/>
      <c r="H915" s="97" t="str">
        <f t="shared" si="40"/>
        <v/>
      </c>
      <c r="I915" s="86"/>
      <c r="J915" s="98" t="str">
        <f t="shared" si="41"/>
        <v/>
      </c>
      <c r="K915" s="187"/>
      <c r="L915" s="13" t="str">
        <f>IF(AND(ISNUMBER(F915),ISNUMBER(H915),ISNUMBER(J915))=TRUE,IF((Tabla1[[#This Row],[Peso cápsula + Residuo corregido (g)]]-Tabla1[[#This Row],[Peso cápsula Corregido (g)]])&lt;$J$6,"MASA INSUFICIENTE",IF((1-K915)*(H915-F915)/J915&lt;$H$6,"&gt; "&amp;$H$6,(1-K915)*(H915-F915)/J915)),"")</f>
        <v/>
      </c>
      <c r="M915" s="105"/>
      <c r="N915" s="105"/>
      <c r="O915" s="185"/>
      <c r="P915" s="185"/>
      <c r="Q915" s="185"/>
    </row>
    <row r="916" spans="1:17" x14ac:dyDescent="0.25">
      <c r="A916" s="103"/>
      <c r="B916" s="103"/>
      <c r="C916" s="96"/>
      <c r="D916" s="99"/>
      <c r="E916" s="100"/>
      <c r="F916" s="97" t="str">
        <f t="shared" ref="F916:F979" si="42">IF(OR(ISBLANK(E916),ISERROR($B$14),ISERROR($B$15))=FALSE,E916+(E916*$B$14+$B$15),"")</f>
        <v/>
      </c>
      <c r="G916" s="85"/>
      <c r="H916" s="97" t="str">
        <f t="shared" ref="H916:H979" si="43">IF(OR(ISBLANK(G916),ISERROR($B$14),ISERROR($B$15))=FALSE,G916+(G916*$B$14+$B$15),"")</f>
        <v/>
      </c>
      <c r="I916" s="86"/>
      <c r="J916" s="98" t="str">
        <f t="shared" ref="J916:J979" si="44">IF(OR(ISBLANK(I916),ISERROR($B$14),ISERROR($B$15))=FALSE,I916+(I916*$B$14+$B$15),"")</f>
        <v/>
      </c>
      <c r="K916" s="187"/>
      <c r="L916" s="13" t="str">
        <f>IF(AND(ISNUMBER(F916),ISNUMBER(H916),ISNUMBER(J916))=TRUE,IF((Tabla1[[#This Row],[Peso cápsula + Residuo corregido (g)]]-Tabla1[[#This Row],[Peso cápsula Corregido (g)]])&lt;$J$6,"MASA INSUFICIENTE",IF((1-K916)*(H916-F916)/J916&lt;$H$6,"&gt; "&amp;$H$6,(1-K916)*(H916-F916)/J916)),"")</f>
        <v/>
      </c>
      <c r="M916" s="105"/>
      <c r="N916" s="105"/>
      <c r="O916" s="185"/>
      <c r="P916" s="185"/>
      <c r="Q916" s="185"/>
    </row>
    <row r="917" spans="1:17" x14ac:dyDescent="0.25">
      <c r="A917" s="103"/>
      <c r="B917" s="103"/>
      <c r="C917" s="96"/>
      <c r="D917" s="99"/>
      <c r="E917" s="100"/>
      <c r="F917" s="97" t="str">
        <f t="shared" si="42"/>
        <v/>
      </c>
      <c r="G917" s="85"/>
      <c r="H917" s="97" t="str">
        <f t="shared" si="43"/>
        <v/>
      </c>
      <c r="I917" s="86"/>
      <c r="J917" s="98" t="str">
        <f t="shared" si="44"/>
        <v/>
      </c>
      <c r="K917" s="187"/>
      <c r="L917" s="13" t="str">
        <f>IF(AND(ISNUMBER(F917),ISNUMBER(H917),ISNUMBER(J917))=TRUE,IF((Tabla1[[#This Row],[Peso cápsula + Residuo corregido (g)]]-Tabla1[[#This Row],[Peso cápsula Corregido (g)]])&lt;$J$6,"MASA INSUFICIENTE",IF((1-K917)*(H917-F917)/J917&lt;$H$6,"&gt; "&amp;$H$6,(1-K917)*(H917-F917)/J917)),"")</f>
        <v/>
      </c>
      <c r="M917" s="105"/>
      <c r="N917" s="105"/>
      <c r="O917" s="185"/>
      <c r="P917" s="185"/>
      <c r="Q917" s="185"/>
    </row>
    <row r="918" spans="1:17" x14ac:dyDescent="0.25">
      <c r="A918" s="103"/>
      <c r="B918" s="103"/>
      <c r="C918" s="96"/>
      <c r="D918" s="99"/>
      <c r="E918" s="100"/>
      <c r="F918" s="97" t="str">
        <f t="shared" si="42"/>
        <v/>
      </c>
      <c r="G918" s="85"/>
      <c r="H918" s="97" t="str">
        <f t="shared" si="43"/>
        <v/>
      </c>
      <c r="I918" s="86"/>
      <c r="J918" s="98" t="str">
        <f t="shared" si="44"/>
        <v/>
      </c>
      <c r="K918" s="187"/>
      <c r="L918" s="13" t="str">
        <f>IF(AND(ISNUMBER(F918),ISNUMBER(H918),ISNUMBER(J918))=TRUE,IF((Tabla1[[#This Row],[Peso cápsula + Residuo corregido (g)]]-Tabla1[[#This Row],[Peso cápsula Corregido (g)]])&lt;$J$6,"MASA INSUFICIENTE",IF((1-K918)*(H918-F918)/J918&lt;$H$6,"&gt; "&amp;$H$6,(1-K918)*(H918-F918)/J918)),"")</f>
        <v/>
      </c>
      <c r="M918" s="105"/>
      <c r="N918" s="105"/>
      <c r="O918" s="185"/>
      <c r="P918" s="185"/>
      <c r="Q918" s="185"/>
    </row>
    <row r="919" spans="1:17" x14ac:dyDescent="0.25">
      <c r="A919" s="103"/>
      <c r="B919" s="103"/>
      <c r="C919" s="96"/>
      <c r="D919" s="99"/>
      <c r="E919" s="100"/>
      <c r="F919" s="97" t="str">
        <f t="shared" si="42"/>
        <v/>
      </c>
      <c r="G919" s="85"/>
      <c r="H919" s="97" t="str">
        <f t="shared" si="43"/>
        <v/>
      </c>
      <c r="I919" s="86"/>
      <c r="J919" s="98" t="str">
        <f t="shared" si="44"/>
        <v/>
      </c>
      <c r="K919" s="187"/>
      <c r="L919" s="13" t="str">
        <f>IF(AND(ISNUMBER(F919),ISNUMBER(H919),ISNUMBER(J919))=TRUE,IF((Tabla1[[#This Row],[Peso cápsula + Residuo corregido (g)]]-Tabla1[[#This Row],[Peso cápsula Corregido (g)]])&lt;$J$6,"MASA INSUFICIENTE",IF((1-K919)*(H919-F919)/J919&lt;$H$6,"&gt; "&amp;$H$6,(1-K919)*(H919-F919)/J919)),"")</f>
        <v/>
      </c>
      <c r="M919" s="105"/>
      <c r="N919" s="105"/>
      <c r="O919" s="185"/>
      <c r="P919" s="185"/>
      <c r="Q919" s="185"/>
    </row>
    <row r="920" spans="1:17" x14ac:dyDescent="0.25">
      <c r="A920" s="103"/>
      <c r="B920" s="103"/>
      <c r="C920" s="96"/>
      <c r="D920" s="99"/>
      <c r="E920" s="100"/>
      <c r="F920" s="97" t="str">
        <f t="shared" si="42"/>
        <v/>
      </c>
      <c r="G920" s="85"/>
      <c r="H920" s="97" t="str">
        <f t="shared" si="43"/>
        <v/>
      </c>
      <c r="I920" s="86"/>
      <c r="J920" s="98" t="str">
        <f t="shared" si="44"/>
        <v/>
      </c>
      <c r="K920" s="187"/>
      <c r="L920" s="13" t="str">
        <f>IF(AND(ISNUMBER(F920),ISNUMBER(H920),ISNUMBER(J920))=TRUE,IF((Tabla1[[#This Row],[Peso cápsula + Residuo corregido (g)]]-Tabla1[[#This Row],[Peso cápsula Corregido (g)]])&lt;$J$6,"MASA INSUFICIENTE",IF((1-K920)*(H920-F920)/J920&lt;$H$6,"&gt; "&amp;$H$6,(1-K920)*(H920-F920)/J920)),"")</f>
        <v/>
      </c>
      <c r="M920" s="105"/>
      <c r="N920" s="105"/>
      <c r="O920" s="185"/>
      <c r="P920" s="185"/>
      <c r="Q920" s="185"/>
    </row>
    <row r="921" spans="1:17" x14ac:dyDescent="0.25">
      <c r="A921" s="103"/>
      <c r="B921" s="103"/>
      <c r="C921" s="96"/>
      <c r="D921" s="99"/>
      <c r="E921" s="100"/>
      <c r="F921" s="97" t="str">
        <f t="shared" si="42"/>
        <v/>
      </c>
      <c r="G921" s="85"/>
      <c r="H921" s="97" t="str">
        <f t="shared" si="43"/>
        <v/>
      </c>
      <c r="I921" s="86"/>
      <c r="J921" s="98" t="str">
        <f t="shared" si="44"/>
        <v/>
      </c>
      <c r="K921" s="187"/>
      <c r="L921" s="13" t="str">
        <f>IF(AND(ISNUMBER(F921),ISNUMBER(H921),ISNUMBER(J921))=TRUE,IF((Tabla1[[#This Row],[Peso cápsula + Residuo corregido (g)]]-Tabla1[[#This Row],[Peso cápsula Corregido (g)]])&lt;$J$6,"MASA INSUFICIENTE",IF((1-K921)*(H921-F921)/J921&lt;$H$6,"&gt; "&amp;$H$6,(1-K921)*(H921-F921)/J921)),"")</f>
        <v/>
      </c>
      <c r="M921" s="105"/>
      <c r="N921" s="105"/>
      <c r="O921" s="185"/>
      <c r="P921" s="185"/>
      <c r="Q921" s="185"/>
    </row>
    <row r="922" spans="1:17" x14ac:dyDescent="0.25">
      <c r="A922" s="103"/>
      <c r="B922" s="103"/>
      <c r="C922" s="96"/>
      <c r="D922" s="99"/>
      <c r="E922" s="100"/>
      <c r="F922" s="97" t="str">
        <f t="shared" si="42"/>
        <v/>
      </c>
      <c r="G922" s="85"/>
      <c r="H922" s="97" t="str">
        <f t="shared" si="43"/>
        <v/>
      </c>
      <c r="I922" s="86"/>
      <c r="J922" s="98" t="str">
        <f t="shared" si="44"/>
        <v/>
      </c>
      <c r="K922" s="187"/>
      <c r="L922" s="13" t="str">
        <f>IF(AND(ISNUMBER(F922),ISNUMBER(H922),ISNUMBER(J922))=TRUE,IF((Tabla1[[#This Row],[Peso cápsula + Residuo corregido (g)]]-Tabla1[[#This Row],[Peso cápsula Corregido (g)]])&lt;$J$6,"MASA INSUFICIENTE",IF((1-K922)*(H922-F922)/J922&lt;$H$6,"&gt; "&amp;$H$6,(1-K922)*(H922-F922)/J922)),"")</f>
        <v/>
      </c>
      <c r="M922" s="105"/>
      <c r="N922" s="105"/>
      <c r="O922" s="185"/>
      <c r="P922" s="185"/>
      <c r="Q922" s="185"/>
    </row>
    <row r="923" spans="1:17" x14ac:dyDescent="0.25">
      <c r="A923" s="103"/>
      <c r="B923" s="103"/>
      <c r="C923" s="96"/>
      <c r="D923" s="99"/>
      <c r="E923" s="100"/>
      <c r="F923" s="97" t="str">
        <f t="shared" si="42"/>
        <v/>
      </c>
      <c r="G923" s="85"/>
      <c r="H923" s="97" t="str">
        <f t="shared" si="43"/>
        <v/>
      </c>
      <c r="I923" s="86"/>
      <c r="J923" s="98" t="str">
        <f t="shared" si="44"/>
        <v/>
      </c>
      <c r="K923" s="187"/>
      <c r="L923" s="13" t="str">
        <f>IF(AND(ISNUMBER(F923),ISNUMBER(H923),ISNUMBER(J923))=TRUE,IF((Tabla1[[#This Row],[Peso cápsula + Residuo corregido (g)]]-Tabla1[[#This Row],[Peso cápsula Corregido (g)]])&lt;$J$6,"MASA INSUFICIENTE",IF((1-K923)*(H923-F923)/J923&lt;$H$6,"&gt; "&amp;$H$6,(1-K923)*(H923-F923)/J923)),"")</f>
        <v/>
      </c>
      <c r="M923" s="105"/>
      <c r="N923" s="105"/>
      <c r="O923" s="185"/>
      <c r="P923" s="185"/>
      <c r="Q923" s="185"/>
    </row>
    <row r="924" spans="1:17" x14ac:dyDescent="0.25">
      <c r="A924" s="103"/>
      <c r="B924" s="103"/>
      <c r="C924" s="96"/>
      <c r="D924" s="99"/>
      <c r="E924" s="100"/>
      <c r="F924" s="97" t="str">
        <f t="shared" si="42"/>
        <v/>
      </c>
      <c r="G924" s="85"/>
      <c r="H924" s="97" t="str">
        <f t="shared" si="43"/>
        <v/>
      </c>
      <c r="I924" s="86"/>
      <c r="J924" s="98" t="str">
        <f t="shared" si="44"/>
        <v/>
      </c>
      <c r="K924" s="187"/>
      <c r="L924" s="13" t="str">
        <f>IF(AND(ISNUMBER(F924),ISNUMBER(H924),ISNUMBER(J924))=TRUE,IF((Tabla1[[#This Row],[Peso cápsula + Residuo corregido (g)]]-Tabla1[[#This Row],[Peso cápsula Corregido (g)]])&lt;$J$6,"MASA INSUFICIENTE",IF((1-K924)*(H924-F924)/J924&lt;$H$6,"&gt; "&amp;$H$6,(1-K924)*(H924-F924)/J924)),"")</f>
        <v/>
      </c>
      <c r="M924" s="105"/>
      <c r="N924" s="105"/>
      <c r="O924" s="185"/>
      <c r="P924" s="185"/>
      <c r="Q924" s="185"/>
    </row>
    <row r="925" spans="1:17" x14ac:dyDescent="0.25">
      <c r="A925" s="103"/>
      <c r="B925" s="103"/>
      <c r="C925" s="96"/>
      <c r="D925" s="99"/>
      <c r="E925" s="100"/>
      <c r="F925" s="97" t="str">
        <f t="shared" si="42"/>
        <v/>
      </c>
      <c r="G925" s="85"/>
      <c r="H925" s="97" t="str">
        <f t="shared" si="43"/>
        <v/>
      </c>
      <c r="I925" s="86"/>
      <c r="J925" s="98" t="str">
        <f t="shared" si="44"/>
        <v/>
      </c>
      <c r="K925" s="187"/>
      <c r="L925" s="13" t="str">
        <f>IF(AND(ISNUMBER(F925),ISNUMBER(H925),ISNUMBER(J925))=TRUE,IF((Tabla1[[#This Row],[Peso cápsula + Residuo corregido (g)]]-Tabla1[[#This Row],[Peso cápsula Corregido (g)]])&lt;$J$6,"MASA INSUFICIENTE",IF((1-K925)*(H925-F925)/J925&lt;$H$6,"&gt; "&amp;$H$6,(1-K925)*(H925-F925)/J925)),"")</f>
        <v/>
      </c>
      <c r="M925" s="105"/>
      <c r="N925" s="105"/>
      <c r="O925" s="185"/>
      <c r="P925" s="185"/>
      <c r="Q925" s="185"/>
    </row>
    <row r="926" spans="1:17" x14ac:dyDescent="0.25">
      <c r="A926" s="103"/>
      <c r="B926" s="103"/>
      <c r="C926" s="96"/>
      <c r="D926" s="99"/>
      <c r="E926" s="100"/>
      <c r="F926" s="97" t="str">
        <f t="shared" si="42"/>
        <v/>
      </c>
      <c r="G926" s="85"/>
      <c r="H926" s="97" t="str">
        <f t="shared" si="43"/>
        <v/>
      </c>
      <c r="I926" s="86"/>
      <c r="J926" s="98" t="str">
        <f t="shared" si="44"/>
        <v/>
      </c>
      <c r="K926" s="187"/>
      <c r="L926" s="13" t="str">
        <f>IF(AND(ISNUMBER(F926),ISNUMBER(H926),ISNUMBER(J926))=TRUE,IF((Tabla1[[#This Row],[Peso cápsula + Residuo corregido (g)]]-Tabla1[[#This Row],[Peso cápsula Corregido (g)]])&lt;$J$6,"MASA INSUFICIENTE",IF((1-K926)*(H926-F926)/J926&lt;$H$6,"&gt; "&amp;$H$6,(1-K926)*(H926-F926)/J926)),"")</f>
        <v/>
      </c>
      <c r="M926" s="105"/>
      <c r="N926" s="105"/>
      <c r="O926" s="185"/>
      <c r="P926" s="185"/>
      <c r="Q926" s="185"/>
    </row>
    <row r="927" spans="1:17" x14ac:dyDescent="0.25">
      <c r="A927" s="103"/>
      <c r="B927" s="103"/>
      <c r="C927" s="96"/>
      <c r="D927" s="99"/>
      <c r="E927" s="100"/>
      <c r="F927" s="97" t="str">
        <f t="shared" si="42"/>
        <v/>
      </c>
      <c r="G927" s="85"/>
      <c r="H927" s="97" t="str">
        <f t="shared" si="43"/>
        <v/>
      </c>
      <c r="I927" s="86"/>
      <c r="J927" s="98" t="str">
        <f t="shared" si="44"/>
        <v/>
      </c>
      <c r="K927" s="187"/>
      <c r="L927" s="13" t="str">
        <f>IF(AND(ISNUMBER(F927),ISNUMBER(H927),ISNUMBER(J927))=TRUE,IF((Tabla1[[#This Row],[Peso cápsula + Residuo corregido (g)]]-Tabla1[[#This Row],[Peso cápsula Corregido (g)]])&lt;$J$6,"MASA INSUFICIENTE",IF((1-K927)*(H927-F927)/J927&lt;$H$6,"&gt; "&amp;$H$6,(1-K927)*(H927-F927)/J927)),"")</f>
        <v/>
      </c>
      <c r="M927" s="105"/>
      <c r="N927" s="105"/>
      <c r="O927" s="185"/>
      <c r="P927" s="185"/>
      <c r="Q927" s="185"/>
    </row>
    <row r="928" spans="1:17" x14ac:dyDescent="0.25">
      <c r="A928" s="103"/>
      <c r="B928" s="103"/>
      <c r="C928" s="96"/>
      <c r="D928" s="99"/>
      <c r="E928" s="100"/>
      <c r="F928" s="97" t="str">
        <f t="shared" si="42"/>
        <v/>
      </c>
      <c r="G928" s="85"/>
      <c r="H928" s="97" t="str">
        <f t="shared" si="43"/>
        <v/>
      </c>
      <c r="I928" s="86"/>
      <c r="J928" s="98" t="str">
        <f t="shared" si="44"/>
        <v/>
      </c>
      <c r="K928" s="187"/>
      <c r="L928" s="13" t="str">
        <f>IF(AND(ISNUMBER(F928),ISNUMBER(H928),ISNUMBER(J928))=TRUE,IF((Tabla1[[#This Row],[Peso cápsula + Residuo corregido (g)]]-Tabla1[[#This Row],[Peso cápsula Corregido (g)]])&lt;$J$6,"MASA INSUFICIENTE",IF((1-K928)*(H928-F928)/J928&lt;$H$6,"&gt; "&amp;$H$6,(1-K928)*(H928-F928)/J928)),"")</f>
        <v/>
      </c>
      <c r="M928" s="105"/>
      <c r="N928" s="105"/>
      <c r="O928" s="185"/>
      <c r="P928" s="185"/>
      <c r="Q928" s="185"/>
    </row>
    <row r="929" spans="1:17" x14ac:dyDescent="0.25">
      <c r="A929" s="103"/>
      <c r="B929" s="103"/>
      <c r="C929" s="96"/>
      <c r="D929" s="99"/>
      <c r="E929" s="100"/>
      <c r="F929" s="97" t="str">
        <f t="shared" si="42"/>
        <v/>
      </c>
      <c r="G929" s="85"/>
      <c r="H929" s="97" t="str">
        <f t="shared" si="43"/>
        <v/>
      </c>
      <c r="I929" s="86"/>
      <c r="J929" s="98" t="str">
        <f t="shared" si="44"/>
        <v/>
      </c>
      <c r="K929" s="187"/>
      <c r="L929" s="13" t="str">
        <f>IF(AND(ISNUMBER(F929),ISNUMBER(H929),ISNUMBER(J929))=TRUE,IF((Tabla1[[#This Row],[Peso cápsula + Residuo corregido (g)]]-Tabla1[[#This Row],[Peso cápsula Corregido (g)]])&lt;$J$6,"MASA INSUFICIENTE",IF((1-K929)*(H929-F929)/J929&lt;$H$6,"&gt; "&amp;$H$6,(1-K929)*(H929-F929)/J929)),"")</f>
        <v/>
      </c>
      <c r="M929" s="105"/>
      <c r="N929" s="105"/>
      <c r="O929" s="185"/>
      <c r="P929" s="185"/>
      <c r="Q929" s="185"/>
    </row>
    <row r="930" spans="1:17" x14ac:dyDescent="0.25">
      <c r="A930" s="103"/>
      <c r="B930" s="103"/>
      <c r="C930" s="96"/>
      <c r="D930" s="99"/>
      <c r="E930" s="100"/>
      <c r="F930" s="97" t="str">
        <f t="shared" si="42"/>
        <v/>
      </c>
      <c r="G930" s="85"/>
      <c r="H930" s="97" t="str">
        <f t="shared" si="43"/>
        <v/>
      </c>
      <c r="I930" s="86"/>
      <c r="J930" s="98" t="str">
        <f t="shared" si="44"/>
        <v/>
      </c>
      <c r="K930" s="187"/>
      <c r="L930" s="13" t="str">
        <f>IF(AND(ISNUMBER(F930),ISNUMBER(H930),ISNUMBER(J930))=TRUE,IF((Tabla1[[#This Row],[Peso cápsula + Residuo corregido (g)]]-Tabla1[[#This Row],[Peso cápsula Corregido (g)]])&lt;$J$6,"MASA INSUFICIENTE",IF((1-K930)*(H930-F930)/J930&lt;$H$6,"&gt; "&amp;$H$6,(1-K930)*(H930-F930)/J930)),"")</f>
        <v/>
      </c>
      <c r="M930" s="105"/>
      <c r="N930" s="105"/>
      <c r="O930" s="185"/>
      <c r="P930" s="185"/>
      <c r="Q930" s="185"/>
    </row>
    <row r="931" spans="1:17" x14ac:dyDescent="0.25">
      <c r="A931" s="103"/>
      <c r="B931" s="103"/>
      <c r="C931" s="96"/>
      <c r="D931" s="99"/>
      <c r="E931" s="100"/>
      <c r="F931" s="97" t="str">
        <f t="shared" si="42"/>
        <v/>
      </c>
      <c r="G931" s="85"/>
      <c r="H931" s="97" t="str">
        <f t="shared" si="43"/>
        <v/>
      </c>
      <c r="I931" s="86"/>
      <c r="J931" s="98" t="str">
        <f t="shared" si="44"/>
        <v/>
      </c>
      <c r="K931" s="187"/>
      <c r="L931" s="13" t="str">
        <f>IF(AND(ISNUMBER(F931),ISNUMBER(H931),ISNUMBER(J931))=TRUE,IF((Tabla1[[#This Row],[Peso cápsula + Residuo corregido (g)]]-Tabla1[[#This Row],[Peso cápsula Corregido (g)]])&lt;$J$6,"MASA INSUFICIENTE",IF((1-K931)*(H931-F931)/J931&lt;$H$6,"&gt; "&amp;$H$6,(1-K931)*(H931-F931)/J931)),"")</f>
        <v/>
      </c>
      <c r="M931" s="105"/>
      <c r="N931" s="105"/>
      <c r="O931" s="185"/>
      <c r="P931" s="185"/>
      <c r="Q931" s="185"/>
    </row>
    <row r="932" spans="1:17" x14ac:dyDescent="0.25">
      <c r="A932" s="103"/>
      <c r="B932" s="103"/>
      <c r="C932" s="96"/>
      <c r="D932" s="99"/>
      <c r="E932" s="100"/>
      <c r="F932" s="97" t="str">
        <f t="shared" si="42"/>
        <v/>
      </c>
      <c r="G932" s="85"/>
      <c r="H932" s="97" t="str">
        <f t="shared" si="43"/>
        <v/>
      </c>
      <c r="I932" s="86"/>
      <c r="J932" s="98" t="str">
        <f t="shared" si="44"/>
        <v/>
      </c>
      <c r="K932" s="187"/>
      <c r="L932" s="13" t="str">
        <f>IF(AND(ISNUMBER(F932),ISNUMBER(H932),ISNUMBER(J932))=TRUE,IF((Tabla1[[#This Row],[Peso cápsula + Residuo corregido (g)]]-Tabla1[[#This Row],[Peso cápsula Corregido (g)]])&lt;$J$6,"MASA INSUFICIENTE",IF((1-K932)*(H932-F932)/J932&lt;$H$6,"&gt; "&amp;$H$6,(1-K932)*(H932-F932)/J932)),"")</f>
        <v/>
      </c>
      <c r="M932" s="105"/>
      <c r="N932" s="105"/>
      <c r="O932" s="185"/>
      <c r="P932" s="185"/>
      <c r="Q932" s="185"/>
    </row>
    <row r="933" spans="1:17" x14ac:dyDescent="0.25">
      <c r="A933" s="103"/>
      <c r="B933" s="103"/>
      <c r="C933" s="96"/>
      <c r="D933" s="99"/>
      <c r="E933" s="100"/>
      <c r="F933" s="97" t="str">
        <f t="shared" si="42"/>
        <v/>
      </c>
      <c r="G933" s="85"/>
      <c r="H933" s="97" t="str">
        <f t="shared" si="43"/>
        <v/>
      </c>
      <c r="I933" s="86"/>
      <c r="J933" s="98" t="str">
        <f t="shared" si="44"/>
        <v/>
      </c>
      <c r="K933" s="187"/>
      <c r="L933" s="13" t="str">
        <f>IF(AND(ISNUMBER(F933),ISNUMBER(H933),ISNUMBER(J933))=TRUE,IF((Tabla1[[#This Row],[Peso cápsula + Residuo corregido (g)]]-Tabla1[[#This Row],[Peso cápsula Corregido (g)]])&lt;$J$6,"MASA INSUFICIENTE",IF((1-K933)*(H933-F933)/J933&lt;$H$6,"&gt; "&amp;$H$6,(1-K933)*(H933-F933)/J933)),"")</f>
        <v/>
      </c>
      <c r="M933" s="105"/>
      <c r="N933" s="105"/>
      <c r="O933" s="185"/>
      <c r="P933" s="185"/>
      <c r="Q933" s="185"/>
    </row>
    <row r="934" spans="1:17" x14ac:dyDescent="0.25">
      <c r="A934" s="103"/>
      <c r="B934" s="103"/>
      <c r="C934" s="96"/>
      <c r="D934" s="99"/>
      <c r="E934" s="100"/>
      <c r="F934" s="97" t="str">
        <f t="shared" si="42"/>
        <v/>
      </c>
      <c r="G934" s="85"/>
      <c r="H934" s="97" t="str">
        <f t="shared" si="43"/>
        <v/>
      </c>
      <c r="I934" s="86"/>
      <c r="J934" s="98" t="str">
        <f t="shared" si="44"/>
        <v/>
      </c>
      <c r="K934" s="187"/>
      <c r="L934" s="13" t="str">
        <f>IF(AND(ISNUMBER(F934),ISNUMBER(H934),ISNUMBER(J934))=TRUE,IF((Tabla1[[#This Row],[Peso cápsula + Residuo corregido (g)]]-Tabla1[[#This Row],[Peso cápsula Corregido (g)]])&lt;$J$6,"MASA INSUFICIENTE",IF((1-K934)*(H934-F934)/J934&lt;$H$6,"&gt; "&amp;$H$6,(1-K934)*(H934-F934)/J934)),"")</f>
        <v/>
      </c>
      <c r="M934" s="105"/>
      <c r="N934" s="105"/>
      <c r="O934" s="185"/>
      <c r="P934" s="185"/>
      <c r="Q934" s="185"/>
    </row>
    <row r="935" spans="1:17" x14ac:dyDescent="0.25">
      <c r="A935" s="103"/>
      <c r="B935" s="103"/>
      <c r="C935" s="96"/>
      <c r="D935" s="99"/>
      <c r="E935" s="100"/>
      <c r="F935" s="97" t="str">
        <f t="shared" si="42"/>
        <v/>
      </c>
      <c r="G935" s="85"/>
      <c r="H935" s="97" t="str">
        <f t="shared" si="43"/>
        <v/>
      </c>
      <c r="I935" s="86"/>
      <c r="J935" s="98" t="str">
        <f t="shared" si="44"/>
        <v/>
      </c>
      <c r="K935" s="187"/>
      <c r="L935" s="13" t="str">
        <f>IF(AND(ISNUMBER(F935),ISNUMBER(H935),ISNUMBER(J935))=TRUE,IF((Tabla1[[#This Row],[Peso cápsula + Residuo corregido (g)]]-Tabla1[[#This Row],[Peso cápsula Corregido (g)]])&lt;$J$6,"MASA INSUFICIENTE",IF((1-K935)*(H935-F935)/J935&lt;$H$6,"&gt; "&amp;$H$6,(1-K935)*(H935-F935)/J935)),"")</f>
        <v/>
      </c>
      <c r="M935" s="105"/>
      <c r="N935" s="105"/>
      <c r="O935" s="185"/>
      <c r="P935" s="185"/>
      <c r="Q935" s="185"/>
    </row>
    <row r="936" spans="1:17" x14ac:dyDescent="0.25">
      <c r="A936" s="103"/>
      <c r="B936" s="103"/>
      <c r="C936" s="96"/>
      <c r="D936" s="99"/>
      <c r="E936" s="100"/>
      <c r="F936" s="97" t="str">
        <f t="shared" si="42"/>
        <v/>
      </c>
      <c r="G936" s="85"/>
      <c r="H936" s="97" t="str">
        <f t="shared" si="43"/>
        <v/>
      </c>
      <c r="I936" s="86"/>
      <c r="J936" s="98" t="str">
        <f t="shared" si="44"/>
        <v/>
      </c>
      <c r="K936" s="187"/>
      <c r="L936" s="13" t="str">
        <f>IF(AND(ISNUMBER(F936),ISNUMBER(H936),ISNUMBER(J936))=TRUE,IF((Tabla1[[#This Row],[Peso cápsula + Residuo corregido (g)]]-Tabla1[[#This Row],[Peso cápsula Corregido (g)]])&lt;$J$6,"MASA INSUFICIENTE",IF((1-K936)*(H936-F936)/J936&lt;$H$6,"&gt; "&amp;$H$6,(1-K936)*(H936-F936)/J936)),"")</f>
        <v/>
      </c>
      <c r="M936" s="105"/>
      <c r="N936" s="105"/>
      <c r="O936" s="185"/>
      <c r="P936" s="185"/>
      <c r="Q936" s="185"/>
    </row>
    <row r="937" spans="1:17" x14ac:dyDescent="0.25">
      <c r="A937" s="103"/>
      <c r="B937" s="103"/>
      <c r="C937" s="96"/>
      <c r="D937" s="99"/>
      <c r="E937" s="100"/>
      <c r="F937" s="97" t="str">
        <f t="shared" si="42"/>
        <v/>
      </c>
      <c r="G937" s="85"/>
      <c r="H937" s="97" t="str">
        <f t="shared" si="43"/>
        <v/>
      </c>
      <c r="I937" s="86"/>
      <c r="J937" s="98" t="str">
        <f t="shared" si="44"/>
        <v/>
      </c>
      <c r="K937" s="187"/>
      <c r="L937" s="13" t="str">
        <f>IF(AND(ISNUMBER(F937),ISNUMBER(H937),ISNUMBER(J937))=TRUE,IF((Tabla1[[#This Row],[Peso cápsula + Residuo corregido (g)]]-Tabla1[[#This Row],[Peso cápsula Corregido (g)]])&lt;$J$6,"MASA INSUFICIENTE",IF((1-K937)*(H937-F937)/J937&lt;$H$6,"&gt; "&amp;$H$6,(1-K937)*(H937-F937)/J937)),"")</f>
        <v/>
      </c>
      <c r="M937" s="105"/>
      <c r="N937" s="105"/>
      <c r="O937" s="185"/>
      <c r="P937" s="185"/>
      <c r="Q937" s="185"/>
    </row>
    <row r="938" spans="1:17" x14ac:dyDescent="0.25">
      <c r="A938" s="103"/>
      <c r="B938" s="103"/>
      <c r="C938" s="96"/>
      <c r="D938" s="99"/>
      <c r="E938" s="100"/>
      <c r="F938" s="97" t="str">
        <f t="shared" si="42"/>
        <v/>
      </c>
      <c r="G938" s="85"/>
      <c r="H938" s="97" t="str">
        <f t="shared" si="43"/>
        <v/>
      </c>
      <c r="I938" s="86"/>
      <c r="J938" s="98" t="str">
        <f t="shared" si="44"/>
        <v/>
      </c>
      <c r="K938" s="187"/>
      <c r="L938" s="13" t="str">
        <f>IF(AND(ISNUMBER(F938),ISNUMBER(H938),ISNUMBER(J938))=TRUE,IF((Tabla1[[#This Row],[Peso cápsula + Residuo corregido (g)]]-Tabla1[[#This Row],[Peso cápsula Corregido (g)]])&lt;$J$6,"MASA INSUFICIENTE",IF((1-K938)*(H938-F938)/J938&lt;$H$6,"&gt; "&amp;$H$6,(1-K938)*(H938-F938)/J938)),"")</f>
        <v/>
      </c>
      <c r="M938" s="105"/>
      <c r="N938" s="105"/>
      <c r="O938" s="185"/>
      <c r="P938" s="185"/>
      <c r="Q938" s="185"/>
    </row>
    <row r="939" spans="1:17" x14ac:dyDescent="0.25">
      <c r="A939" s="103"/>
      <c r="B939" s="103"/>
      <c r="C939" s="96"/>
      <c r="D939" s="99"/>
      <c r="E939" s="100"/>
      <c r="F939" s="97" t="str">
        <f t="shared" si="42"/>
        <v/>
      </c>
      <c r="G939" s="85"/>
      <c r="H939" s="97" t="str">
        <f t="shared" si="43"/>
        <v/>
      </c>
      <c r="I939" s="86"/>
      <c r="J939" s="98" t="str">
        <f t="shared" si="44"/>
        <v/>
      </c>
      <c r="K939" s="187"/>
      <c r="L939" s="13" t="str">
        <f>IF(AND(ISNUMBER(F939),ISNUMBER(H939),ISNUMBER(J939))=TRUE,IF((Tabla1[[#This Row],[Peso cápsula + Residuo corregido (g)]]-Tabla1[[#This Row],[Peso cápsula Corregido (g)]])&lt;$J$6,"MASA INSUFICIENTE",IF((1-K939)*(H939-F939)/J939&lt;$H$6,"&gt; "&amp;$H$6,(1-K939)*(H939-F939)/J939)),"")</f>
        <v/>
      </c>
      <c r="M939" s="105"/>
      <c r="N939" s="105"/>
      <c r="O939" s="185"/>
      <c r="P939" s="185"/>
      <c r="Q939" s="185"/>
    </row>
    <row r="940" spans="1:17" x14ac:dyDescent="0.25">
      <c r="A940" s="103"/>
      <c r="B940" s="103"/>
      <c r="C940" s="96"/>
      <c r="D940" s="99"/>
      <c r="E940" s="100"/>
      <c r="F940" s="97" t="str">
        <f t="shared" si="42"/>
        <v/>
      </c>
      <c r="G940" s="85"/>
      <c r="H940" s="97" t="str">
        <f t="shared" si="43"/>
        <v/>
      </c>
      <c r="I940" s="86"/>
      <c r="J940" s="98" t="str">
        <f t="shared" si="44"/>
        <v/>
      </c>
      <c r="K940" s="187"/>
      <c r="L940" s="13" t="str">
        <f>IF(AND(ISNUMBER(F940),ISNUMBER(H940),ISNUMBER(J940))=TRUE,IF((Tabla1[[#This Row],[Peso cápsula + Residuo corregido (g)]]-Tabla1[[#This Row],[Peso cápsula Corregido (g)]])&lt;$J$6,"MASA INSUFICIENTE",IF((1-K940)*(H940-F940)/J940&lt;$H$6,"&gt; "&amp;$H$6,(1-K940)*(H940-F940)/J940)),"")</f>
        <v/>
      </c>
      <c r="M940" s="105"/>
      <c r="N940" s="105"/>
      <c r="O940" s="185"/>
      <c r="P940" s="185"/>
      <c r="Q940" s="185"/>
    </row>
    <row r="941" spans="1:17" x14ac:dyDescent="0.25">
      <c r="A941" s="103"/>
      <c r="B941" s="103"/>
      <c r="C941" s="96"/>
      <c r="D941" s="99"/>
      <c r="E941" s="100"/>
      <c r="F941" s="97" t="str">
        <f t="shared" si="42"/>
        <v/>
      </c>
      <c r="G941" s="85"/>
      <c r="H941" s="97" t="str">
        <f t="shared" si="43"/>
        <v/>
      </c>
      <c r="I941" s="86"/>
      <c r="J941" s="98" t="str">
        <f t="shared" si="44"/>
        <v/>
      </c>
      <c r="K941" s="187"/>
      <c r="L941" s="13" t="str">
        <f>IF(AND(ISNUMBER(F941),ISNUMBER(H941),ISNUMBER(J941))=TRUE,IF((Tabla1[[#This Row],[Peso cápsula + Residuo corregido (g)]]-Tabla1[[#This Row],[Peso cápsula Corregido (g)]])&lt;$J$6,"MASA INSUFICIENTE",IF((1-K941)*(H941-F941)/J941&lt;$H$6,"&gt; "&amp;$H$6,(1-K941)*(H941-F941)/J941)),"")</f>
        <v/>
      </c>
      <c r="M941" s="105"/>
      <c r="N941" s="105"/>
      <c r="O941" s="185"/>
      <c r="P941" s="185"/>
      <c r="Q941" s="185"/>
    </row>
    <row r="942" spans="1:17" x14ac:dyDescent="0.25">
      <c r="A942" s="103"/>
      <c r="B942" s="103"/>
      <c r="C942" s="96"/>
      <c r="D942" s="99"/>
      <c r="E942" s="100"/>
      <c r="F942" s="97" t="str">
        <f t="shared" si="42"/>
        <v/>
      </c>
      <c r="G942" s="85"/>
      <c r="H942" s="97" t="str">
        <f t="shared" si="43"/>
        <v/>
      </c>
      <c r="I942" s="86"/>
      <c r="J942" s="98" t="str">
        <f t="shared" si="44"/>
        <v/>
      </c>
      <c r="K942" s="187"/>
      <c r="L942" s="13" t="str">
        <f>IF(AND(ISNUMBER(F942),ISNUMBER(H942),ISNUMBER(J942))=TRUE,IF((Tabla1[[#This Row],[Peso cápsula + Residuo corregido (g)]]-Tabla1[[#This Row],[Peso cápsula Corregido (g)]])&lt;$J$6,"MASA INSUFICIENTE",IF((1-K942)*(H942-F942)/J942&lt;$H$6,"&gt; "&amp;$H$6,(1-K942)*(H942-F942)/J942)),"")</f>
        <v/>
      </c>
      <c r="M942" s="105"/>
      <c r="N942" s="105"/>
      <c r="O942" s="185"/>
      <c r="P942" s="185"/>
      <c r="Q942" s="185"/>
    </row>
    <row r="943" spans="1:17" x14ac:dyDescent="0.25">
      <c r="A943" s="103"/>
      <c r="B943" s="103"/>
      <c r="C943" s="96"/>
      <c r="D943" s="99"/>
      <c r="E943" s="100"/>
      <c r="F943" s="97" t="str">
        <f t="shared" si="42"/>
        <v/>
      </c>
      <c r="G943" s="85"/>
      <c r="H943" s="97" t="str">
        <f t="shared" si="43"/>
        <v/>
      </c>
      <c r="I943" s="86"/>
      <c r="J943" s="98" t="str">
        <f t="shared" si="44"/>
        <v/>
      </c>
      <c r="K943" s="187"/>
      <c r="L943" s="13" t="str">
        <f>IF(AND(ISNUMBER(F943),ISNUMBER(H943),ISNUMBER(J943))=TRUE,IF((Tabla1[[#This Row],[Peso cápsula + Residuo corregido (g)]]-Tabla1[[#This Row],[Peso cápsula Corregido (g)]])&lt;$J$6,"MASA INSUFICIENTE",IF((1-K943)*(H943-F943)/J943&lt;$H$6,"&gt; "&amp;$H$6,(1-K943)*(H943-F943)/J943)),"")</f>
        <v/>
      </c>
      <c r="M943" s="105"/>
      <c r="N943" s="105"/>
      <c r="O943" s="185"/>
      <c r="P943" s="185"/>
      <c r="Q943" s="185"/>
    </row>
    <row r="944" spans="1:17" x14ac:dyDescent="0.25">
      <c r="A944" s="103"/>
      <c r="B944" s="103"/>
      <c r="C944" s="96"/>
      <c r="D944" s="99"/>
      <c r="E944" s="100"/>
      <c r="F944" s="97" t="str">
        <f t="shared" si="42"/>
        <v/>
      </c>
      <c r="G944" s="85"/>
      <c r="H944" s="97" t="str">
        <f t="shared" si="43"/>
        <v/>
      </c>
      <c r="I944" s="86"/>
      <c r="J944" s="98" t="str">
        <f t="shared" si="44"/>
        <v/>
      </c>
      <c r="K944" s="187"/>
      <c r="L944" s="13" t="str">
        <f>IF(AND(ISNUMBER(F944),ISNUMBER(H944),ISNUMBER(J944))=TRUE,IF((Tabla1[[#This Row],[Peso cápsula + Residuo corregido (g)]]-Tabla1[[#This Row],[Peso cápsula Corregido (g)]])&lt;$J$6,"MASA INSUFICIENTE",IF((1-K944)*(H944-F944)/J944&lt;$H$6,"&gt; "&amp;$H$6,(1-K944)*(H944-F944)/J944)),"")</f>
        <v/>
      </c>
      <c r="M944" s="105"/>
      <c r="N944" s="105"/>
      <c r="O944" s="185"/>
      <c r="P944" s="185"/>
      <c r="Q944" s="185"/>
    </row>
    <row r="945" spans="1:17" x14ac:dyDescent="0.25">
      <c r="A945" s="103"/>
      <c r="B945" s="103"/>
      <c r="C945" s="96"/>
      <c r="D945" s="99"/>
      <c r="E945" s="100"/>
      <c r="F945" s="97" t="str">
        <f t="shared" si="42"/>
        <v/>
      </c>
      <c r="G945" s="85"/>
      <c r="H945" s="97" t="str">
        <f t="shared" si="43"/>
        <v/>
      </c>
      <c r="I945" s="86"/>
      <c r="J945" s="98" t="str">
        <f t="shared" si="44"/>
        <v/>
      </c>
      <c r="K945" s="187"/>
      <c r="L945" s="13" t="str">
        <f>IF(AND(ISNUMBER(F945),ISNUMBER(H945),ISNUMBER(J945))=TRUE,IF((Tabla1[[#This Row],[Peso cápsula + Residuo corregido (g)]]-Tabla1[[#This Row],[Peso cápsula Corregido (g)]])&lt;$J$6,"MASA INSUFICIENTE",IF((1-K945)*(H945-F945)/J945&lt;$H$6,"&gt; "&amp;$H$6,(1-K945)*(H945-F945)/J945)),"")</f>
        <v/>
      </c>
      <c r="M945" s="105"/>
      <c r="N945" s="105"/>
      <c r="O945" s="185"/>
      <c r="P945" s="185"/>
      <c r="Q945" s="185"/>
    </row>
    <row r="946" spans="1:17" x14ac:dyDescent="0.25">
      <c r="A946" s="103"/>
      <c r="B946" s="103"/>
      <c r="C946" s="96"/>
      <c r="D946" s="99"/>
      <c r="E946" s="100"/>
      <c r="F946" s="97" t="str">
        <f t="shared" si="42"/>
        <v/>
      </c>
      <c r="G946" s="85"/>
      <c r="H946" s="97" t="str">
        <f t="shared" si="43"/>
        <v/>
      </c>
      <c r="I946" s="86"/>
      <c r="J946" s="98" t="str">
        <f t="shared" si="44"/>
        <v/>
      </c>
      <c r="K946" s="187"/>
      <c r="L946" s="13" t="str">
        <f>IF(AND(ISNUMBER(F946),ISNUMBER(H946),ISNUMBER(J946))=TRUE,IF((Tabla1[[#This Row],[Peso cápsula + Residuo corregido (g)]]-Tabla1[[#This Row],[Peso cápsula Corregido (g)]])&lt;$J$6,"MASA INSUFICIENTE",IF((1-K946)*(H946-F946)/J946&lt;$H$6,"&gt; "&amp;$H$6,(1-K946)*(H946-F946)/J946)),"")</f>
        <v/>
      </c>
      <c r="M946" s="105"/>
      <c r="N946" s="105"/>
      <c r="O946" s="185"/>
      <c r="P946" s="185"/>
      <c r="Q946" s="185"/>
    </row>
    <row r="947" spans="1:17" x14ac:dyDescent="0.25">
      <c r="A947" s="103"/>
      <c r="B947" s="103"/>
      <c r="C947" s="96"/>
      <c r="D947" s="99"/>
      <c r="E947" s="100"/>
      <c r="F947" s="97" t="str">
        <f t="shared" si="42"/>
        <v/>
      </c>
      <c r="G947" s="85"/>
      <c r="H947" s="97" t="str">
        <f t="shared" si="43"/>
        <v/>
      </c>
      <c r="I947" s="86"/>
      <c r="J947" s="98" t="str">
        <f t="shared" si="44"/>
        <v/>
      </c>
      <c r="K947" s="187"/>
      <c r="L947" s="13" t="str">
        <f>IF(AND(ISNUMBER(F947),ISNUMBER(H947),ISNUMBER(J947))=TRUE,IF((Tabla1[[#This Row],[Peso cápsula + Residuo corregido (g)]]-Tabla1[[#This Row],[Peso cápsula Corregido (g)]])&lt;$J$6,"MASA INSUFICIENTE",IF((1-K947)*(H947-F947)/J947&lt;$H$6,"&gt; "&amp;$H$6,(1-K947)*(H947-F947)/J947)),"")</f>
        <v/>
      </c>
      <c r="M947" s="105"/>
      <c r="N947" s="105"/>
      <c r="O947" s="185"/>
      <c r="P947" s="185"/>
      <c r="Q947" s="185"/>
    </row>
    <row r="948" spans="1:17" x14ac:dyDescent="0.25">
      <c r="A948" s="103"/>
      <c r="B948" s="103"/>
      <c r="C948" s="96"/>
      <c r="D948" s="99"/>
      <c r="E948" s="100"/>
      <c r="F948" s="97" t="str">
        <f t="shared" si="42"/>
        <v/>
      </c>
      <c r="G948" s="85"/>
      <c r="H948" s="97" t="str">
        <f t="shared" si="43"/>
        <v/>
      </c>
      <c r="I948" s="86"/>
      <c r="J948" s="98" t="str">
        <f t="shared" si="44"/>
        <v/>
      </c>
      <c r="K948" s="187"/>
      <c r="L948" s="13" t="str">
        <f>IF(AND(ISNUMBER(F948),ISNUMBER(H948),ISNUMBER(J948))=TRUE,IF((Tabla1[[#This Row],[Peso cápsula + Residuo corregido (g)]]-Tabla1[[#This Row],[Peso cápsula Corregido (g)]])&lt;$J$6,"MASA INSUFICIENTE",IF((1-K948)*(H948-F948)/J948&lt;$H$6,"&gt; "&amp;$H$6,(1-K948)*(H948-F948)/J948)),"")</f>
        <v/>
      </c>
      <c r="M948" s="105"/>
      <c r="N948" s="105"/>
      <c r="O948" s="185"/>
      <c r="P948" s="185"/>
      <c r="Q948" s="185"/>
    </row>
    <row r="949" spans="1:17" x14ac:dyDescent="0.25">
      <c r="A949" s="103"/>
      <c r="B949" s="103"/>
      <c r="C949" s="96"/>
      <c r="D949" s="99"/>
      <c r="E949" s="100"/>
      <c r="F949" s="97" t="str">
        <f t="shared" si="42"/>
        <v/>
      </c>
      <c r="G949" s="85"/>
      <c r="H949" s="97" t="str">
        <f t="shared" si="43"/>
        <v/>
      </c>
      <c r="I949" s="86"/>
      <c r="J949" s="98" t="str">
        <f t="shared" si="44"/>
        <v/>
      </c>
      <c r="K949" s="187"/>
      <c r="L949" s="13" t="str">
        <f>IF(AND(ISNUMBER(F949),ISNUMBER(H949),ISNUMBER(J949))=TRUE,IF((Tabla1[[#This Row],[Peso cápsula + Residuo corregido (g)]]-Tabla1[[#This Row],[Peso cápsula Corregido (g)]])&lt;$J$6,"MASA INSUFICIENTE",IF((1-K949)*(H949-F949)/J949&lt;$H$6,"&gt; "&amp;$H$6,(1-K949)*(H949-F949)/J949)),"")</f>
        <v/>
      </c>
      <c r="M949" s="105"/>
      <c r="N949" s="105"/>
      <c r="O949" s="185"/>
      <c r="P949" s="185"/>
      <c r="Q949" s="185"/>
    </row>
    <row r="950" spans="1:17" x14ac:dyDescent="0.25">
      <c r="A950" s="103"/>
      <c r="B950" s="103"/>
      <c r="C950" s="96"/>
      <c r="D950" s="99"/>
      <c r="E950" s="100"/>
      <c r="F950" s="97" t="str">
        <f t="shared" si="42"/>
        <v/>
      </c>
      <c r="G950" s="85"/>
      <c r="H950" s="97" t="str">
        <f t="shared" si="43"/>
        <v/>
      </c>
      <c r="I950" s="86"/>
      <c r="J950" s="98" t="str">
        <f t="shared" si="44"/>
        <v/>
      </c>
      <c r="K950" s="187"/>
      <c r="L950" s="13" t="str">
        <f>IF(AND(ISNUMBER(F950),ISNUMBER(H950),ISNUMBER(J950))=TRUE,IF((Tabla1[[#This Row],[Peso cápsula + Residuo corregido (g)]]-Tabla1[[#This Row],[Peso cápsula Corregido (g)]])&lt;$J$6,"MASA INSUFICIENTE",IF((1-K950)*(H950-F950)/J950&lt;$H$6,"&gt; "&amp;$H$6,(1-K950)*(H950-F950)/J950)),"")</f>
        <v/>
      </c>
      <c r="M950" s="105"/>
      <c r="N950" s="105"/>
      <c r="O950" s="185"/>
      <c r="P950" s="185"/>
      <c r="Q950" s="185"/>
    </row>
    <row r="951" spans="1:17" x14ac:dyDescent="0.25">
      <c r="A951" s="103"/>
      <c r="B951" s="103"/>
      <c r="C951" s="96"/>
      <c r="D951" s="99"/>
      <c r="E951" s="100"/>
      <c r="F951" s="97" t="str">
        <f t="shared" si="42"/>
        <v/>
      </c>
      <c r="G951" s="85"/>
      <c r="H951" s="97" t="str">
        <f t="shared" si="43"/>
        <v/>
      </c>
      <c r="I951" s="86"/>
      <c r="J951" s="98" t="str">
        <f t="shared" si="44"/>
        <v/>
      </c>
      <c r="K951" s="187"/>
      <c r="L951" s="13" t="str">
        <f>IF(AND(ISNUMBER(F951),ISNUMBER(H951),ISNUMBER(J951))=TRUE,IF((Tabla1[[#This Row],[Peso cápsula + Residuo corregido (g)]]-Tabla1[[#This Row],[Peso cápsula Corregido (g)]])&lt;$J$6,"MASA INSUFICIENTE",IF((1-K951)*(H951-F951)/J951&lt;$H$6,"&gt; "&amp;$H$6,(1-K951)*(H951-F951)/J951)),"")</f>
        <v/>
      </c>
      <c r="M951" s="105"/>
      <c r="N951" s="105"/>
      <c r="O951" s="185"/>
      <c r="P951" s="185"/>
      <c r="Q951" s="185"/>
    </row>
    <row r="952" spans="1:17" x14ac:dyDescent="0.25">
      <c r="A952" s="103"/>
      <c r="B952" s="103"/>
      <c r="C952" s="96"/>
      <c r="D952" s="99"/>
      <c r="E952" s="100"/>
      <c r="F952" s="97" t="str">
        <f t="shared" si="42"/>
        <v/>
      </c>
      <c r="G952" s="85"/>
      <c r="H952" s="97" t="str">
        <f t="shared" si="43"/>
        <v/>
      </c>
      <c r="I952" s="86"/>
      <c r="J952" s="98" t="str">
        <f t="shared" si="44"/>
        <v/>
      </c>
      <c r="K952" s="187"/>
      <c r="L952" s="13" t="str">
        <f>IF(AND(ISNUMBER(F952),ISNUMBER(H952),ISNUMBER(J952))=TRUE,IF((Tabla1[[#This Row],[Peso cápsula + Residuo corregido (g)]]-Tabla1[[#This Row],[Peso cápsula Corregido (g)]])&lt;$J$6,"MASA INSUFICIENTE",IF((1-K952)*(H952-F952)/J952&lt;$H$6,"&gt; "&amp;$H$6,(1-K952)*(H952-F952)/J952)),"")</f>
        <v/>
      </c>
      <c r="M952" s="105"/>
      <c r="N952" s="105"/>
      <c r="O952" s="185"/>
      <c r="P952" s="185"/>
      <c r="Q952" s="185"/>
    </row>
    <row r="953" spans="1:17" x14ac:dyDescent="0.25">
      <c r="A953" s="103"/>
      <c r="B953" s="103"/>
      <c r="C953" s="96"/>
      <c r="D953" s="99"/>
      <c r="E953" s="100"/>
      <c r="F953" s="97" t="str">
        <f t="shared" si="42"/>
        <v/>
      </c>
      <c r="G953" s="85"/>
      <c r="H953" s="97" t="str">
        <f t="shared" si="43"/>
        <v/>
      </c>
      <c r="I953" s="86"/>
      <c r="J953" s="98" t="str">
        <f t="shared" si="44"/>
        <v/>
      </c>
      <c r="K953" s="187"/>
      <c r="L953" s="13" t="str">
        <f>IF(AND(ISNUMBER(F953),ISNUMBER(H953),ISNUMBER(J953))=TRUE,IF((Tabla1[[#This Row],[Peso cápsula + Residuo corregido (g)]]-Tabla1[[#This Row],[Peso cápsula Corregido (g)]])&lt;$J$6,"MASA INSUFICIENTE",IF((1-K953)*(H953-F953)/J953&lt;$H$6,"&gt; "&amp;$H$6,(1-K953)*(H953-F953)/J953)),"")</f>
        <v/>
      </c>
      <c r="M953" s="105"/>
      <c r="N953" s="105"/>
      <c r="O953" s="185"/>
      <c r="P953" s="185"/>
      <c r="Q953" s="185"/>
    </row>
    <row r="954" spans="1:17" x14ac:dyDescent="0.25">
      <c r="A954" s="103"/>
      <c r="B954" s="103"/>
      <c r="C954" s="96"/>
      <c r="D954" s="99"/>
      <c r="E954" s="100"/>
      <c r="F954" s="97" t="str">
        <f t="shared" si="42"/>
        <v/>
      </c>
      <c r="G954" s="85"/>
      <c r="H954" s="97" t="str">
        <f t="shared" si="43"/>
        <v/>
      </c>
      <c r="I954" s="86"/>
      <c r="J954" s="98" t="str">
        <f t="shared" si="44"/>
        <v/>
      </c>
      <c r="K954" s="187"/>
      <c r="L954" s="13" t="str">
        <f>IF(AND(ISNUMBER(F954),ISNUMBER(H954),ISNUMBER(J954))=TRUE,IF((Tabla1[[#This Row],[Peso cápsula + Residuo corregido (g)]]-Tabla1[[#This Row],[Peso cápsula Corregido (g)]])&lt;$J$6,"MASA INSUFICIENTE",IF((1-K954)*(H954-F954)/J954&lt;$H$6,"&gt; "&amp;$H$6,(1-K954)*(H954-F954)/J954)),"")</f>
        <v/>
      </c>
      <c r="M954" s="105"/>
      <c r="N954" s="105"/>
      <c r="O954" s="185"/>
      <c r="P954" s="185"/>
      <c r="Q954" s="185"/>
    </row>
    <row r="955" spans="1:17" x14ac:dyDescent="0.25">
      <c r="A955" s="103"/>
      <c r="B955" s="103"/>
      <c r="C955" s="96"/>
      <c r="D955" s="99"/>
      <c r="E955" s="100"/>
      <c r="F955" s="97" t="str">
        <f t="shared" si="42"/>
        <v/>
      </c>
      <c r="G955" s="85"/>
      <c r="H955" s="97" t="str">
        <f t="shared" si="43"/>
        <v/>
      </c>
      <c r="I955" s="86"/>
      <c r="J955" s="98" t="str">
        <f t="shared" si="44"/>
        <v/>
      </c>
      <c r="K955" s="187"/>
      <c r="L955" s="13" t="str">
        <f>IF(AND(ISNUMBER(F955),ISNUMBER(H955),ISNUMBER(J955))=TRUE,IF((Tabla1[[#This Row],[Peso cápsula + Residuo corregido (g)]]-Tabla1[[#This Row],[Peso cápsula Corregido (g)]])&lt;$J$6,"MASA INSUFICIENTE",IF((1-K955)*(H955-F955)/J955&lt;$H$6,"&gt; "&amp;$H$6,(1-K955)*(H955-F955)/J955)),"")</f>
        <v/>
      </c>
      <c r="M955" s="105"/>
      <c r="N955" s="105"/>
      <c r="O955" s="185"/>
      <c r="P955" s="185"/>
      <c r="Q955" s="185"/>
    </row>
    <row r="956" spans="1:17" x14ac:dyDescent="0.25">
      <c r="A956" s="103"/>
      <c r="B956" s="103"/>
      <c r="C956" s="96"/>
      <c r="D956" s="99"/>
      <c r="E956" s="100"/>
      <c r="F956" s="97" t="str">
        <f t="shared" si="42"/>
        <v/>
      </c>
      <c r="G956" s="85"/>
      <c r="H956" s="97" t="str">
        <f t="shared" si="43"/>
        <v/>
      </c>
      <c r="I956" s="86"/>
      <c r="J956" s="98" t="str">
        <f t="shared" si="44"/>
        <v/>
      </c>
      <c r="K956" s="187"/>
      <c r="L956" s="13" t="str">
        <f>IF(AND(ISNUMBER(F956),ISNUMBER(H956),ISNUMBER(J956))=TRUE,IF((Tabla1[[#This Row],[Peso cápsula + Residuo corregido (g)]]-Tabla1[[#This Row],[Peso cápsula Corregido (g)]])&lt;$J$6,"MASA INSUFICIENTE",IF((1-K956)*(H956-F956)/J956&lt;$H$6,"&gt; "&amp;$H$6,(1-K956)*(H956-F956)/J956)),"")</f>
        <v/>
      </c>
      <c r="M956" s="105"/>
      <c r="N956" s="105"/>
      <c r="O956" s="185"/>
      <c r="P956" s="185"/>
      <c r="Q956" s="185"/>
    </row>
    <row r="957" spans="1:17" x14ac:dyDescent="0.25">
      <c r="A957" s="103"/>
      <c r="B957" s="103"/>
      <c r="C957" s="96"/>
      <c r="D957" s="99"/>
      <c r="E957" s="100"/>
      <c r="F957" s="97" t="str">
        <f t="shared" si="42"/>
        <v/>
      </c>
      <c r="G957" s="85"/>
      <c r="H957" s="97" t="str">
        <f t="shared" si="43"/>
        <v/>
      </c>
      <c r="I957" s="86"/>
      <c r="J957" s="98" t="str">
        <f t="shared" si="44"/>
        <v/>
      </c>
      <c r="K957" s="187"/>
      <c r="L957" s="13" t="str">
        <f>IF(AND(ISNUMBER(F957),ISNUMBER(H957),ISNUMBER(J957))=TRUE,IF((Tabla1[[#This Row],[Peso cápsula + Residuo corregido (g)]]-Tabla1[[#This Row],[Peso cápsula Corregido (g)]])&lt;$J$6,"MASA INSUFICIENTE",IF((1-K957)*(H957-F957)/J957&lt;$H$6,"&gt; "&amp;$H$6,(1-K957)*(H957-F957)/J957)),"")</f>
        <v/>
      </c>
      <c r="M957" s="105"/>
      <c r="N957" s="105"/>
      <c r="O957" s="185"/>
      <c r="P957" s="185"/>
      <c r="Q957" s="185"/>
    </row>
    <row r="958" spans="1:17" x14ac:dyDescent="0.25">
      <c r="A958" s="103"/>
      <c r="B958" s="103"/>
      <c r="C958" s="96"/>
      <c r="D958" s="99"/>
      <c r="E958" s="100"/>
      <c r="F958" s="97" t="str">
        <f t="shared" si="42"/>
        <v/>
      </c>
      <c r="G958" s="85"/>
      <c r="H958" s="97" t="str">
        <f t="shared" si="43"/>
        <v/>
      </c>
      <c r="I958" s="86"/>
      <c r="J958" s="98" t="str">
        <f t="shared" si="44"/>
        <v/>
      </c>
      <c r="K958" s="187"/>
      <c r="L958" s="13" t="str">
        <f>IF(AND(ISNUMBER(F958),ISNUMBER(H958),ISNUMBER(J958))=TRUE,IF((Tabla1[[#This Row],[Peso cápsula + Residuo corregido (g)]]-Tabla1[[#This Row],[Peso cápsula Corregido (g)]])&lt;$J$6,"MASA INSUFICIENTE",IF((1-K958)*(H958-F958)/J958&lt;$H$6,"&gt; "&amp;$H$6,(1-K958)*(H958-F958)/J958)),"")</f>
        <v/>
      </c>
      <c r="M958" s="105"/>
      <c r="N958" s="105"/>
      <c r="O958" s="185"/>
      <c r="P958" s="185"/>
      <c r="Q958" s="185"/>
    </row>
    <row r="959" spans="1:17" x14ac:dyDescent="0.25">
      <c r="A959" s="103"/>
      <c r="B959" s="103"/>
      <c r="C959" s="96"/>
      <c r="D959" s="99"/>
      <c r="E959" s="100"/>
      <c r="F959" s="97" t="str">
        <f t="shared" si="42"/>
        <v/>
      </c>
      <c r="G959" s="85"/>
      <c r="H959" s="97" t="str">
        <f t="shared" si="43"/>
        <v/>
      </c>
      <c r="I959" s="86"/>
      <c r="J959" s="98" t="str">
        <f t="shared" si="44"/>
        <v/>
      </c>
      <c r="K959" s="187"/>
      <c r="L959" s="13" t="str">
        <f>IF(AND(ISNUMBER(F959),ISNUMBER(H959),ISNUMBER(J959))=TRUE,IF((Tabla1[[#This Row],[Peso cápsula + Residuo corregido (g)]]-Tabla1[[#This Row],[Peso cápsula Corregido (g)]])&lt;$J$6,"MASA INSUFICIENTE",IF((1-K959)*(H959-F959)/J959&lt;$H$6,"&gt; "&amp;$H$6,(1-K959)*(H959-F959)/J959)),"")</f>
        <v/>
      </c>
      <c r="M959" s="105"/>
      <c r="N959" s="105"/>
      <c r="O959" s="185"/>
      <c r="P959" s="185"/>
      <c r="Q959" s="185"/>
    </row>
    <row r="960" spans="1:17" x14ac:dyDescent="0.25">
      <c r="A960" s="103"/>
      <c r="B960" s="103"/>
      <c r="C960" s="96"/>
      <c r="D960" s="99"/>
      <c r="E960" s="100"/>
      <c r="F960" s="97" t="str">
        <f t="shared" si="42"/>
        <v/>
      </c>
      <c r="G960" s="85"/>
      <c r="H960" s="97" t="str">
        <f t="shared" si="43"/>
        <v/>
      </c>
      <c r="I960" s="86"/>
      <c r="J960" s="98" t="str">
        <f t="shared" si="44"/>
        <v/>
      </c>
      <c r="K960" s="187"/>
      <c r="L960" s="13" t="str">
        <f>IF(AND(ISNUMBER(F960),ISNUMBER(H960),ISNUMBER(J960))=TRUE,IF((Tabla1[[#This Row],[Peso cápsula + Residuo corregido (g)]]-Tabla1[[#This Row],[Peso cápsula Corregido (g)]])&lt;$J$6,"MASA INSUFICIENTE",IF((1-K960)*(H960-F960)/J960&lt;$H$6,"&gt; "&amp;$H$6,(1-K960)*(H960-F960)/J960)),"")</f>
        <v/>
      </c>
      <c r="M960" s="105"/>
      <c r="N960" s="105"/>
      <c r="O960" s="185"/>
      <c r="P960" s="185"/>
      <c r="Q960" s="185"/>
    </row>
    <row r="961" spans="1:17" x14ac:dyDescent="0.25">
      <c r="A961" s="103"/>
      <c r="B961" s="103"/>
      <c r="C961" s="96"/>
      <c r="D961" s="99"/>
      <c r="E961" s="100"/>
      <c r="F961" s="97" t="str">
        <f t="shared" si="42"/>
        <v/>
      </c>
      <c r="G961" s="85"/>
      <c r="H961" s="97" t="str">
        <f t="shared" si="43"/>
        <v/>
      </c>
      <c r="I961" s="86"/>
      <c r="J961" s="98" t="str">
        <f t="shared" si="44"/>
        <v/>
      </c>
      <c r="K961" s="187"/>
      <c r="L961" s="13" t="str">
        <f>IF(AND(ISNUMBER(F961),ISNUMBER(H961),ISNUMBER(J961))=TRUE,IF((Tabla1[[#This Row],[Peso cápsula + Residuo corregido (g)]]-Tabla1[[#This Row],[Peso cápsula Corregido (g)]])&lt;$J$6,"MASA INSUFICIENTE",IF((1-K961)*(H961-F961)/J961&lt;$H$6,"&gt; "&amp;$H$6,(1-K961)*(H961-F961)/J961)),"")</f>
        <v/>
      </c>
      <c r="M961" s="105"/>
      <c r="N961" s="105"/>
      <c r="O961" s="185"/>
      <c r="P961" s="185"/>
      <c r="Q961" s="185"/>
    </row>
    <row r="962" spans="1:17" x14ac:dyDescent="0.25">
      <c r="A962" s="103"/>
      <c r="B962" s="103"/>
      <c r="C962" s="96"/>
      <c r="D962" s="99"/>
      <c r="E962" s="100"/>
      <c r="F962" s="97" t="str">
        <f t="shared" si="42"/>
        <v/>
      </c>
      <c r="G962" s="85"/>
      <c r="H962" s="97" t="str">
        <f t="shared" si="43"/>
        <v/>
      </c>
      <c r="I962" s="86"/>
      <c r="J962" s="98" t="str">
        <f t="shared" si="44"/>
        <v/>
      </c>
      <c r="K962" s="187"/>
      <c r="L962" s="13" t="str">
        <f>IF(AND(ISNUMBER(F962),ISNUMBER(H962),ISNUMBER(J962))=TRUE,IF((Tabla1[[#This Row],[Peso cápsula + Residuo corregido (g)]]-Tabla1[[#This Row],[Peso cápsula Corregido (g)]])&lt;$J$6,"MASA INSUFICIENTE",IF((1-K962)*(H962-F962)/J962&lt;$H$6,"&gt; "&amp;$H$6,(1-K962)*(H962-F962)/J962)),"")</f>
        <v/>
      </c>
      <c r="M962" s="105"/>
      <c r="N962" s="105"/>
      <c r="O962" s="185"/>
      <c r="P962" s="185"/>
      <c r="Q962" s="185"/>
    </row>
    <row r="963" spans="1:17" x14ac:dyDescent="0.25">
      <c r="A963" s="103"/>
      <c r="B963" s="103"/>
      <c r="C963" s="96"/>
      <c r="D963" s="99"/>
      <c r="E963" s="100"/>
      <c r="F963" s="97" t="str">
        <f t="shared" si="42"/>
        <v/>
      </c>
      <c r="G963" s="85"/>
      <c r="H963" s="97" t="str">
        <f t="shared" si="43"/>
        <v/>
      </c>
      <c r="I963" s="86"/>
      <c r="J963" s="98" t="str">
        <f t="shared" si="44"/>
        <v/>
      </c>
      <c r="K963" s="187"/>
      <c r="L963" s="13" t="str">
        <f>IF(AND(ISNUMBER(F963),ISNUMBER(H963),ISNUMBER(J963))=TRUE,IF((Tabla1[[#This Row],[Peso cápsula + Residuo corregido (g)]]-Tabla1[[#This Row],[Peso cápsula Corregido (g)]])&lt;$J$6,"MASA INSUFICIENTE",IF((1-K963)*(H963-F963)/J963&lt;$H$6,"&gt; "&amp;$H$6,(1-K963)*(H963-F963)/J963)),"")</f>
        <v/>
      </c>
      <c r="M963" s="105"/>
      <c r="N963" s="105"/>
      <c r="O963" s="185"/>
      <c r="P963" s="185"/>
      <c r="Q963" s="185"/>
    </row>
    <row r="964" spans="1:17" x14ac:dyDescent="0.25">
      <c r="A964" s="103"/>
      <c r="B964" s="103"/>
      <c r="C964" s="96"/>
      <c r="D964" s="99"/>
      <c r="E964" s="100"/>
      <c r="F964" s="97" t="str">
        <f t="shared" si="42"/>
        <v/>
      </c>
      <c r="G964" s="85"/>
      <c r="H964" s="97" t="str">
        <f t="shared" si="43"/>
        <v/>
      </c>
      <c r="I964" s="86"/>
      <c r="J964" s="98" t="str">
        <f t="shared" si="44"/>
        <v/>
      </c>
      <c r="K964" s="187"/>
      <c r="L964" s="13" t="str">
        <f>IF(AND(ISNUMBER(F964),ISNUMBER(H964),ISNUMBER(J964))=TRUE,IF((Tabla1[[#This Row],[Peso cápsula + Residuo corregido (g)]]-Tabla1[[#This Row],[Peso cápsula Corregido (g)]])&lt;$J$6,"MASA INSUFICIENTE",IF((1-K964)*(H964-F964)/J964&lt;$H$6,"&gt; "&amp;$H$6,(1-K964)*(H964-F964)/J964)),"")</f>
        <v/>
      </c>
      <c r="M964" s="105"/>
      <c r="N964" s="105"/>
      <c r="O964" s="185"/>
      <c r="P964" s="185"/>
      <c r="Q964" s="185"/>
    </row>
    <row r="965" spans="1:17" x14ac:dyDescent="0.25">
      <c r="A965" s="103"/>
      <c r="B965" s="103"/>
      <c r="C965" s="96"/>
      <c r="D965" s="99"/>
      <c r="E965" s="100"/>
      <c r="F965" s="97" t="str">
        <f t="shared" si="42"/>
        <v/>
      </c>
      <c r="G965" s="85"/>
      <c r="H965" s="97" t="str">
        <f t="shared" si="43"/>
        <v/>
      </c>
      <c r="I965" s="86"/>
      <c r="J965" s="98" t="str">
        <f t="shared" si="44"/>
        <v/>
      </c>
      <c r="K965" s="187"/>
      <c r="L965" s="13" t="str">
        <f>IF(AND(ISNUMBER(F965),ISNUMBER(H965),ISNUMBER(J965))=TRUE,IF((Tabla1[[#This Row],[Peso cápsula + Residuo corregido (g)]]-Tabla1[[#This Row],[Peso cápsula Corregido (g)]])&lt;$J$6,"MASA INSUFICIENTE",IF((1-K965)*(H965-F965)/J965&lt;$H$6,"&gt; "&amp;$H$6,(1-K965)*(H965-F965)/J965)),"")</f>
        <v/>
      </c>
      <c r="M965" s="105"/>
      <c r="N965" s="105"/>
      <c r="O965" s="185"/>
      <c r="P965" s="185"/>
      <c r="Q965" s="185"/>
    </row>
    <row r="966" spans="1:17" x14ac:dyDescent="0.25">
      <c r="A966" s="103"/>
      <c r="B966" s="103"/>
      <c r="C966" s="96"/>
      <c r="D966" s="99"/>
      <c r="E966" s="100"/>
      <c r="F966" s="97" t="str">
        <f t="shared" si="42"/>
        <v/>
      </c>
      <c r="G966" s="85"/>
      <c r="H966" s="97" t="str">
        <f t="shared" si="43"/>
        <v/>
      </c>
      <c r="I966" s="86"/>
      <c r="J966" s="98" t="str">
        <f t="shared" si="44"/>
        <v/>
      </c>
      <c r="K966" s="187"/>
      <c r="L966" s="13" t="str">
        <f>IF(AND(ISNUMBER(F966),ISNUMBER(H966),ISNUMBER(J966))=TRUE,IF((Tabla1[[#This Row],[Peso cápsula + Residuo corregido (g)]]-Tabla1[[#This Row],[Peso cápsula Corregido (g)]])&lt;$J$6,"MASA INSUFICIENTE",IF((1-K966)*(H966-F966)/J966&lt;$H$6,"&gt; "&amp;$H$6,(1-K966)*(H966-F966)/J966)),"")</f>
        <v/>
      </c>
      <c r="M966" s="105"/>
      <c r="N966" s="105"/>
      <c r="O966" s="185"/>
      <c r="P966" s="185"/>
      <c r="Q966" s="185"/>
    </row>
    <row r="967" spans="1:17" x14ac:dyDescent="0.25">
      <c r="A967" s="103"/>
      <c r="B967" s="103"/>
      <c r="C967" s="96"/>
      <c r="D967" s="99"/>
      <c r="E967" s="100"/>
      <c r="F967" s="97" t="str">
        <f t="shared" si="42"/>
        <v/>
      </c>
      <c r="G967" s="85"/>
      <c r="H967" s="97" t="str">
        <f t="shared" si="43"/>
        <v/>
      </c>
      <c r="I967" s="86"/>
      <c r="J967" s="98" t="str">
        <f t="shared" si="44"/>
        <v/>
      </c>
      <c r="K967" s="187"/>
      <c r="L967" s="13" t="str">
        <f>IF(AND(ISNUMBER(F967),ISNUMBER(H967),ISNUMBER(J967))=TRUE,IF((Tabla1[[#This Row],[Peso cápsula + Residuo corregido (g)]]-Tabla1[[#This Row],[Peso cápsula Corregido (g)]])&lt;$J$6,"MASA INSUFICIENTE",IF((1-K967)*(H967-F967)/J967&lt;$H$6,"&gt; "&amp;$H$6,(1-K967)*(H967-F967)/J967)),"")</f>
        <v/>
      </c>
      <c r="M967" s="105"/>
      <c r="N967" s="105"/>
      <c r="O967" s="185"/>
      <c r="P967" s="185"/>
      <c r="Q967" s="185"/>
    </row>
    <row r="968" spans="1:17" x14ac:dyDescent="0.25">
      <c r="A968" s="103"/>
      <c r="B968" s="103"/>
      <c r="C968" s="96"/>
      <c r="D968" s="99"/>
      <c r="E968" s="100"/>
      <c r="F968" s="97" t="str">
        <f t="shared" si="42"/>
        <v/>
      </c>
      <c r="G968" s="85"/>
      <c r="H968" s="97" t="str">
        <f t="shared" si="43"/>
        <v/>
      </c>
      <c r="I968" s="86"/>
      <c r="J968" s="98" t="str">
        <f t="shared" si="44"/>
        <v/>
      </c>
      <c r="K968" s="187"/>
      <c r="L968" s="13" t="str">
        <f>IF(AND(ISNUMBER(F968),ISNUMBER(H968),ISNUMBER(J968))=TRUE,IF((Tabla1[[#This Row],[Peso cápsula + Residuo corregido (g)]]-Tabla1[[#This Row],[Peso cápsula Corregido (g)]])&lt;$J$6,"MASA INSUFICIENTE",IF((1-K968)*(H968-F968)/J968&lt;$H$6,"&gt; "&amp;$H$6,(1-K968)*(H968-F968)/J968)),"")</f>
        <v/>
      </c>
      <c r="M968" s="105"/>
      <c r="N968" s="105"/>
      <c r="O968" s="185"/>
      <c r="P968" s="185"/>
      <c r="Q968" s="185"/>
    </row>
    <row r="969" spans="1:17" x14ac:dyDescent="0.25">
      <c r="A969" s="103"/>
      <c r="B969" s="103"/>
      <c r="C969" s="96"/>
      <c r="D969" s="99"/>
      <c r="E969" s="100"/>
      <c r="F969" s="97" t="str">
        <f t="shared" si="42"/>
        <v/>
      </c>
      <c r="G969" s="85"/>
      <c r="H969" s="97" t="str">
        <f t="shared" si="43"/>
        <v/>
      </c>
      <c r="I969" s="86"/>
      <c r="J969" s="98" t="str">
        <f t="shared" si="44"/>
        <v/>
      </c>
      <c r="K969" s="187"/>
      <c r="L969" s="13" t="str">
        <f>IF(AND(ISNUMBER(F969),ISNUMBER(H969),ISNUMBER(J969))=TRUE,IF((Tabla1[[#This Row],[Peso cápsula + Residuo corregido (g)]]-Tabla1[[#This Row],[Peso cápsula Corregido (g)]])&lt;$J$6,"MASA INSUFICIENTE",IF((1-K969)*(H969-F969)/J969&lt;$H$6,"&gt; "&amp;$H$6,(1-K969)*(H969-F969)/J969)),"")</f>
        <v/>
      </c>
      <c r="M969" s="105"/>
      <c r="N969" s="105"/>
      <c r="O969" s="185"/>
      <c r="P969" s="185"/>
      <c r="Q969" s="185"/>
    </row>
    <row r="970" spans="1:17" x14ac:dyDescent="0.25">
      <c r="A970" s="103"/>
      <c r="B970" s="103"/>
      <c r="C970" s="96"/>
      <c r="D970" s="99"/>
      <c r="E970" s="100"/>
      <c r="F970" s="97" t="str">
        <f t="shared" si="42"/>
        <v/>
      </c>
      <c r="G970" s="85"/>
      <c r="H970" s="97" t="str">
        <f t="shared" si="43"/>
        <v/>
      </c>
      <c r="I970" s="86"/>
      <c r="J970" s="98" t="str">
        <f t="shared" si="44"/>
        <v/>
      </c>
      <c r="K970" s="187"/>
      <c r="L970" s="13" t="str">
        <f>IF(AND(ISNUMBER(F970),ISNUMBER(H970),ISNUMBER(J970))=TRUE,IF((Tabla1[[#This Row],[Peso cápsula + Residuo corregido (g)]]-Tabla1[[#This Row],[Peso cápsula Corregido (g)]])&lt;$J$6,"MASA INSUFICIENTE",IF((1-K970)*(H970-F970)/J970&lt;$H$6,"&gt; "&amp;$H$6,(1-K970)*(H970-F970)/J970)),"")</f>
        <v/>
      </c>
      <c r="M970" s="105"/>
      <c r="N970" s="105"/>
      <c r="O970" s="185"/>
      <c r="P970" s="185"/>
      <c r="Q970" s="185"/>
    </row>
    <row r="971" spans="1:17" x14ac:dyDescent="0.25">
      <c r="A971" s="103"/>
      <c r="B971" s="103"/>
      <c r="C971" s="96"/>
      <c r="D971" s="99"/>
      <c r="E971" s="100"/>
      <c r="F971" s="97" t="str">
        <f t="shared" si="42"/>
        <v/>
      </c>
      <c r="G971" s="85"/>
      <c r="H971" s="97" t="str">
        <f t="shared" si="43"/>
        <v/>
      </c>
      <c r="I971" s="86"/>
      <c r="J971" s="98" t="str">
        <f t="shared" si="44"/>
        <v/>
      </c>
      <c r="K971" s="187"/>
      <c r="L971" s="13" t="str">
        <f>IF(AND(ISNUMBER(F971),ISNUMBER(H971),ISNUMBER(J971))=TRUE,IF((Tabla1[[#This Row],[Peso cápsula + Residuo corregido (g)]]-Tabla1[[#This Row],[Peso cápsula Corregido (g)]])&lt;$J$6,"MASA INSUFICIENTE",IF((1-K971)*(H971-F971)/J971&lt;$H$6,"&gt; "&amp;$H$6,(1-K971)*(H971-F971)/J971)),"")</f>
        <v/>
      </c>
      <c r="M971" s="105"/>
      <c r="N971" s="105"/>
      <c r="O971" s="185"/>
      <c r="P971" s="185"/>
      <c r="Q971" s="185"/>
    </row>
    <row r="972" spans="1:17" x14ac:dyDescent="0.25">
      <c r="A972" s="103"/>
      <c r="B972" s="103"/>
      <c r="C972" s="96"/>
      <c r="D972" s="99"/>
      <c r="E972" s="100"/>
      <c r="F972" s="97" t="str">
        <f t="shared" si="42"/>
        <v/>
      </c>
      <c r="G972" s="85"/>
      <c r="H972" s="97" t="str">
        <f t="shared" si="43"/>
        <v/>
      </c>
      <c r="I972" s="86"/>
      <c r="J972" s="98" t="str">
        <f t="shared" si="44"/>
        <v/>
      </c>
      <c r="K972" s="187"/>
      <c r="L972" s="13" t="str">
        <f>IF(AND(ISNUMBER(F972),ISNUMBER(H972),ISNUMBER(J972))=TRUE,IF((Tabla1[[#This Row],[Peso cápsula + Residuo corregido (g)]]-Tabla1[[#This Row],[Peso cápsula Corregido (g)]])&lt;$J$6,"MASA INSUFICIENTE",IF((1-K972)*(H972-F972)/J972&lt;$H$6,"&gt; "&amp;$H$6,(1-K972)*(H972-F972)/J972)),"")</f>
        <v/>
      </c>
      <c r="M972" s="105"/>
      <c r="N972" s="105"/>
      <c r="O972" s="185"/>
      <c r="P972" s="185"/>
      <c r="Q972" s="185"/>
    </row>
    <row r="973" spans="1:17" x14ac:dyDescent="0.25">
      <c r="A973" s="103"/>
      <c r="B973" s="103"/>
      <c r="C973" s="96"/>
      <c r="D973" s="99"/>
      <c r="E973" s="100"/>
      <c r="F973" s="97" t="str">
        <f t="shared" si="42"/>
        <v/>
      </c>
      <c r="G973" s="85"/>
      <c r="H973" s="97" t="str">
        <f t="shared" si="43"/>
        <v/>
      </c>
      <c r="I973" s="86"/>
      <c r="J973" s="98" t="str">
        <f t="shared" si="44"/>
        <v/>
      </c>
      <c r="K973" s="187"/>
      <c r="L973" s="13" t="str">
        <f>IF(AND(ISNUMBER(F973),ISNUMBER(H973),ISNUMBER(J973))=TRUE,IF((Tabla1[[#This Row],[Peso cápsula + Residuo corregido (g)]]-Tabla1[[#This Row],[Peso cápsula Corregido (g)]])&lt;$J$6,"MASA INSUFICIENTE",IF((1-K973)*(H973-F973)/J973&lt;$H$6,"&gt; "&amp;$H$6,(1-K973)*(H973-F973)/J973)),"")</f>
        <v/>
      </c>
      <c r="M973" s="105"/>
      <c r="N973" s="105"/>
      <c r="O973" s="185"/>
      <c r="P973" s="185"/>
      <c r="Q973" s="185"/>
    </row>
    <row r="974" spans="1:17" x14ac:dyDescent="0.25">
      <c r="A974" s="103"/>
      <c r="B974" s="103"/>
      <c r="C974" s="96"/>
      <c r="D974" s="99"/>
      <c r="E974" s="100"/>
      <c r="F974" s="97" t="str">
        <f t="shared" si="42"/>
        <v/>
      </c>
      <c r="G974" s="85"/>
      <c r="H974" s="97" t="str">
        <f t="shared" si="43"/>
        <v/>
      </c>
      <c r="I974" s="86"/>
      <c r="J974" s="98" t="str">
        <f t="shared" si="44"/>
        <v/>
      </c>
      <c r="K974" s="187"/>
      <c r="L974" s="13" t="str">
        <f>IF(AND(ISNUMBER(F974),ISNUMBER(H974),ISNUMBER(J974))=TRUE,IF((Tabla1[[#This Row],[Peso cápsula + Residuo corregido (g)]]-Tabla1[[#This Row],[Peso cápsula Corregido (g)]])&lt;$J$6,"MASA INSUFICIENTE",IF((1-K974)*(H974-F974)/J974&lt;$H$6,"&gt; "&amp;$H$6,(1-K974)*(H974-F974)/J974)),"")</f>
        <v/>
      </c>
      <c r="M974" s="105"/>
      <c r="N974" s="105"/>
      <c r="O974" s="185"/>
      <c r="P974" s="185"/>
      <c r="Q974" s="185"/>
    </row>
    <row r="975" spans="1:17" x14ac:dyDescent="0.25">
      <c r="A975" s="103"/>
      <c r="B975" s="103"/>
      <c r="C975" s="96"/>
      <c r="D975" s="99"/>
      <c r="E975" s="100"/>
      <c r="F975" s="97" t="str">
        <f t="shared" si="42"/>
        <v/>
      </c>
      <c r="G975" s="85"/>
      <c r="H975" s="97" t="str">
        <f t="shared" si="43"/>
        <v/>
      </c>
      <c r="I975" s="86"/>
      <c r="J975" s="98" t="str">
        <f t="shared" si="44"/>
        <v/>
      </c>
      <c r="K975" s="187"/>
      <c r="L975" s="13" t="str">
        <f>IF(AND(ISNUMBER(F975),ISNUMBER(H975),ISNUMBER(J975))=TRUE,IF((Tabla1[[#This Row],[Peso cápsula + Residuo corregido (g)]]-Tabla1[[#This Row],[Peso cápsula Corregido (g)]])&lt;$J$6,"MASA INSUFICIENTE",IF((1-K975)*(H975-F975)/J975&lt;$H$6,"&gt; "&amp;$H$6,(1-K975)*(H975-F975)/J975)),"")</f>
        <v/>
      </c>
      <c r="M975" s="105"/>
      <c r="N975" s="105"/>
      <c r="O975" s="185"/>
      <c r="P975" s="185"/>
      <c r="Q975" s="185"/>
    </row>
    <row r="976" spans="1:17" x14ac:dyDescent="0.25">
      <c r="A976" s="103"/>
      <c r="B976" s="103"/>
      <c r="C976" s="96"/>
      <c r="D976" s="99"/>
      <c r="E976" s="100"/>
      <c r="F976" s="97" t="str">
        <f t="shared" si="42"/>
        <v/>
      </c>
      <c r="G976" s="85"/>
      <c r="H976" s="97" t="str">
        <f t="shared" si="43"/>
        <v/>
      </c>
      <c r="I976" s="86"/>
      <c r="J976" s="98" t="str">
        <f t="shared" si="44"/>
        <v/>
      </c>
      <c r="K976" s="187"/>
      <c r="L976" s="13" t="str">
        <f>IF(AND(ISNUMBER(F976),ISNUMBER(H976),ISNUMBER(J976))=TRUE,IF((Tabla1[[#This Row],[Peso cápsula + Residuo corregido (g)]]-Tabla1[[#This Row],[Peso cápsula Corregido (g)]])&lt;$J$6,"MASA INSUFICIENTE",IF((1-K976)*(H976-F976)/J976&lt;$H$6,"&gt; "&amp;$H$6,(1-K976)*(H976-F976)/J976)),"")</f>
        <v/>
      </c>
      <c r="M976" s="105"/>
      <c r="N976" s="105"/>
      <c r="O976" s="185"/>
      <c r="P976" s="185"/>
      <c r="Q976" s="185"/>
    </row>
    <row r="977" spans="1:17" x14ac:dyDescent="0.25">
      <c r="A977" s="103"/>
      <c r="B977" s="103"/>
      <c r="C977" s="96"/>
      <c r="D977" s="99"/>
      <c r="E977" s="100"/>
      <c r="F977" s="97" t="str">
        <f t="shared" si="42"/>
        <v/>
      </c>
      <c r="G977" s="85"/>
      <c r="H977" s="97" t="str">
        <f t="shared" si="43"/>
        <v/>
      </c>
      <c r="I977" s="86"/>
      <c r="J977" s="98" t="str">
        <f t="shared" si="44"/>
        <v/>
      </c>
      <c r="K977" s="187"/>
      <c r="L977" s="13" t="str">
        <f>IF(AND(ISNUMBER(F977),ISNUMBER(H977),ISNUMBER(J977))=TRUE,IF((Tabla1[[#This Row],[Peso cápsula + Residuo corregido (g)]]-Tabla1[[#This Row],[Peso cápsula Corregido (g)]])&lt;$J$6,"MASA INSUFICIENTE",IF((1-K977)*(H977-F977)/J977&lt;$H$6,"&gt; "&amp;$H$6,(1-K977)*(H977-F977)/J977)),"")</f>
        <v/>
      </c>
      <c r="M977" s="105"/>
      <c r="N977" s="105"/>
      <c r="O977" s="185"/>
      <c r="P977" s="185"/>
      <c r="Q977" s="185"/>
    </row>
    <row r="978" spans="1:17" x14ac:dyDescent="0.25">
      <c r="A978" s="103"/>
      <c r="B978" s="103"/>
      <c r="C978" s="96"/>
      <c r="D978" s="99"/>
      <c r="E978" s="100"/>
      <c r="F978" s="97" t="str">
        <f t="shared" si="42"/>
        <v/>
      </c>
      <c r="G978" s="85"/>
      <c r="H978" s="97" t="str">
        <f t="shared" si="43"/>
        <v/>
      </c>
      <c r="I978" s="86"/>
      <c r="J978" s="98" t="str">
        <f t="shared" si="44"/>
        <v/>
      </c>
      <c r="K978" s="187"/>
      <c r="L978" s="13" t="str">
        <f>IF(AND(ISNUMBER(F978),ISNUMBER(H978),ISNUMBER(J978))=TRUE,IF((Tabla1[[#This Row],[Peso cápsula + Residuo corregido (g)]]-Tabla1[[#This Row],[Peso cápsula Corregido (g)]])&lt;$J$6,"MASA INSUFICIENTE",IF((1-K978)*(H978-F978)/J978&lt;$H$6,"&gt; "&amp;$H$6,(1-K978)*(H978-F978)/J978)),"")</f>
        <v/>
      </c>
      <c r="M978" s="105"/>
      <c r="N978" s="105"/>
      <c r="O978" s="185"/>
      <c r="P978" s="185"/>
      <c r="Q978" s="185"/>
    </row>
    <row r="979" spans="1:17" x14ac:dyDescent="0.25">
      <c r="A979" s="103"/>
      <c r="B979" s="103"/>
      <c r="C979" s="96"/>
      <c r="D979" s="99"/>
      <c r="E979" s="100"/>
      <c r="F979" s="97" t="str">
        <f t="shared" si="42"/>
        <v/>
      </c>
      <c r="G979" s="85"/>
      <c r="H979" s="97" t="str">
        <f t="shared" si="43"/>
        <v/>
      </c>
      <c r="I979" s="86"/>
      <c r="J979" s="98" t="str">
        <f t="shared" si="44"/>
        <v/>
      </c>
      <c r="K979" s="187"/>
      <c r="L979" s="13" t="str">
        <f>IF(AND(ISNUMBER(F979),ISNUMBER(H979),ISNUMBER(J979))=TRUE,IF((Tabla1[[#This Row],[Peso cápsula + Residuo corregido (g)]]-Tabla1[[#This Row],[Peso cápsula Corregido (g)]])&lt;$J$6,"MASA INSUFICIENTE",IF((1-K979)*(H979-F979)/J979&lt;$H$6,"&gt; "&amp;$H$6,(1-K979)*(H979-F979)/J979)),"")</f>
        <v/>
      </c>
      <c r="M979" s="105"/>
      <c r="N979" s="105"/>
      <c r="O979" s="185"/>
      <c r="P979" s="185"/>
      <c r="Q979" s="185"/>
    </row>
    <row r="980" spans="1:17" x14ac:dyDescent="0.25">
      <c r="A980" s="103"/>
      <c r="B980" s="103"/>
      <c r="C980" s="96"/>
      <c r="D980" s="99"/>
      <c r="E980" s="100"/>
      <c r="F980" s="97" t="str">
        <f t="shared" ref="F980:F1023" si="45">IF(OR(ISBLANK(E980),ISERROR($B$14),ISERROR($B$15))=FALSE,E980+(E980*$B$14+$B$15),"")</f>
        <v/>
      </c>
      <c r="G980" s="85"/>
      <c r="H980" s="97" t="str">
        <f t="shared" ref="H980:H1023" si="46">IF(OR(ISBLANK(G980),ISERROR($B$14),ISERROR($B$15))=FALSE,G980+(G980*$B$14+$B$15),"")</f>
        <v/>
      </c>
      <c r="I980" s="86"/>
      <c r="J980" s="98" t="str">
        <f t="shared" ref="J980:J1023" si="47">IF(OR(ISBLANK(I980),ISERROR($B$14),ISERROR($B$15))=FALSE,I980+(I980*$B$14+$B$15),"")</f>
        <v/>
      </c>
      <c r="K980" s="187"/>
      <c r="L980" s="13" t="str">
        <f>IF(AND(ISNUMBER(F980),ISNUMBER(H980),ISNUMBER(J980))=TRUE,IF((Tabla1[[#This Row],[Peso cápsula + Residuo corregido (g)]]-Tabla1[[#This Row],[Peso cápsula Corregido (g)]])&lt;$J$6,"MASA INSUFICIENTE",IF((1-K980)*(H980-F980)/J980&lt;$H$6,"&gt; "&amp;$H$6,(1-K980)*(H980-F980)/J980)),"")</f>
        <v/>
      </c>
      <c r="M980" s="105"/>
      <c r="N980" s="105"/>
      <c r="O980" s="185"/>
      <c r="P980" s="185"/>
      <c r="Q980" s="185"/>
    </row>
    <row r="981" spans="1:17" x14ac:dyDescent="0.25">
      <c r="A981" s="103"/>
      <c r="B981" s="103"/>
      <c r="C981" s="96"/>
      <c r="D981" s="99"/>
      <c r="E981" s="100"/>
      <c r="F981" s="97" t="str">
        <f t="shared" si="45"/>
        <v/>
      </c>
      <c r="G981" s="85"/>
      <c r="H981" s="97" t="str">
        <f t="shared" si="46"/>
        <v/>
      </c>
      <c r="I981" s="86"/>
      <c r="J981" s="98" t="str">
        <f t="shared" si="47"/>
        <v/>
      </c>
      <c r="K981" s="187"/>
      <c r="L981" s="13" t="str">
        <f>IF(AND(ISNUMBER(F981),ISNUMBER(H981),ISNUMBER(J981))=TRUE,IF((Tabla1[[#This Row],[Peso cápsula + Residuo corregido (g)]]-Tabla1[[#This Row],[Peso cápsula Corregido (g)]])&lt;$J$6,"MASA INSUFICIENTE",IF((1-K981)*(H981-F981)/J981&lt;$H$6,"&gt; "&amp;$H$6,(1-K981)*(H981-F981)/J981)),"")</f>
        <v/>
      </c>
      <c r="M981" s="105"/>
      <c r="N981" s="105"/>
      <c r="O981" s="185"/>
      <c r="P981" s="185"/>
      <c r="Q981" s="185"/>
    </row>
    <row r="982" spans="1:17" x14ac:dyDescent="0.25">
      <c r="A982" s="103"/>
      <c r="B982" s="103"/>
      <c r="C982" s="96"/>
      <c r="D982" s="99"/>
      <c r="E982" s="100"/>
      <c r="F982" s="97" t="str">
        <f t="shared" si="45"/>
        <v/>
      </c>
      <c r="G982" s="85"/>
      <c r="H982" s="97" t="str">
        <f t="shared" si="46"/>
        <v/>
      </c>
      <c r="I982" s="86"/>
      <c r="J982" s="98" t="str">
        <f t="shared" si="47"/>
        <v/>
      </c>
      <c r="K982" s="187"/>
      <c r="L982" s="13" t="str">
        <f>IF(AND(ISNUMBER(F982),ISNUMBER(H982),ISNUMBER(J982))=TRUE,IF((Tabla1[[#This Row],[Peso cápsula + Residuo corregido (g)]]-Tabla1[[#This Row],[Peso cápsula Corregido (g)]])&lt;$J$6,"MASA INSUFICIENTE",IF((1-K982)*(H982-F982)/J982&lt;$H$6,"&gt; "&amp;$H$6,(1-K982)*(H982-F982)/J982)),"")</f>
        <v/>
      </c>
      <c r="M982" s="105"/>
      <c r="N982" s="105"/>
      <c r="O982" s="185"/>
      <c r="P982" s="185"/>
      <c r="Q982" s="185"/>
    </row>
    <row r="983" spans="1:17" x14ac:dyDescent="0.25">
      <c r="A983" s="103"/>
      <c r="B983" s="103"/>
      <c r="C983" s="96"/>
      <c r="D983" s="99"/>
      <c r="E983" s="100"/>
      <c r="F983" s="97" t="str">
        <f t="shared" si="45"/>
        <v/>
      </c>
      <c r="G983" s="85"/>
      <c r="H983" s="97" t="str">
        <f t="shared" si="46"/>
        <v/>
      </c>
      <c r="I983" s="86"/>
      <c r="J983" s="98" t="str">
        <f t="shared" si="47"/>
        <v/>
      </c>
      <c r="K983" s="187"/>
      <c r="L983" s="13" t="str">
        <f>IF(AND(ISNUMBER(F983),ISNUMBER(H983),ISNUMBER(J983))=TRUE,IF((Tabla1[[#This Row],[Peso cápsula + Residuo corregido (g)]]-Tabla1[[#This Row],[Peso cápsula Corregido (g)]])&lt;$J$6,"MASA INSUFICIENTE",IF((1-K983)*(H983-F983)/J983&lt;$H$6,"&gt; "&amp;$H$6,(1-K983)*(H983-F983)/J983)),"")</f>
        <v/>
      </c>
      <c r="M983" s="105"/>
      <c r="N983" s="105"/>
      <c r="O983" s="185"/>
      <c r="P983" s="185"/>
      <c r="Q983" s="185"/>
    </row>
    <row r="984" spans="1:17" x14ac:dyDescent="0.25">
      <c r="A984" s="103"/>
      <c r="B984" s="103"/>
      <c r="C984" s="96"/>
      <c r="D984" s="99"/>
      <c r="E984" s="100"/>
      <c r="F984" s="97" t="str">
        <f t="shared" si="45"/>
        <v/>
      </c>
      <c r="G984" s="85"/>
      <c r="H984" s="97" t="str">
        <f t="shared" si="46"/>
        <v/>
      </c>
      <c r="I984" s="86"/>
      <c r="J984" s="98" t="str">
        <f t="shared" si="47"/>
        <v/>
      </c>
      <c r="K984" s="187"/>
      <c r="L984" s="13" t="str">
        <f>IF(AND(ISNUMBER(F984),ISNUMBER(H984),ISNUMBER(J984))=TRUE,IF((Tabla1[[#This Row],[Peso cápsula + Residuo corregido (g)]]-Tabla1[[#This Row],[Peso cápsula Corregido (g)]])&lt;$J$6,"MASA INSUFICIENTE",IF((1-K984)*(H984-F984)/J984&lt;$H$6,"&gt; "&amp;$H$6,(1-K984)*(H984-F984)/J984)),"")</f>
        <v/>
      </c>
      <c r="M984" s="105"/>
      <c r="N984" s="105"/>
      <c r="O984" s="185"/>
      <c r="P984" s="185"/>
      <c r="Q984" s="185"/>
    </row>
    <row r="985" spans="1:17" x14ac:dyDescent="0.25">
      <c r="A985" s="103"/>
      <c r="B985" s="103"/>
      <c r="C985" s="96"/>
      <c r="D985" s="99"/>
      <c r="E985" s="100"/>
      <c r="F985" s="97" t="str">
        <f t="shared" si="45"/>
        <v/>
      </c>
      <c r="G985" s="85"/>
      <c r="H985" s="97" t="str">
        <f t="shared" si="46"/>
        <v/>
      </c>
      <c r="I985" s="86"/>
      <c r="J985" s="98" t="str">
        <f t="shared" si="47"/>
        <v/>
      </c>
      <c r="K985" s="187"/>
      <c r="L985" s="13" t="str">
        <f>IF(AND(ISNUMBER(F985),ISNUMBER(H985),ISNUMBER(J985))=TRUE,IF((Tabla1[[#This Row],[Peso cápsula + Residuo corregido (g)]]-Tabla1[[#This Row],[Peso cápsula Corregido (g)]])&lt;$J$6,"MASA INSUFICIENTE",IF((1-K985)*(H985-F985)/J985&lt;$H$6,"&gt; "&amp;$H$6,(1-K985)*(H985-F985)/J985)),"")</f>
        <v/>
      </c>
      <c r="M985" s="105"/>
      <c r="N985" s="105"/>
      <c r="O985" s="185"/>
      <c r="P985" s="185"/>
      <c r="Q985" s="185"/>
    </row>
    <row r="986" spans="1:17" x14ac:dyDescent="0.25">
      <c r="A986" s="103"/>
      <c r="B986" s="103"/>
      <c r="C986" s="96"/>
      <c r="D986" s="99"/>
      <c r="E986" s="100"/>
      <c r="F986" s="97" t="str">
        <f t="shared" si="45"/>
        <v/>
      </c>
      <c r="G986" s="85"/>
      <c r="H986" s="97" t="str">
        <f t="shared" si="46"/>
        <v/>
      </c>
      <c r="I986" s="86"/>
      <c r="J986" s="98" t="str">
        <f t="shared" si="47"/>
        <v/>
      </c>
      <c r="K986" s="187"/>
      <c r="L986" s="13" t="str">
        <f>IF(AND(ISNUMBER(F986),ISNUMBER(H986),ISNUMBER(J986))=TRUE,IF((Tabla1[[#This Row],[Peso cápsula + Residuo corregido (g)]]-Tabla1[[#This Row],[Peso cápsula Corregido (g)]])&lt;$J$6,"MASA INSUFICIENTE",IF((1-K986)*(H986-F986)/J986&lt;$H$6,"&gt; "&amp;$H$6,(1-K986)*(H986-F986)/J986)),"")</f>
        <v/>
      </c>
      <c r="M986" s="105"/>
      <c r="N986" s="105"/>
      <c r="O986" s="185"/>
      <c r="P986" s="185"/>
      <c r="Q986" s="185"/>
    </row>
    <row r="987" spans="1:17" x14ac:dyDescent="0.25">
      <c r="A987" s="103"/>
      <c r="B987" s="103"/>
      <c r="C987" s="96"/>
      <c r="D987" s="99"/>
      <c r="E987" s="100"/>
      <c r="F987" s="97" t="str">
        <f t="shared" si="45"/>
        <v/>
      </c>
      <c r="G987" s="85"/>
      <c r="H987" s="97" t="str">
        <f t="shared" si="46"/>
        <v/>
      </c>
      <c r="I987" s="86"/>
      <c r="J987" s="98" t="str">
        <f t="shared" si="47"/>
        <v/>
      </c>
      <c r="K987" s="187"/>
      <c r="L987" s="13" t="str">
        <f>IF(AND(ISNUMBER(F987),ISNUMBER(H987),ISNUMBER(J987))=TRUE,IF((Tabla1[[#This Row],[Peso cápsula + Residuo corregido (g)]]-Tabla1[[#This Row],[Peso cápsula Corregido (g)]])&lt;$J$6,"MASA INSUFICIENTE",IF((1-K987)*(H987-F987)/J987&lt;$H$6,"&gt; "&amp;$H$6,(1-K987)*(H987-F987)/J987)),"")</f>
        <v/>
      </c>
      <c r="M987" s="105"/>
      <c r="N987" s="105"/>
      <c r="O987" s="185"/>
      <c r="P987" s="185"/>
      <c r="Q987" s="185"/>
    </row>
    <row r="988" spans="1:17" x14ac:dyDescent="0.25">
      <c r="A988" s="103"/>
      <c r="B988" s="103"/>
      <c r="C988" s="96"/>
      <c r="D988" s="99"/>
      <c r="E988" s="100"/>
      <c r="F988" s="97" t="str">
        <f t="shared" si="45"/>
        <v/>
      </c>
      <c r="G988" s="85"/>
      <c r="H988" s="97" t="str">
        <f t="shared" si="46"/>
        <v/>
      </c>
      <c r="I988" s="86"/>
      <c r="J988" s="98" t="str">
        <f t="shared" si="47"/>
        <v/>
      </c>
      <c r="K988" s="187"/>
      <c r="L988" s="13" t="str">
        <f>IF(AND(ISNUMBER(F988),ISNUMBER(H988),ISNUMBER(J988))=TRUE,IF((Tabla1[[#This Row],[Peso cápsula + Residuo corregido (g)]]-Tabla1[[#This Row],[Peso cápsula Corregido (g)]])&lt;$J$6,"MASA INSUFICIENTE",IF((1-K988)*(H988-F988)/J988&lt;$H$6,"&gt; "&amp;$H$6,(1-K988)*(H988-F988)/J988)),"")</f>
        <v/>
      </c>
      <c r="M988" s="105"/>
      <c r="N988" s="105"/>
      <c r="O988" s="185"/>
      <c r="P988" s="185"/>
      <c r="Q988" s="185"/>
    </row>
    <row r="989" spans="1:17" x14ac:dyDescent="0.25">
      <c r="A989" s="103"/>
      <c r="B989" s="103"/>
      <c r="C989" s="96"/>
      <c r="D989" s="99"/>
      <c r="E989" s="100"/>
      <c r="F989" s="97" t="str">
        <f t="shared" si="45"/>
        <v/>
      </c>
      <c r="G989" s="85"/>
      <c r="H989" s="97" t="str">
        <f t="shared" si="46"/>
        <v/>
      </c>
      <c r="I989" s="86"/>
      <c r="J989" s="98" t="str">
        <f t="shared" si="47"/>
        <v/>
      </c>
      <c r="K989" s="187"/>
      <c r="L989" s="13" t="str">
        <f>IF(AND(ISNUMBER(F989),ISNUMBER(H989),ISNUMBER(J989))=TRUE,IF((Tabla1[[#This Row],[Peso cápsula + Residuo corregido (g)]]-Tabla1[[#This Row],[Peso cápsula Corregido (g)]])&lt;$J$6,"MASA INSUFICIENTE",IF((1-K989)*(H989-F989)/J989&lt;$H$6,"&gt; "&amp;$H$6,(1-K989)*(H989-F989)/J989)),"")</f>
        <v/>
      </c>
      <c r="M989" s="105"/>
      <c r="N989" s="105"/>
      <c r="O989" s="185"/>
      <c r="P989" s="185"/>
      <c r="Q989" s="185"/>
    </row>
    <row r="990" spans="1:17" x14ac:dyDescent="0.25">
      <c r="A990" s="103"/>
      <c r="B990" s="103"/>
      <c r="C990" s="96"/>
      <c r="D990" s="99"/>
      <c r="E990" s="100"/>
      <c r="F990" s="97" t="str">
        <f t="shared" si="45"/>
        <v/>
      </c>
      <c r="G990" s="85"/>
      <c r="H990" s="97" t="str">
        <f t="shared" si="46"/>
        <v/>
      </c>
      <c r="I990" s="86"/>
      <c r="J990" s="98" t="str">
        <f t="shared" si="47"/>
        <v/>
      </c>
      <c r="K990" s="187"/>
      <c r="L990" s="13" t="str">
        <f>IF(AND(ISNUMBER(F990),ISNUMBER(H990),ISNUMBER(J990))=TRUE,IF((Tabla1[[#This Row],[Peso cápsula + Residuo corregido (g)]]-Tabla1[[#This Row],[Peso cápsula Corregido (g)]])&lt;$J$6,"MASA INSUFICIENTE",IF((1-K990)*(H990-F990)/J990&lt;$H$6,"&gt; "&amp;$H$6,(1-K990)*(H990-F990)/J990)),"")</f>
        <v/>
      </c>
      <c r="M990" s="105"/>
      <c r="N990" s="105"/>
      <c r="O990" s="185"/>
      <c r="P990" s="185"/>
      <c r="Q990" s="185"/>
    </row>
    <row r="991" spans="1:17" x14ac:dyDescent="0.25">
      <c r="A991" s="103"/>
      <c r="B991" s="103"/>
      <c r="C991" s="96"/>
      <c r="D991" s="99"/>
      <c r="E991" s="100"/>
      <c r="F991" s="97" t="str">
        <f t="shared" si="45"/>
        <v/>
      </c>
      <c r="G991" s="85"/>
      <c r="H991" s="97" t="str">
        <f t="shared" si="46"/>
        <v/>
      </c>
      <c r="I991" s="86"/>
      <c r="J991" s="98" t="str">
        <f t="shared" si="47"/>
        <v/>
      </c>
      <c r="K991" s="187"/>
      <c r="L991" s="13" t="str">
        <f>IF(AND(ISNUMBER(F991),ISNUMBER(H991),ISNUMBER(J991))=TRUE,IF((Tabla1[[#This Row],[Peso cápsula + Residuo corregido (g)]]-Tabla1[[#This Row],[Peso cápsula Corregido (g)]])&lt;$J$6,"MASA INSUFICIENTE",IF((1-K991)*(H991-F991)/J991&lt;$H$6,"&gt; "&amp;$H$6,(1-K991)*(H991-F991)/J991)),"")</f>
        <v/>
      </c>
      <c r="M991" s="105"/>
      <c r="N991" s="105"/>
      <c r="O991" s="185"/>
      <c r="P991" s="185"/>
      <c r="Q991" s="185"/>
    </row>
    <row r="992" spans="1:17" x14ac:dyDescent="0.25">
      <c r="A992" s="103"/>
      <c r="B992" s="103"/>
      <c r="C992" s="96"/>
      <c r="D992" s="99"/>
      <c r="E992" s="100"/>
      <c r="F992" s="97" t="str">
        <f t="shared" si="45"/>
        <v/>
      </c>
      <c r="G992" s="85"/>
      <c r="H992" s="97" t="str">
        <f t="shared" si="46"/>
        <v/>
      </c>
      <c r="I992" s="86"/>
      <c r="J992" s="98" t="str">
        <f t="shared" si="47"/>
        <v/>
      </c>
      <c r="K992" s="187"/>
      <c r="L992" s="13" t="str">
        <f>IF(AND(ISNUMBER(F992),ISNUMBER(H992),ISNUMBER(J992))=TRUE,IF((Tabla1[[#This Row],[Peso cápsula + Residuo corregido (g)]]-Tabla1[[#This Row],[Peso cápsula Corregido (g)]])&lt;$J$6,"MASA INSUFICIENTE",IF((1-K992)*(H992-F992)/J992&lt;$H$6,"&gt; "&amp;$H$6,(1-K992)*(H992-F992)/J992)),"")</f>
        <v/>
      </c>
      <c r="M992" s="105"/>
      <c r="N992" s="105"/>
      <c r="O992" s="185"/>
      <c r="P992" s="185"/>
      <c r="Q992" s="185"/>
    </row>
    <row r="993" spans="1:17" x14ac:dyDescent="0.25">
      <c r="A993" s="103"/>
      <c r="B993" s="103"/>
      <c r="C993" s="96"/>
      <c r="D993" s="99"/>
      <c r="E993" s="100"/>
      <c r="F993" s="97" t="str">
        <f t="shared" si="45"/>
        <v/>
      </c>
      <c r="G993" s="85"/>
      <c r="H993" s="97" t="str">
        <f t="shared" si="46"/>
        <v/>
      </c>
      <c r="I993" s="86"/>
      <c r="J993" s="98" t="str">
        <f t="shared" si="47"/>
        <v/>
      </c>
      <c r="K993" s="187"/>
      <c r="L993" s="13" t="str">
        <f>IF(AND(ISNUMBER(F993),ISNUMBER(H993),ISNUMBER(J993))=TRUE,IF((Tabla1[[#This Row],[Peso cápsula + Residuo corregido (g)]]-Tabla1[[#This Row],[Peso cápsula Corregido (g)]])&lt;$J$6,"MASA INSUFICIENTE",IF((1-K993)*(H993-F993)/J993&lt;$H$6,"&gt; "&amp;$H$6,(1-K993)*(H993-F993)/J993)),"")</f>
        <v/>
      </c>
      <c r="M993" s="105"/>
      <c r="N993" s="105"/>
      <c r="O993" s="185"/>
      <c r="P993" s="185"/>
      <c r="Q993" s="185"/>
    </row>
    <row r="994" spans="1:17" x14ac:dyDescent="0.25">
      <c r="A994" s="103"/>
      <c r="B994" s="103"/>
      <c r="C994" s="96"/>
      <c r="D994" s="99"/>
      <c r="E994" s="100"/>
      <c r="F994" s="97" t="str">
        <f t="shared" si="45"/>
        <v/>
      </c>
      <c r="G994" s="85"/>
      <c r="H994" s="97" t="str">
        <f t="shared" si="46"/>
        <v/>
      </c>
      <c r="I994" s="86"/>
      <c r="J994" s="98" t="str">
        <f t="shared" si="47"/>
        <v/>
      </c>
      <c r="K994" s="187"/>
      <c r="L994" s="13" t="str">
        <f>IF(AND(ISNUMBER(F994),ISNUMBER(H994),ISNUMBER(J994))=TRUE,IF((Tabla1[[#This Row],[Peso cápsula + Residuo corregido (g)]]-Tabla1[[#This Row],[Peso cápsula Corregido (g)]])&lt;$J$6,"MASA INSUFICIENTE",IF((1-K994)*(H994-F994)/J994&lt;$H$6,"&gt; "&amp;$H$6,(1-K994)*(H994-F994)/J994)),"")</f>
        <v/>
      </c>
      <c r="M994" s="105"/>
      <c r="N994" s="105"/>
      <c r="O994" s="185"/>
      <c r="P994" s="185"/>
      <c r="Q994" s="185"/>
    </row>
    <row r="995" spans="1:17" x14ac:dyDescent="0.25">
      <c r="A995" s="103"/>
      <c r="B995" s="103"/>
      <c r="C995" s="96"/>
      <c r="D995" s="99"/>
      <c r="E995" s="100"/>
      <c r="F995" s="97" t="str">
        <f t="shared" si="45"/>
        <v/>
      </c>
      <c r="G995" s="85"/>
      <c r="H995" s="97" t="str">
        <f t="shared" si="46"/>
        <v/>
      </c>
      <c r="I995" s="86"/>
      <c r="J995" s="98" t="str">
        <f t="shared" si="47"/>
        <v/>
      </c>
      <c r="K995" s="187"/>
      <c r="L995" s="13" t="str">
        <f>IF(AND(ISNUMBER(F995),ISNUMBER(H995),ISNUMBER(J995))=TRUE,IF((Tabla1[[#This Row],[Peso cápsula + Residuo corregido (g)]]-Tabla1[[#This Row],[Peso cápsula Corregido (g)]])&lt;$J$6,"MASA INSUFICIENTE",IF((1-K995)*(H995-F995)/J995&lt;$H$6,"&gt; "&amp;$H$6,(1-K995)*(H995-F995)/J995)),"")</f>
        <v/>
      </c>
      <c r="M995" s="105"/>
      <c r="N995" s="105"/>
      <c r="O995" s="185"/>
      <c r="P995" s="185"/>
      <c r="Q995" s="185"/>
    </row>
    <row r="996" spans="1:17" x14ac:dyDescent="0.25">
      <c r="A996" s="103"/>
      <c r="B996" s="103"/>
      <c r="C996" s="96"/>
      <c r="D996" s="99"/>
      <c r="E996" s="100"/>
      <c r="F996" s="97" t="str">
        <f t="shared" si="45"/>
        <v/>
      </c>
      <c r="G996" s="85"/>
      <c r="H996" s="97" t="str">
        <f t="shared" si="46"/>
        <v/>
      </c>
      <c r="I996" s="86"/>
      <c r="J996" s="98" t="str">
        <f t="shared" si="47"/>
        <v/>
      </c>
      <c r="K996" s="187"/>
      <c r="L996" s="13" t="str">
        <f>IF(AND(ISNUMBER(F996),ISNUMBER(H996),ISNUMBER(J996))=TRUE,IF((Tabla1[[#This Row],[Peso cápsula + Residuo corregido (g)]]-Tabla1[[#This Row],[Peso cápsula Corregido (g)]])&lt;$J$6,"MASA INSUFICIENTE",IF((1-K996)*(H996-F996)/J996&lt;$H$6,"&gt; "&amp;$H$6,(1-K996)*(H996-F996)/J996)),"")</f>
        <v/>
      </c>
      <c r="M996" s="105"/>
      <c r="N996" s="105"/>
      <c r="O996" s="185"/>
      <c r="P996" s="185"/>
      <c r="Q996" s="185"/>
    </row>
    <row r="997" spans="1:17" x14ac:dyDescent="0.25">
      <c r="A997" s="103"/>
      <c r="B997" s="103"/>
      <c r="C997" s="96"/>
      <c r="D997" s="99"/>
      <c r="E997" s="100"/>
      <c r="F997" s="97" t="str">
        <f t="shared" si="45"/>
        <v/>
      </c>
      <c r="G997" s="85"/>
      <c r="H997" s="97" t="str">
        <f t="shared" si="46"/>
        <v/>
      </c>
      <c r="I997" s="86"/>
      <c r="J997" s="98" t="str">
        <f t="shared" si="47"/>
        <v/>
      </c>
      <c r="K997" s="187"/>
      <c r="L997" s="13" t="str">
        <f>IF(AND(ISNUMBER(F997),ISNUMBER(H997),ISNUMBER(J997))=TRUE,IF((Tabla1[[#This Row],[Peso cápsula + Residuo corregido (g)]]-Tabla1[[#This Row],[Peso cápsula Corregido (g)]])&lt;$J$6,"MASA INSUFICIENTE",IF((1-K997)*(H997-F997)/J997&lt;$H$6,"&gt; "&amp;$H$6,(1-K997)*(H997-F997)/J997)),"")</f>
        <v/>
      </c>
      <c r="M997" s="105"/>
      <c r="N997" s="105"/>
      <c r="O997" s="185"/>
      <c r="P997" s="185"/>
      <c r="Q997" s="185"/>
    </row>
    <row r="998" spans="1:17" x14ac:dyDescent="0.25">
      <c r="A998" s="103"/>
      <c r="B998" s="103"/>
      <c r="C998" s="96"/>
      <c r="D998" s="99"/>
      <c r="E998" s="100"/>
      <c r="F998" s="97" t="str">
        <f t="shared" si="45"/>
        <v/>
      </c>
      <c r="G998" s="85"/>
      <c r="H998" s="97" t="str">
        <f t="shared" si="46"/>
        <v/>
      </c>
      <c r="I998" s="86"/>
      <c r="J998" s="98" t="str">
        <f t="shared" si="47"/>
        <v/>
      </c>
      <c r="K998" s="187"/>
      <c r="L998" s="13" t="str">
        <f>IF(AND(ISNUMBER(F998),ISNUMBER(H998),ISNUMBER(J998))=TRUE,IF((Tabla1[[#This Row],[Peso cápsula + Residuo corregido (g)]]-Tabla1[[#This Row],[Peso cápsula Corregido (g)]])&lt;$J$6,"MASA INSUFICIENTE",IF((1-K998)*(H998-F998)/J998&lt;$H$6,"&gt; "&amp;$H$6,(1-K998)*(H998-F998)/J998)),"")</f>
        <v/>
      </c>
      <c r="M998" s="105"/>
      <c r="N998" s="105"/>
      <c r="O998" s="185"/>
      <c r="P998" s="185"/>
      <c r="Q998" s="185"/>
    </row>
    <row r="999" spans="1:17" x14ac:dyDescent="0.25">
      <c r="A999" s="103"/>
      <c r="B999" s="103"/>
      <c r="C999" s="96"/>
      <c r="D999" s="99"/>
      <c r="E999" s="100"/>
      <c r="F999" s="97" t="str">
        <f t="shared" si="45"/>
        <v/>
      </c>
      <c r="G999" s="85"/>
      <c r="H999" s="97" t="str">
        <f t="shared" si="46"/>
        <v/>
      </c>
      <c r="I999" s="86"/>
      <c r="J999" s="98" t="str">
        <f t="shared" si="47"/>
        <v/>
      </c>
      <c r="K999" s="187"/>
      <c r="L999" s="13" t="str">
        <f>IF(AND(ISNUMBER(F999),ISNUMBER(H999),ISNUMBER(J999))=TRUE,IF((Tabla1[[#This Row],[Peso cápsula + Residuo corregido (g)]]-Tabla1[[#This Row],[Peso cápsula Corregido (g)]])&lt;$J$6,"MASA INSUFICIENTE",IF((1-K999)*(H999-F999)/J999&lt;$H$6,"&gt; "&amp;$H$6,(1-K999)*(H999-F999)/J999)),"")</f>
        <v/>
      </c>
      <c r="M999" s="105"/>
      <c r="N999" s="105"/>
      <c r="O999" s="185"/>
      <c r="P999" s="185"/>
      <c r="Q999" s="185"/>
    </row>
    <row r="1000" spans="1:17" x14ac:dyDescent="0.25">
      <c r="A1000" s="103"/>
      <c r="B1000" s="103"/>
      <c r="C1000" s="96"/>
      <c r="D1000" s="99"/>
      <c r="E1000" s="100"/>
      <c r="F1000" s="97" t="str">
        <f t="shared" si="45"/>
        <v/>
      </c>
      <c r="G1000" s="85"/>
      <c r="H1000" s="97" t="str">
        <f t="shared" si="46"/>
        <v/>
      </c>
      <c r="I1000" s="86"/>
      <c r="J1000" s="98" t="str">
        <f t="shared" si="47"/>
        <v/>
      </c>
      <c r="K1000" s="187"/>
      <c r="L1000" s="13" t="str">
        <f>IF(AND(ISNUMBER(F1000),ISNUMBER(H1000),ISNUMBER(J1000))=TRUE,IF((Tabla1[[#This Row],[Peso cápsula + Residuo corregido (g)]]-Tabla1[[#This Row],[Peso cápsula Corregido (g)]])&lt;$J$6,"MASA INSUFICIENTE",IF((1-K1000)*(H1000-F1000)/J1000&lt;$H$6,"&gt; "&amp;$H$6,(1-K1000)*(H1000-F1000)/J1000)),"")</f>
        <v/>
      </c>
      <c r="M1000" s="105"/>
      <c r="N1000" s="105"/>
      <c r="O1000" s="185"/>
      <c r="P1000" s="185"/>
      <c r="Q1000" s="185"/>
    </row>
    <row r="1001" spans="1:17" x14ac:dyDescent="0.25">
      <c r="A1001" s="103"/>
      <c r="B1001" s="103"/>
      <c r="C1001" s="96"/>
      <c r="D1001" s="99"/>
      <c r="E1001" s="100"/>
      <c r="F1001" s="97" t="str">
        <f t="shared" si="45"/>
        <v/>
      </c>
      <c r="G1001" s="85"/>
      <c r="H1001" s="97" t="str">
        <f t="shared" si="46"/>
        <v/>
      </c>
      <c r="I1001" s="86"/>
      <c r="J1001" s="98" t="str">
        <f t="shared" si="47"/>
        <v/>
      </c>
      <c r="K1001" s="187"/>
      <c r="L1001" s="13" t="str">
        <f>IF(AND(ISNUMBER(F1001),ISNUMBER(H1001),ISNUMBER(J1001))=TRUE,IF((Tabla1[[#This Row],[Peso cápsula + Residuo corregido (g)]]-Tabla1[[#This Row],[Peso cápsula Corregido (g)]])&lt;$J$6,"MASA INSUFICIENTE",IF((1-K1001)*(H1001-F1001)/J1001&lt;$H$6,"&gt; "&amp;$H$6,(1-K1001)*(H1001-F1001)/J1001)),"")</f>
        <v/>
      </c>
      <c r="M1001" s="105"/>
      <c r="N1001" s="105"/>
      <c r="O1001" s="185"/>
      <c r="P1001" s="185"/>
      <c r="Q1001" s="185"/>
    </row>
    <row r="1002" spans="1:17" x14ac:dyDescent="0.25">
      <c r="A1002" s="103"/>
      <c r="B1002" s="103"/>
      <c r="C1002" s="96"/>
      <c r="D1002" s="99"/>
      <c r="E1002" s="100"/>
      <c r="F1002" s="97" t="str">
        <f t="shared" si="45"/>
        <v/>
      </c>
      <c r="G1002" s="85"/>
      <c r="H1002" s="97" t="str">
        <f t="shared" si="46"/>
        <v/>
      </c>
      <c r="I1002" s="86"/>
      <c r="J1002" s="98" t="str">
        <f t="shared" si="47"/>
        <v/>
      </c>
      <c r="K1002" s="187"/>
      <c r="L1002" s="13" t="str">
        <f>IF(AND(ISNUMBER(F1002),ISNUMBER(H1002),ISNUMBER(J1002))=TRUE,IF((Tabla1[[#This Row],[Peso cápsula + Residuo corregido (g)]]-Tabla1[[#This Row],[Peso cápsula Corregido (g)]])&lt;$J$6,"MASA INSUFICIENTE",IF((1-K1002)*(H1002-F1002)/J1002&lt;$H$6,"&gt; "&amp;$H$6,(1-K1002)*(H1002-F1002)/J1002)),"")</f>
        <v/>
      </c>
      <c r="M1002" s="105"/>
      <c r="N1002" s="105"/>
      <c r="O1002" s="185"/>
      <c r="P1002" s="185"/>
      <c r="Q1002" s="185"/>
    </row>
    <row r="1003" spans="1:17" x14ac:dyDescent="0.25">
      <c r="A1003" s="103"/>
      <c r="B1003" s="103"/>
      <c r="C1003" s="96"/>
      <c r="D1003" s="99"/>
      <c r="E1003" s="100"/>
      <c r="F1003" s="97" t="str">
        <f t="shared" si="45"/>
        <v/>
      </c>
      <c r="G1003" s="85"/>
      <c r="H1003" s="97" t="str">
        <f t="shared" si="46"/>
        <v/>
      </c>
      <c r="I1003" s="86"/>
      <c r="J1003" s="98" t="str">
        <f t="shared" si="47"/>
        <v/>
      </c>
      <c r="K1003" s="187"/>
      <c r="L1003" s="13" t="str">
        <f>IF(AND(ISNUMBER(F1003),ISNUMBER(H1003),ISNUMBER(J1003))=TRUE,IF((Tabla1[[#This Row],[Peso cápsula + Residuo corregido (g)]]-Tabla1[[#This Row],[Peso cápsula Corregido (g)]])&lt;$J$6,"MASA INSUFICIENTE",IF((1-K1003)*(H1003-F1003)/J1003&lt;$H$6,"&gt; "&amp;$H$6,(1-K1003)*(H1003-F1003)/J1003)),"")</f>
        <v/>
      </c>
      <c r="M1003" s="105"/>
      <c r="N1003" s="105"/>
      <c r="O1003" s="185"/>
      <c r="P1003" s="185"/>
      <c r="Q1003" s="185"/>
    </row>
    <row r="1004" spans="1:17" x14ac:dyDescent="0.25">
      <c r="A1004" s="103"/>
      <c r="B1004" s="103"/>
      <c r="C1004" s="96"/>
      <c r="D1004" s="99"/>
      <c r="E1004" s="100"/>
      <c r="F1004" s="97" t="str">
        <f t="shared" si="45"/>
        <v/>
      </c>
      <c r="G1004" s="85"/>
      <c r="H1004" s="97" t="str">
        <f t="shared" si="46"/>
        <v/>
      </c>
      <c r="I1004" s="86"/>
      <c r="J1004" s="98" t="str">
        <f t="shared" si="47"/>
        <v/>
      </c>
      <c r="K1004" s="187"/>
      <c r="L1004" s="13" t="str">
        <f>IF(AND(ISNUMBER(F1004),ISNUMBER(H1004),ISNUMBER(J1004))=TRUE,IF((Tabla1[[#This Row],[Peso cápsula + Residuo corregido (g)]]-Tabla1[[#This Row],[Peso cápsula Corregido (g)]])&lt;$J$6,"MASA INSUFICIENTE",IF((1-K1004)*(H1004-F1004)/J1004&lt;$H$6,"&gt; "&amp;$H$6,(1-K1004)*(H1004-F1004)/J1004)),"")</f>
        <v/>
      </c>
      <c r="M1004" s="105"/>
      <c r="N1004" s="105"/>
      <c r="O1004" s="185"/>
      <c r="P1004" s="185"/>
      <c r="Q1004" s="185"/>
    </row>
    <row r="1005" spans="1:17" ht="15.75" customHeight="1" x14ac:dyDescent="0.25">
      <c r="A1005" s="103"/>
      <c r="B1005" s="103"/>
      <c r="C1005" s="96"/>
      <c r="D1005" s="99"/>
      <c r="E1005" s="100"/>
      <c r="F1005" s="97" t="str">
        <f t="shared" si="45"/>
        <v/>
      </c>
      <c r="G1005" s="85"/>
      <c r="H1005" s="97" t="str">
        <f t="shared" si="46"/>
        <v/>
      </c>
      <c r="I1005" s="86"/>
      <c r="J1005" s="98" t="str">
        <f t="shared" si="47"/>
        <v/>
      </c>
      <c r="K1005" s="187"/>
      <c r="L1005" s="13" t="str">
        <f>IF(AND(ISNUMBER(F1005),ISNUMBER(H1005),ISNUMBER(J1005))=TRUE,IF((Tabla1[[#This Row],[Peso cápsula + Residuo corregido (g)]]-Tabla1[[#This Row],[Peso cápsula Corregido (g)]])&lt;$J$6,"MASA INSUFICIENTE",IF((1-K1005)*(H1005-F1005)/J1005&lt;$H$6,"&gt; "&amp;$H$6,(1-K1005)*(H1005-F1005)/J1005)),"")</f>
        <v/>
      </c>
      <c r="M1005" s="105"/>
      <c r="N1005" s="105"/>
      <c r="O1005" s="185"/>
      <c r="P1005" s="185"/>
      <c r="Q1005" s="185"/>
    </row>
    <row r="1006" spans="1:17" x14ac:dyDescent="0.25">
      <c r="A1006" s="103"/>
      <c r="B1006" s="103"/>
      <c r="C1006" s="96"/>
      <c r="D1006" s="99"/>
      <c r="E1006" s="100"/>
      <c r="F1006" s="97" t="str">
        <f t="shared" si="45"/>
        <v/>
      </c>
      <c r="G1006" s="85"/>
      <c r="H1006" s="97" t="str">
        <f t="shared" si="46"/>
        <v/>
      </c>
      <c r="I1006" s="86"/>
      <c r="J1006" s="98" t="str">
        <f t="shared" si="47"/>
        <v/>
      </c>
      <c r="K1006" s="187"/>
      <c r="L1006" s="13" t="str">
        <f>IF(AND(ISNUMBER(F1006),ISNUMBER(H1006),ISNUMBER(J1006))=TRUE,IF((Tabla1[[#This Row],[Peso cápsula + Residuo corregido (g)]]-Tabla1[[#This Row],[Peso cápsula Corregido (g)]])&lt;$J$6,"MASA INSUFICIENTE",IF((1-K1006)*(H1006-F1006)/J1006&lt;$H$6,"&gt; "&amp;$H$6,(1-K1006)*(H1006-F1006)/J1006)),"")</f>
        <v/>
      </c>
      <c r="M1006" s="105"/>
      <c r="N1006" s="105"/>
      <c r="O1006" s="185"/>
      <c r="P1006" s="185"/>
      <c r="Q1006" s="185"/>
    </row>
    <row r="1007" spans="1:17" x14ac:dyDescent="0.25">
      <c r="A1007" s="103"/>
      <c r="B1007" s="103"/>
      <c r="C1007" s="96"/>
      <c r="D1007" s="99"/>
      <c r="E1007" s="100"/>
      <c r="F1007" s="97" t="str">
        <f t="shared" si="45"/>
        <v/>
      </c>
      <c r="G1007" s="85"/>
      <c r="H1007" s="97" t="str">
        <f t="shared" si="46"/>
        <v/>
      </c>
      <c r="I1007" s="86"/>
      <c r="J1007" s="98" t="str">
        <f t="shared" si="47"/>
        <v/>
      </c>
      <c r="K1007" s="187"/>
      <c r="L1007" s="13" t="str">
        <f>IF(AND(ISNUMBER(F1007),ISNUMBER(H1007),ISNUMBER(J1007))=TRUE,IF((Tabla1[[#This Row],[Peso cápsula + Residuo corregido (g)]]-Tabla1[[#This Row],[Peso cápsula Corregido (g)]])&lt;$J$6,"MASA INSUFICIENTE",IF((1-K1007)*(H1007-F1007)/J1007&lt;$H$6,"&gt; "&amp;$H$6,(1-K1007)*(H1007-F1007)/J1007)),"")</f>
        <v/>
      </c>
      <c r="M1007" s="105"/>
      <c r="N1007" s="105"/>
      <c r="O1007" s="185"/>
      <c r="P1007" s="185"/>
      <c r="Q1007" s="185"/>
    </row>
    <row r="1008" spans="1:17" x14ac:dyDescent="0.25">
      <c r="A1008" s="103"/>
      <c r="B1008" s="103"/>
      <c r="C1008" s="96"/>
      <c r="D1008" s="99"/>
      <c r="E1008" s="100"/>
      <c r="F1008" s="97" t="str">
        <f t="shared" si="45"/>
        <v/>
      </c>
      <c r="G1008" s="85"/>
      <c r="H1008" s="97" t="str">
        <f t="shared" si="46"/>
        <v/>
      </c>
      <c r="I1008" s="86"/>
      <c r="J1008" s="98" t="str">
        <f t="shared" si="47"/>
        <v/>
      </c>
      <c r="K1008" s="187"/>
      <c r="L1008" s="13" t="str">
        <f>IF(AND(ISNUMBER(F1008),ISNUMBER(H1008),ISNUMBER(J1008))=TRUE,IF((Tabla1[[#This Row],[Peso cápsula + Residuo corregido (g)]]-Tabla1[[#This Row],[Peso cápsula Corregido (g)]])&lt;$J$6,"MASA INSUFICIENTE",IF((1-K1008)*(H1008-F1008)/J1008&lt;$H$6,"&gt; "&amp;$H$6,(1-K1008)*(H1008-F1008)/J1008)),"")</f>
        <v/>
      </c>
      <c r="M1008" s="105"/>
      <c r="N1008" s="105"/>
      <c r="O1008" s="185"/>
      <c r="P1008" s="185"/>
      <c r="Q1008" s="185"/>
    </row>
    <row r="1009" spans="1:19" x14ac:dyDescent="0.25">
      <c r="A1009" s="103"/>
      <c r="B1009" s="103"/>
      <c r="C1009" s="96"/>
      <c r="D1009" s="99"/>
      <c r="E1009" s="100"/>
      <c r="F1009" s="97" t="str">
        <f t="shared" si="45"/>
        <v/>
      </c>
      <c r="G1009" s="85"/>
      <c r="H1009" s="97" t="str">
        <f t="shared" si="46"/>
        <v/>
      </c>
      <c r="I1009" s="86"/>
      <c r="J1009" s="98" t="str">
        <f t="shared" si="47"/>
        <v/>
      </c>
      <c r="K1009" s="187"/>
      <c r="L1009" s="13" t="str">
        <f>IF(AND(ISNUMBER(F1009),ISNUMBER(H1009),ISNUMBER(J1009))=TRUE,IF((Tabla1[[#This Row],[Peso cápsula + Residuo corregido (g)]]-Tabla1[[#This Row],[Peso cápsula Corregido (g)]])&lt;$J$6,"MASA INSUFICIENTE",IF((1-K1009)*(H1009-F1009)/J1009&lt;$H$6,"&gt; "&amp;$H$6,(1-K1009)*(H1009-F1009)/J1009)),"")</f>
        <v/>
      </c>
      <c r="M1009" s="105"/>
      <c r="N1009" s="105"/>
      <c r="O1009" s="185"/>
      <c r="P1009" s="185"/>
      <c r="Q1009" s="185"/>
    </row>
    <row r="1010" spans="1:19" x14ac:dyDescent="0.25">
      <c r="A1010" s="103"/>
      <c r="B1010" s="103"/>
      <c r="C1010" s="96"/>
      <c r="D1010" s="99"/>
      <c r="E1010" s="100"/>
      <c r="F1010" s="97" t="str">
        <f t="shared" si="45"/>
        <v/>
      </c>
      <c r="G1010" s="85"/>
      <c r="H1010" s="97" t="str">
        <f t="shared" si="46"/>
        <v/>
      </c>
      <c r="I1010" s="86"/>
      <c r="J1010" s="98" t="str">
        <f t="shared" si="47"/>
        <v/>
      </c>
      <c r="K1010" s="187"/>
      <c r="L1010" s="13" t="str">
        <f>IF(AND(ISNUMBER(F1010),ISNUMBER(H1010),ISNUMBER(J1010))=TRUE,IF((Tabla1[[#This Row],[Peso cápsula + Residuo corregido (g)]]-Tabla1[[#This Row],[Peso cápsula Corregido (g)]])&lt;$J$6,"MASA INSUFICIENTE",IF((1-K1010)*(H1010-F1010)/J1010&lt;$H$6,"&gt; "&amp;$H$6,(1-K1010)*(H1010-F1010)/J1010)),"")</f>
        <v/>
      </c>
      <c r="M1010" s="105"/>
      <c r="N1010" s="105"/>
      <c r="O1010" s="185"/>
      <c r="P1010" s="185"/>
      <c r="Q1010" s="185"/>
    </row>
    <row r="1011" spans="1:19" x14ac:dyDescent="0.25">
      <c r="A1011" s="103"/>
      <c r="B1011" s="103"/>
      <c r="C1011" s="96"/>
      <c r="D1011" s="99"/>
      <c r="E1011" s="100"/>
      <c r="F1011" s="97" t="str">
        <f t="shared" si="45"/>
        <v/>
      </c>
      <c r="G1011" s="85"/>
      <c r="H1011" s="97" t="str">
        <f t="shared" si="46"/>
        <v/>
      </c>
      <c r="I1011" s="86"/>
      <c r="J1011" s="98" t="str">
        <f t="shared" si="47"/>
        <v/>
      </c>
      <c r="K1011" s="187"/>
      <c r="L1011" s="13" t="str">
        <f>IF(AND(ISNUMBER(F1011),ISNUMBER(H1011),ISNUMBER(J1011))=TRUE,IF((Tabla1[[#This Row],[Peso cápsula + Residuo corregido (g)]]-Tabla1[[#This Row],[Peso cápsula Corregido (g)]])&lt;$J$6,"MASA INSUFICIENTE",IF((1-K1011)*(H1011-F1011)/J1011&lt;$H$6,"&gt; "&amp;$H$6,(1-K1011)*(H1011-F1011)/J1011)),"")</f>
        <v/>
      </c>
      <c r="M1011" s="105"/>
      <c r="N1011" s="105"/>
      <c r="O1011" s="185"/>
      <c r="P1011" s="185"/>
      <c r="Q1011" s="185"/>
    </row>
    <row r="1012" spans="1:19" x14ac:dyDescent="0.25">
      <c r="A1012" s="103"/>
      <c r="B1012" s="103"/>
      <c r="C1012" s="96"/>
      <c r="D1012" s="99"/>
      <c r="E1012" s="100"/>
      <c r="F1012" s="97" t="str">
        <f t="shared" si="45"/>
        <v/>
      </c>
      <c r="G1012" s="85"/>
      <c r="H1012" s="97" t="str">
        <f t="shared" si="46"/>
        <v/>
      </c>
      <c r="I1012" s="86"/>
      <c r="J1012" s="98" t="str">
        <f t="shared" si="47"/>
        <v/>
      </c>
      <c r="K1012" s="187"/>
      <c r="L1012" s="13" t="str">
        <f>IF(AND(ISNUMBER(F1012),ISNUMBER(H1012),ISNUMBER(J1012))=TRUE,IF((Tabla1[[#This Row],[Peso cápsula + Residuo corregido (g)]]-Tabla1[[#This Row],[Peso cápsula Corregido (g)]])&lt;$J$6,"MASA INSUFICIENTE",IF((1-K1012)*(H1012-F1012)/J1012&lt;$H$6,"&gt; "&amp;$H$6,(1-K1012)*(H1012-F1012)/J1012)),"")</f>
        <v/>
      </c>
      <c r="M1012" s="105"/>
      <c r="N1012" s="105"/>
      <c r="O1012" s="185"/>
      <c r="P1012" s="185"/>
      <c r="Q1012" s="185"/>
    </row>
    <row r="1013" spans="1:19" x14ac:dyDescent="0.25">
      <c r="A1013" s="103"/>
      <c r="B1013" s="103"/>
      <c r="C1013" s="96"/>
      <c r="D1013" s="99"/>
      <c r="E1013" s="100"/>
      <c r="F1013" s="97" t="str">
        <f t="shared" si="45"/>
        <v/>
      </c>
      <c r="G1013" s="85"/>
      <c r="H1013" s="97" t="str">
        <f t="shared" si="46"/>
        <v/>
      </c>
      <c r="I1013" s="86"/>
      <c r="J1013" s="98" t="str">
        <f t="shared" si="47"/>
        <v/>
      </c>
      <c r="K1013" s="187"/>
      <c r="L1013" s="13" t="str">
        <f>IF(AND(ISNUMBER(F1013),ISNUMBER(H1013),ISNUMBER(J1013))=TRUE,IF((Tabla1[[#This Row],[Peso cápsula + Residuo corregido (g)]]-Tabla1[[#This Row],[Peso cápsula Corregido (g)]])&lt;$J$6,"MASA INSUFICIENTE",IF((1-K1013)*(H1013-F1013)/J1013&lt;$H$6,"&gt; "&amp;$H$6,(1-K1013)*(H1013-F1013)/J1013)),"")</f>
        <v/>
      </c>
      <c r="M1013" s="105"/>
      <c r="N1013" s="105"/>
      <c r="O1013" s="185"/>
      <c r="P1013" s="185"/>
      <c r="Q1013" s="185"/>
    </row>
    <row r="1014" spans="1:19" x14ac:dyDescent="0.25">
      <c r="A1014" s="103"/>
      <c r="B1014" s="103"/>
      <c r="C1014" s="96"/>
      <c r="D1014" s="99"/>
      <c r="E1014" s="100"/>
      <c r="F1014" s="97" t="str">
        <f t="shared" si="45"/>
        <v/>
      </c>
      <c r="G1014" s="85"/>
      <c r="H1014" s="97" t="str">
        <f t="shared" si="46"/>
        <v/>
      </c>
      <c r="I1014" s="86"/>
      <c r="J1014" s="98" t="str">
        <f t="shared" si="47"/>
        <v/>
      </c>
      <c r="K1014" s="187"/>
      <c r="L1014" s="13" t="str">
        <f>IF(AND(ISNUMBER(F1014),ISNUMBER(H1014),ISNUMBER(J1014))=TRUE,IF((Tabla1[[#This Row],[Peso cápsula + Residuo corregido (g)]]-Tabla1[[#This Row],[Peso cápsula Corregido (g)]])&lt;$J$6,"MASA INSUFICIENTE",IF((1-K1014)*(H1014-F1014)/J1014&lt;$H$6,"&gt; "&amp;$H$6,(1-K1014)*(H1014-F1014)/J1014)),"")</f>
        <v/>
      </c>
      <c r="M1014" s="105"/>
      <c r="N1014" s="105"/>
      <c r="O1014" s="185"/>
      <c r="P1014" s="185"/>
      <c r="Q1014" s="185"/>
    </row>
    <row r="1015" spans="1:19" x14ac:dyDescent="0.25">
      <c r="A1015" s="103"/>
      <c r="B1015" s="103"/>
      <c r="C1015" s="96"/>
      <c r="D1015" s="99"/>
      <c r="E1015" s="100"/>
      <c r="F1015" s="97" t="str">
        <f t="shared" si="45"/>
        <v/>
      </c>
      <c r="G1015" s="85"/>
      <c r="H1015" s="97" t="str">
        <f t="shared" si="46"/>
        <v/>
      </c>
      <c r="I1015" s="86"/>
      <c r="J1015" s="98" t="str">
        <f t="shared" si="47"/>
        <v/>
      </c>
      <c r="K1015" s="187"/>
      <c r="L1015" s="13" t="str">
        <f>IF(AND(ISNUMBER(F1015),ISNUMBER(H1015),ISNUMBER(J1015))=TRUE,IF((Tabla1[[#This Row],[Peso cápsula + Residuo corregido (g)]]-Tabla1[[#This Row],[Peso cápsula Corregido (g)]])&lt;$J$6,"MASA INSUFICIENTE",IF((1-K1015)*(H1015-F1015)/J1015&lt;$H$6,"&gt; "&amp;$H$6,(1-K1015)*(H1015-F1015)/J1015)),"")</f>
        <v/>
      </c>
      <c r="M1015" s="105"/>
      <c r="N1015" s="105"/>
      <c r="O1015" s="185"/>
      <c r="P1015" s="185"/>
      <c r="Q1015" s="185"/>
    </row>
    <row r="1016" spans="1:19" x14ac:dyDescent="0.25">
      <c r="A1016" s="103"/>
      <c r="B1016" s="103"/>
      <c r="C1016" s="96"/>
      <c r="D1016" s="99"/>
      <c r="E1016" s="100"/>
      <c r="F1016" s="97" t="str">
        <f t="shared" si="45"/>
        <v/>
      </c>
      <c r="G1016" s="85"/>
      <c r="H1016" s="97" t="str">
        <f t="shared" si="46"/>
        <v/>
      </c>
      <c r="I1016" s="86"/>
      <c r="J1016" s="98" t="str">
        <f t="shared" si="47"/>
        <v/>
      </c>
      <c r="K1016" s="187"/>
      <c r="L1016" s="13" t="str">
        <f>IF(AND(ISNUMBER(F1016),ISNUMBER(H1016),ISNUMBER(J1016))=TRUE,IF((Tabla1[[#This Row],[Peso cápsula + Residuo corregido (g)]]-Tabla1[[#This Row],[Peso cápsula Corregido (g)]])&lt;$J$6,"MASA INSUFICIENTE",IF((1-K1016)*(H1016-F1016)/J1016&lt;$H$6,"&gt; "&amp;$H$6,(1-K1016)*(H1016-F1016)/J1016)),"")</f>
        <v/>
      </c>
      <c r="M1016" s="105"/>
      <c r="N1016" s="105"/>
      <c r="O1016" s="185"/>
      <c r="P1016" s="185"/>
      <c r="Q1016" s="185"/>
    </row>
    <row r="1017" spans="1:19" x14ac:dyDescent="0.25">
      <c r="A1017" s="103"/>
      <c r="B1017" s="103"/>
      <c r="C1017" s="96"/>
      <c r="D1017" s="99"/>
      <c r="E1017" s="100"/>
      <c r="F1017" s="97" t="str">
        <f t="shared" si="45"/>
        <v/>
      </c>
      <c r="G1017" s="85"/>
      <c r="H1017" s="97" t="str">
        <f t="shared" si="46"/>
        <v/>
      </c>
      <c r="I1017" s="86"/>
      <c r="J1017" s="98" t="str">
        <f t="shared" si="47"/>
        <v/>
      </c>
      <c r="K1017" s="187"/>
      <c r="L1017" s="13" t="str">
        <f>IF(AND(ISNUMBER(F1017),ISNUMBER(H1017),ISNUMBER(J1017))=TRUE,IF((Tabla1[[#This Row],[Peso cápsula + Residuo corregido (g)]]-Tabla1[[#This Row],[Peso cápsula Corregido (g)]])&lt;$J$6,"MASA INSUFICIENTE",IF((1-K1017)*(H1017-F1017)/J1017&lt;$H$6,"&gt; "&amp;$H$6,(1-K1017)*(H1017-F1017)/J1017)),"")</f>
        <v/>
      </c>
      <c r="M1017" s="105"/>
      <c r="N1017" s="105"/>
      <c r="O1017" s="185"/>
      <c r="P1017" s="185"/>
      <c r="Q1017" s="185"/>
    </row>
    <row r="1018" spans="1:19" x14ac:dyDescent="0.25">
      <c r="A1018" s="103"/>
      <c r="B1018" s="103"/>
      <c r="C1018" s="96"/>
      <c r="D1018" s="99"/>
      <c r="E1018" s="100"/>
      <c r="F1018" s="97" t="str">
        <f t="shared" si="45"/>
        <v/>
      </c>
      <c r="G1018" s="85"/>
      <c r="H1018" s="97" t="str">
        <f t="shared" si="46"/>
        <v/>
      </c>
      <c r="I1018" s="86"/>
      <c r="J1018" s="98" t="str">
        <f t="shared" si="47"/>
        <v/>
      </c>
      <c r="K1018" s="187"/>
      <c r="L1018" s="13" t="str">
        <f>IF(AND(ISNUMBER(F1018),ISNUMBER(H1018),ISNUMBER(J1018))=TRUE,IF((Tabla1[[#This Row],[Peso cápsula + Residuo corregido (g)]]-Tabla1[[#This Row],[Peso cápsula Corregido (g)]])&lt;$J$6,"MASA INSUFICIENTE",IF((1-K1018)*(H1018-F1018)/J1018&lt;$H$6,"&gt; "&amp;$H$6,(1-K1018)*(H1018-F1018)/J1018)),"")</f>
        <v/>
      </c>
      <c r="M1018" s="105"/>
      <c r="N1018" s="105"/>
      <c r="O1018" s="185"/>
      <c r="P1018" s="185"/>
      <c r="Q1018" s="185"/>
    </row>
    <row r="1019" spans="1:19" x14ac:dyDescent="0.25">
      <c r="A1019" s="103"/>
      <c r="B1019" s="103"/>
      <c r="C1019" s="96"/>
      <c r="D1019" s="99"/>
      <c r="E1019" s="100"/>
      <c r="F1019" s="97" t="str">
        <f t="shared" si="45"/>
        <v/>
      </c>
      <c r="G1019" s="85"/>
      <c r="H1019" s="97" t="str">
        <f t="shared" si="46"/>
        <v/>
      </c>
      <c r="I1019" s="86"/>
      <c r="J1019" s="98" t="str">
        <f t="shared" si="47"/>
        <v/>
      </c>
      <c r="K1019" s="187"/>
      <c r="L1019" s="13" t="str">
        <f>IF(AND(ISNUMBER(F1019),ISNUMBER(H1019),ISNUMBER(J1019))=TRUE,IF((Tabla1[[#This Row],[Peso cápsula + Residuo corregido (g)]]-Tabla1[[#This Row],[Peso cápsula Corregido (g)]])&lt;$J$6,"MASA INSUFICIENTE",IF((1-K1019)*(H1019-F1019)/J1019&lt;$H$6,"&gt; "&amp;$H$6,(1-K1019)*(H1019-F1019)/J1019)),"")</f>
        <v/>
      </c>
      <c r="M1019" s="105"/>
      <c r="N1019" s="105"/>
      <c r="O1019" s="185"/>
      <c r="P1019" s="185"/>
      <c r="Q1019" s="185"/>
    </row>
    <row r="1020" spans="1:19" x14ac:dyDescent="0.25">
      <c r="A1020" s="103"/>
      <c r="B1020" s="103"/>
      <c r="C1020" s="96"/>
      <c r="D1020" s="99"/>
      <c r="E1020" s="100"/>
      <c r="F1020" s="97" t="str">
        <f t="shared" si="45"/>
        <v/>
      </c>
      <c r="G1020" s="85"/>
      <c r="H1020" s="97" t="str">
        <f t="shared" si="46"/>
        <v/>
      </c>
      <c r="I1020" s="86"/>
      <c r="J1020" s="98" t="str">
        <f t="shared" si="47"/>
        <v/>
      </c>
      <c r="K1020" s="187"/>
      <c r="L1020" s="13" t="str">
        <f>IF(AND(ISNUMBER(F1020),ISNUMBER(H1020),ISNUMBER(J1020))=TRUE,IF((Tabla1[[#This Row],[Peso cápsula + Residuo corregido (g)]]-Tabla1[[#This Row],[Peso cápsula Corregido (g)]])&lt;$J$6,"MASA INSUFICIENTE",IF((1-K1020)*(H1020-F1020)/J1020&lt;$H$6,"&gt; "&amp;$H$6,(1-K1020)*(H1020-F1020)/J1020)),"")</f>
        <v/>
      </c>
      <c r="M1020" s="105"/>
      <c r="N1020" s="105"/>
      <c r="O1020" s="185"/>
      <c r="P1020" s="185"/>
      <c r="Q1020" s="185"/>
    </row>
    <row r="1021" spans="1:19" x14ac:dyDescent="0.25">
      <c r="A1021" s="103"/>
      <c r="B1021" s="103"/>
      <c r="C1021" s="96"/>
      <c r="D1021" s="99"/>
      <c r="E1021" s="100"/>
      <c r="F1021" s="97" t="str">
        <f t="shared" si="45"/>
        <v/>
      </c>
      <c r="G1021" s="85"/>
      <c r="H1021" s="97" t="str">
        <f t="shared" si="46"/>
        <v/>
      </c>
      <c r="I1021" s="86"/>
      <c r="J1021" s="98" t="str">
        <f t="shared" si="47"/>
        <v/>
      </c>
      <c r="K1021" s="187"/>
      <c r="L1021" s="13" t="str">
        <f>IF(AND(ISNUMBER(F1021),ISNUMBER(H1021),ISNUMBER(J1021))=TRUE,IF((Tabla1[[#This Row],[Peso cápsula + Residuo corregido (g)]]-Tabla1[[#This Row],[Peso cápsula Corregido (g)]])&lt;$J$6,"MASA INSUFICIENTE",IF((1-K1021)*(H1021-F1021)/J1021&lt;$H$6,"&gt; "&amp;$H$6,(1-K1021)*(H1021-F1021)/J1021)),"")</f>
        <v/>
      </c>
      <c r="M1021" s="105"/>
      <c r="N1021" s="105"/>
      <c r="O1021" s="185"/>
      <c r="P1021" s="185"/>
      <c r="Q1021" s="185"/>
    </row>
    <row r="1022" spans="1:19" ht="15.75" thickBot="1" x14ac:dyDescent="0.3">
      <c r="A1022" s="103"/>
      <c r="B1022" s="103"/>
      <c r="C1022" s="96"/>
      <c r="D1022" s="99"/>
      <c r="E1022" s="100"/>
      <c r="F1022" s="97" t="str">
        <f t="shared" si="45"/>
        <v/>
      </c>
      <c r="G1022" s="85"/>
      <c r="H1022" s="97" t="str">
        <f t="shared" si="46"/>
        <v/>
      </c>
      <c r="I1022" s="86"/>
      <c r="J1022" s="98" t="str">
        <f t="shared" si="47"/>
        <v/>
      </c>
      <c r="K1022" s="187"/>
      <c r="L1022" s="13" t="str">
        <f>IF(AND(ISNUMBER(F1022),ISNUMBER(H1022),ISNUMBER(J1022))=TRUE,IF((Tabla1[[#This Row],[Peso cápsula + Residuo corregido (g)]]-Tabla1[[#This Row],[Peso cápsula Corregido (g)]])&lt;$J$6,"MASA INSUFICIENTE",IF((1-K1022)*(H1022-F1022)/J1022&lt;$H$6,"&gt; "&amp;$H$6,(1-K1022)*(H1022-F1022)/J1022)),"")</f>
        <v/>
      </c>
      <c r="M1022" s="105"/>
      <c r="N1022" s="105"/>
      <c r="O1022" s="185"/>
      <c r="P1022" s="186"/>
      <c r="Q1022" s="186"/>
    </row>
    <row r="1023" spans="1:19" x14ac:dyDescent="0.25">
      <c r="A1023" s="109"/>
      <c r="B1023" s="109"/>
      <c r="C1023" s="110"/>
      <c r="D1023" s="111"/>
      <c r="E1023" s="112"/>
      <c r="F1023" s="113" t="str">
        <f t="shared" si="45"/>
        <v/>
      </c>
      <c r="G1023" s="114"/>
      <c r="H1023" s="113" t="str">
        <f t="shared" si="46"/>
        <v/>
      </c>
      <c r="I1023" s="115"/>
      <c r="J1023" s="116" t="str">
        <f t="shared" si="47"/>
        <v/>
      </c>
      <c r="K1023" s="188"/>
      <c r="L1023" s="150" t="str">
        <f>IF(AND(ISNUMBER(F1023),ISNUMBER(H1023),ISNUMBER(J1023))=TRUE,IF((Tabla1[[#This Row],[Peso cápsula + Residuo corregido (g)]]-Tabla1[[#This Row],[Peso cápsula Corregido (g)]])&lt;$J$6,"MASA INSUFICIENTE",IF((1-K1023)*(H1023-F1023)/J1023&lt;$H$6,"&gt; "&amp;$H$6,(1-K1023)*(H1023-F1023)/J1023)),"")</f>
        <v/>
      </c>
      <c r="M1023" s="117"/>
      <c r="N1023" s="117"/>
      <c r="O1023" s="186"/>
      <c r="P1023" s="185"/>
      <c r="Q1023" s="185"/>
      <c r="R1023" s="120"/>
      <c r="S1023" s="142"/>
    </row>
    <row r="1024" spans="1:19" hidden="1" x14ac:dyDescent="0.25">
      <c r="P1024" s="122"/>
      <c r="Q1024" s="122"/>
      <c r="R1024" s="123"/>
    </row>
    <row r="1025" spans="1:43" hidden="1" x14ac:dyDescent="0.25">
      <c r="P1025" s="125"/>
      <c r="Q1025" s="140"/>
      <c r="R1025" s="8">
        <f>AF18</f>
        <v>0</v>
      </c>
    </row>
    <row r="1026" spans="1:43" ht="15" hidden="1" customHeight="1" x14ac:dyDescent="0.25">
      <c r="A1026" s="141" t="s">
        <v>7</v>
      </c>
      <c r="B1026" s="120"/>
      <c r="C1026" s="120"/>
      <c r="D1026" s="120"/>
      <c r="E1026" s="120"/>
      <c r="F1026" s="120"/>
      <c r="G1026" s="120"/>
      <c r="H1026" s="120"/>
      <c r="I1026" s="120"/>
      <c r="J1026" s="120"/>
      <c r="K1026" s="149"/>
      <c r="L1026" s="120"/>
      <c r="M1026" s="120"/>
      <c r="N1026" s="120"/>
      <c r="O1026" s="120"/>
      <c r="P1026" s="18"/>
      <c r="Q1026" s="18" t="str">
        <f>IF(ISNUMBER(F1029)=TRUE,H1029+(TINV(1-#REF!,$M$1004)*I1029),"")</f>
        <v/>
      </c>
      <c r="R1026" s="20" t="str">
        <f t="shared" ref="R1026" si="48">IF(ISNUMBER(F1029)=TRUE,H1029*D1029,"")</f>
        <v/>
      </c>
      <c r="AP1026" s="16"/>
      <c r="AQ1026" s="16"/>
    </row>
    <row r="1027" spans="1:43" ht="15" hidden="1" customHeight="1" x14ac:dyDescent="0.25">
      <c r="A1027" s="121" t="s">
        <v>8</v>
      </c>
      <c r="B1027" s="122"/>
      <c r="C1027" s="122"/>
      <c r="D1027" s="122"/>
      <c r="E1027" s="122"/>
      <c r="F1027" s="122"/>
      <c r="G1027" s="122"/>
      <c r="H1027" s="122"/>
      <c r="I1027" s="122"/>
      <c r="J1027" s="122"/>
      <c r="K1027" s="122"/>
      <c r="L1027" s="122"/>
      <c r="M1027" s="122"/>
      <c r="N1027" s="122"/>
      <c r="O1027" s="122"/>
      <c r="P1027" s="128"/>
      <c r="Q1027" s="128"/>
      <c r="R1027" s="129"/>
      <c r="AP1027" s="17"/>
      <c r="AQ1027" s="17"/>
    </row>
    <row r="1028" spans="1:43" ht="15" hidden="1" customHeight="1" x14ac:dyDescent="0.25">
      <c r="A1028" s="6"/>
      <c r="B1028" s="42"/>
      <c r="C1028" s="42"/>
      <c r="D1028" s="7"/>
      <c r="E1028" s="7"/>
      <c r="F1028" s="7">
        <f>Z18</f>
        <v>0</v>
      </c>
      <c r="G1028" s="7"/>
      <c r="H1028" s="7" t="s">
        <v>9</v>
      </c>
      <c r="I1028" s="7" t="s">
        <v>10</v>
      </c>
      <c r="J1028" s="7" t="s">
        <v>11</v>
      </c>
      <c r="K1028" s="139"/>
      <c r="L1028" s="41"/>
      <c r="M1028" s="139" t="s">
        <v>12</v>
      </c>
      <c r="N1028" s="125"/>
      <c r="O1028" s="125"/>
      <c r="P1028" s="125"/>
      <c r="Q1028" s="125"/>
      <c r="R1028" s="126"/>
    </row>
    <row r="1029" spans="1:43" hidden="1" x14ac:dyDescent="0.25">
      <c r="A1029" s="9" t="s">
        <v>13</v>
      </c>
      <c r="B1029" s="47"/>
      <c r="C1029" s="47"/>
      <c r="D1029" s="10"/>
      <c r="E1029" s="10"/>
      <c r="F1029" s="10"/>
      <c r="G1029" s="10"/>
      <c r="H1029" s="18" t="str">
        <f>IF(ISNUMBER(F1029)=TRUE,(F1029-$O$17)/#REF!,"")</f>
        <v/>
      </c>
      <c r="I1029" s="18" t="str">
        <f>IF(ISNUMBER(F1029)=TRUE,($M$19/#REF!)*SQRT((1+(1/COUNT($F$19:$F$1008)+((F1029-$V$1004)^2/(#REF!^2*$V$19))))),"")</f>
        <v/>
      </c>
      <c r="J1029" s="19" t="str">
        <f t="shared" ref="J1029" si="49">IF(ISNUMBER(F1029)=TRUE,I1029/H1029,"")</f>
        <v/>
      </c>
      <c r="K1029" s="19"/>
      <c r="L1029" s="19"/>
      <c r="M1029" s="18" t="str">
        <f>IF(ISNUMBER(F1029)=TRUE,H1029-(TINV(1-#REF!,$M$1004)*I1029),"")</f>
        <v/>
      </c>
      <c r="N1029" s="18"/>
      <c r="O1029" s="18"/>
      <c r="P1029" s="125"/>
      <c r="Q1029" s="140"/>
      <c r="R1029" s="8" t="s">
        <v>15</v>
      </c>
    </row>
    <row r="1030" spans="1:43" ht="15" hidden="1" customHeight="1" x14ac:dyDescent="0.25">
      <c r="A1030" s="127"/>
      <c r="B1030" s="128"/>
      <c r="C1030" s="128"/>
      <c r="D1030" s="128"/>
      <c r="E1030" s="128"/>
      <c r="F1030" s="128"/>
      <c r="G1030" s="128"/>
      <c r="H1030" s="128"/>
      <c r="I1030" s="128"/>
      <c r="J1030" s="128"/>
      <c r="K1030" s="128"/>
      <c r="L1030" s="128"/>
      <c r="M1030" s="128"/>
      <c r="N1030" s="128"/>
      <c r="O1030" s="128"/>
      <c r="P1030" s="18"/>
      <c r="Q1030" s="18" t="str">
        <f>IF(ISNUMBER(F1033)=TRUE,H1033+(TINV(1-#REF!,$M$1004)*I1033),"")</f>
        <v/>
      </c>
      <c r="R1030" s="25" t="str">
        <f>IF(AND(ISNUMBER(D1033),ISNUMBER(H1033))=TRUE,ABS(H1033-D1033/D1033),"")</f>
        <v/>
      </c>
      <c r="AP1030" s="21"/>
      <c r="AQ1030" s="21"/>
    </row>
    <row r="1031" spans="1:43" ht="15" hidden="1" customHeight="1" x14ac:dyDescent="0.25">
      <c r="A1031" s="124" t="s">
        <v>14</v>
      </c>
      <c r="B1031" s="125"/>
      <c r="C1031" s="125"/>
      <c r="D1031" s="125"/>
      <c r="E1031" s="125"/>
      <c r="F1031" s="125"/>
      <c r="G1031" s="125"/>
      <c r="H1031" s="125"/>
      <c r="I1031" s="125"/>
      <c r="J1031" s="125"/>
      <c r="K1031" s="125"/>
      <c r="L1031" s="125"/>
      <c r="M1031" s="125"/>
      <c r="N1031" s="125"/>
      <c r="O1031" s="125"/>
      <c r="P1031" s="18"/>
      <c r="Q1031" s="18" t="str">
        <f>IF(ISNUMBER(F1034)=TRUE,H1034+(TINV(1-#REF!,$M$1004)*I1034),"")</f>
        <v/>
      </c>
      <c r="R1031" s="25" t="str">
        <f>IF(AND(ISNUMBER(D1034),ISNUMBER(H1034))=TRUE,ABS(H1034-D1034/D1034),"")</f>
        <v/>
      </c>
      <c r="AP1031" s="16"/>
      <c r="AQ1031" s="16"/>
    </row>
    <row r="1032" spans="1:43" ht="15" hidden="1" customHeight="1" x14ac:dyDescent="0.25">
      <c r="A1032" s="12"/>
      <c r="B1032" s="31"/>
      <c r="C1032" s="31"/>
      <c r="D1032" s="22" t="e">
        <f>#REF!</f>
        <v>#REF!</v>
      </c>
      <c r="E1032" s="22"/>
      <c r="F1032" s="7">
        <f>F1028</f>
        <v>0</v>
      </c>
      <c r="G1032" s="7"/>
      <c r="H1032" s="7" t="s">
        <v>9</v>
      </c>
      <c r="I1032" s="7" t="s">
        <v>10</v>
      </c>
      <c r="J1032" s="7" t="s">
        <v>11</v>
      </c>
      <c r="K1032" s="139"/>
      <c r="L1032" s="41"/>
      <c r="M1032" s="139" t="s">
        <v>12</v>
      </c>
      <c r="N1032" s="125"/>
      <c r="O1032" s="125"/>
      <c r="P1032" s="128"/>
      <c r="Q1032" s="128"/>
      <c r="R1032" s="129"/>
    </row>
    <row r="1033" spans="1:43" hidden="1" x14ac:dyDescent="0.25">
      <c r="A1033" s="9" t="s">
        <v>16</v>
      </c>
      <c r="B1033" s="48"/>
      <c r="C1033" s="48"/>
      <c r="D1033" s="23"/>
      <c r="E1033" s="23"/>
      <c r="F1033" s="10"/>
      <c r="G1033" s="10"/>
      <c r="H1033" s="18" t="str">
        <f>IF(ISNUMBER(F1033)=TRUE,(F1033-$O$17)/#REF!,"")</f>
        <v/>
      </c>
      <c r="I1033" s="18" t="str">
        <f>IF(ISNUMBER(F1033)=TRUE,($M$19/#REF!)*SQRT((1+(1/COUNT($F$19:$F$1008)+((F1033-$V$1004)^2/(#REF!^2*$V$19))))),"")</f>
        <v/>
      </c>
      <c r="J1033" s="24" t="str">
        <f t="shared" ref="J1033:J1034" si="50">IF(ISNUMBER(F1033)=TRUE,I1033/H1033,"")</f>
        <v/>
      </c>
      <c r="K1033" s="24"/>
      <c r="L1033" s="24"/>
      <c r="M1033" s="18" t="str">
        <f>IF(ISNUMBER(F1033)=TRUE,H1033-(TINV(1-#REF!,$M$1004)*I1033),"")</f>
        <v/>
      </c>
      <c r="N1033" s="18"/>
      <c r="O1033" s="18"/>
      <c r="P1033" s="125"/>
      <c r="Q1033" s="125"/>
      <c r="R1033" s="126"/>
    </row>
    <row r="1034" spans="1:43" hidden="1" x14ac:dyDescent="0.25">
      <c r="A1034" s="9" t="s">
        <v>17</v>
      </c>
      <c r="B1034" s="48"/>
      <c r="C1034" s="48"/>
      <c r="D1034" s="23"/>
      <c r="E1034" s="23"/>
      <c r="F1034" s="10"/>
      <c r="G1034" s="10"/>
      <c r="H1034" s="18" t="str">
        <f>IF(ISNUMBER(F1034)=TRUE,(F1034-$O$17)/#REF!,"")</f>
        <v/>
      </c>
      <c r="I1034" s="18" t="str">
        <f>IF(ISNUMBER(F1034)=TRUE,($M$19/#REF!)*SQRT((1+(1/COUNT($F$19:$F$1008)+((F1034-$V$1004)^2/(#REF!^2*$V$19))))),"")</f>
        <v/>
      </c>
      <c r="J1034" s="24" t="str">
        <f t="shared" si="50"/>
        <v/>
      </c>
      <c r="K1034" s="24"/>
      <c r="L1034" s="24"/>
      <c r="M1034" s="18" t="str">
        <f>IF(ISNUMBER(F1034)=TRUE,H1034-(TINV(1-#REF!,$M$1004)*I1034),"")</f>
        <v/>
      </c>
      <c r="N1034" s="18"/>
      <c r="O1034" s="18"/>
      <c r="P1034" s="125"/>
      <c r="Q1034" s="140"/>
      <c r="R1034" s="29" t="s">
        <v>21</v>
      </c>
    </row>
    <row r="1035" spans="1:43" ht="15" hidden="1" customHeight="1" x14ac:dyDescent="0.25">
      <c r="A1035" s="127"/>
      <c r="B1035" s="128"/>
      <c r="C1035" s="128"/>
      <c r="D1035" s="128"/>
      <c r="E1035" s="128"/>
      <c r="F1035" s="128"/>
      <c r="G1035" s="128"/>
      <c r="H1035" s="128"/>
      <c r="I1035" s="128"/>
      <c r="J1035" s="128"/>
      <c r="K1035" s="128"/>
      <c r="L1035" s="128"/>
      <c r="M1035" s="128"/>
      <c r="N1035" s="128"/>
      <c r="O1035" s="128"/>
      <c r="P1035" s="18"/>
      <c r="Q1035" s="18" t="str">
        <f>IF(ISNUMBER(F1038)=TRUE,H1038+(TINV(1-#REF!,$M$1004)*I1038),"")</f>
        <v/>
      </c>
      <c r="R1035" s="280" t="e">
        <f>_xlfn.STDEV.S((H1038*D1038),(H1039*D1039))/AVERAGE((H1038*D1038),(H1039*D1039))</f>
        <v>#VALUE!</v>
      </c>
      <c r="AP1035" s="26"/>
      <c r="AQ1035" s="27"/>
    </row>
    <row r="1036" spans="1:43" ht="15" hidden="1" customHeight="1" x14ac:dyDescent="0.25">
      <c r="A1036" s="124" t="s">
        <v>18</v>
      </c>
      <c r="B1036" s="125"/>
      <c r="C1036" s="125"/>
      <c r="D1036" s="125"/>
      <c r="E1036" s="125"/>
      <c r="F1036" s="125"/>
      <c r="G1036" s="125"/>
      <c r="H1036" s="125"/>
      <c r="I1036" s="125"/>
      <c r="J1036" s="125"/>
      <c r="K1036" s="125"/>
      <c r="L1036" s="125"/>
      <c r="M1036" s="125"/>
      <c r="N1036" s="125"/>
      <c r="O1036" s="125"/>
      <c r="P1036" s="18"/>
      <c r="Q1036" s="18" t="str">
        <f>IF(ISNUMBER(F1039)=TRUE,H1039+(TINV(1-#REF!,$M$1004)*I1039),"")</f>
        <v/>
      </c>
      <c r="R1036" s="281"/>
      <c r="AP1036" s="5"/>
      <c r="AQ1036" s="16"/>
    </row>
    <row r="1037" spans="1:43" ht="15" hidden="1" customHeight="1" x14ac:dyDescent="0.25">
      <c r="A1037" s="9" t="s">
        <v>19</v>
      </c>
      <c r="B1037" s="47"/>
      <c r="C1037" s="47"/>
      <c r="D1037" s="28" t="s">
        <v>20</v>
      </c>
      <c r="E1037" s="28"/>
      <c r="F1037" s="28">
        <f>F1032</f>
        <v>0</v>
      </c>
      <c r="G1037" s="28"/>
      <c r="H1037" s="28" t="s">
        <v>9</v>
      </c>
      <c r="I1037" s="28" t="s">
        <v>10</v>
      </c>
      <c r="J1037" s="28" t="s">
        <v>11</v>
      </c>
      <c r="K1037" s="54"/>
      <c r="L1037" s="54"/>
      <c r="M1037" s="139" t="s">
        <v>12</v>
      </c>
      <c r="N1037" s="125"/>
      <c r="O1037" s="125"/>
      <c r="P1037" s="128"/>
      <c r="Q1037" s="128"/>
      <c r="R1037" s="129"/>
    </row>
    <row r="1038" spans="1:43" hidden="1" x14ac:dyDescent="0.25">
      <c r="A1038" s="9"/>
      <c r="B1038" s="47"/>
      <c r="C1038" s="47"/>
      <c r="D1038" s="10"/>
      <c r="E1038" s="10"/>
      <c r="F1038" s="10"/>
      <c r="G1038" s="10"/>
      <c r="H1038" s="18" t="str">
        <f>IF(ISNUMBER(F1038)=TRUE,(F1038-$O$17)/#REF!,"")</f>
        <v/>
      </c>
      <c r="I1038" s="18" t="str">
        <f>IF(ISNUMBER(F1038)=TRUE,($M$19/#REF!)*SQRT((1+(1/COUNT($F$19:$F$1008)+((F1038-$V$1004)^2/(#REF!^2*$V$19))))),"")</f>
        <v/>
      </c>
      <c r="J1038" s="18" t="str">
        <f t="shared" ref="J1038:J1039" si="51">IF(ISNUMBER(F1038)=TRUE,I1038/H1038,"")</f>
        <v/>
      </c>
      <c r="K1038" s="18"/>
      <c r="L1038" s="18"/>
      <c r="M1038" s="18" t="str">
        <f>IF(ISNUMBER(F1038)=TRUE,H1038-(TINV(1-#REF!,$M$1004)*I1038),"")</f>
        <v/>
      </c>
      <c r="N1038" s="18"/>
      <c r="O1038" s="18"/>
      <c r="P1038" s="122"/>
      <c r="Q1038" s="122"/>
      <c r="R1038" s="123"/>
    </row>
    <row r="1039" spans="1:43" hidden="1" x14ac:dyDescent="0.25">
      <c r="A1039" s="9"/>
      <c r="B1039" s="47"/>
      <c r="C1039" s="47"/>
      <c r="D1039" s="10"/>
      <c r="E1039" s="10"/>
      <c r="F1039" s="10"/>
      <c r="G1039" s="10"/>
      <c r="H1039" s="18" t="str">
        <f>IF(ISNUMBER(F1039)=TRUE,(F1039-$O$17)/#REF!,"")</f>
        <v/>
      </c>
      <c r="I1039" s="18" t="str">
        <f>IF(ISNUMBER(F1039)=TRUE,($M$19/#REF!)*SQRT((1+(1/COUNT($F$19:$F$1008)+((F1039-$V$1004)^2/(#REF!^2*$V$19))))),"")</f>
        <v/>
      </c>
      <c r="J1039" s="18" t="str">
        <f t="shared" si="51"/>
        <v/>
      </c>
      <c r="K1039" s="18"/>
      <c r="L1039" s="18"/>
      <c r="M1039" s="18" t="str">
        <f>IF(ISNUMBER(F1039)=TRUE,H1039-(TINV(1-#REF!,$M$1004)*I1039),"")</f>
        <v/>
      </c>
      <c r="N1039" s="18"/>
      <c r="O1039" s="18"/>
      <c r="P1039" s="125"/>
      <c r="Q1039" s="140"/>
      <c r="R1039" s="8">
        <f>R1025</f>
        <v>0</v>
      </c>
    </row>
    <row r="1040" spans="1:43" ht="15" hidden="1" customHeight="1" x14ac:dyDescent="0.25">
      <c r="A1040" s="127"/>
      <c r="B1040" s="128"/>
      <c r="C1040" s="128"/>
      <c r="D1040" s="128"/>
      <c r="E1040" s="128"/>
      <c r="F1040" s="128"/>
      <c r="G1040" s="128"/>
      <c r="H1040" s="128"/>
      <c r="I1040" s="128"/>
      <c r="J1040" s="128"/>
      <c r="K1040" s="128"/>
      <c r="L1040" s="128"/>
      <c r="M1040" s="128"/>
      <c r="N1040" s="128"/>
      <c r="O1040" s="128"/>
      <c r="P1040" s="18"/>
      <c r="Q1040" s="18" t="str">
        <f>IF(ISNUMBER(F1043)=TRUE,H1043+(TINV(1-#REF!,$M$1004)*I1043),"")</f>
        <v/>
      </c>
      <c r="R1040" s="20" t="str">
        <f t="shared" ref="R1040:R1041" si="52">IF(ISNUMBER(F1043)=TRUE,H1043*D1043,"")</f>
        <v/>
      </c>
      <c r="AP1040" s="26"/>
      <c r="AQ1040" s="27"/>
    </row>
    <row r="1041" spans="1:43" ht="15" hidden="1" customHeight="1" x14ac:dyDescent="0.25">
      <c r="A1041" s="121" t="s">
        <v>22</v>
      </c>
      <c r="B1041" s="122"/>
      <c r="C1041" s="122"/>
      <c r="D1041" s="122"/>
      <c r="E1041" s="122"/>
      <c r="F1041" s="122"/>
      <c r="G1041" s="122"/>
      <c r="H1041" s="122"/>
      <c r="I1041" s="122"/>
      <c r="J1041" s="122"/>
      <c r="K1041" s="122"/>
      <c r="L1041" s="122"/>
      <c r="M1041" s="122"/>
      <c r="N1041" s="122"/>
      <c r="O1041" s="122"/>
      <c r="P1041" s="18"/>
      <c r="Q1041" s="18" t="str">
        <f>IF(ISNUMBER(F1044)=TRUE,H1044+(TINV(1-#REF!,$M$1004)*I1044),"")</f>
        <v/>
      </c>
      <c r="R1041" s="20" t="str">
        <f t="shared" si="52"/>
        <v/>
      </c>
      <c r="AP1041" s="30"/>
      <c r="AQ1041" s="17"/>
    </row>
    <row r="1042" spans="1:43" ht="15" hidden="1" customHeight="1" x14ac:dyDescent="0.25">
      <c r="A1042" s="6" t="s">
        <v>19</v>
      </c>
      <c r="B1042" s="42"/>
      <c r="C1042" s="42"/>
      <c r="D1042" s="7" t="s">
        <v>20</v>
      </c>
      <c r="E1042" s="7"/>
      <c r="F1042" s="7">
        <f>F1037</f>
        <v>0</v>
      </c>
      <c r="G1042" s="7"/>
      <c r="H1042" s="7" t="s">
        <v>9</v>
      </c>
      <c r="I1042" s="7" t="s">
        <v>10</v>
      </c>
      <c r="J1042" s="7" t="s">
        <v>11</v>
      </c>
      <c r="K1042" s="139"/>
      <c r="L1042" s="41"/>
      <c r="M1042" s="139" t="s">
        <v>12</v>
      </c>
      <c r="N1042" s="125"/>
      <c r="O1042" s="125"/>
      <c r="P1042" s="131"/>
      <c r="Q1042" s="131"/>
      <c r="R1042" s="132"/>
    </row>
    <row r="1043" spans="1:43" hidden="1" x14ac:dyDescent="0.25">
      <c r="A1043" s="9" t="s">
        <v>23</v>
      </c>
      <c r="B1043" s="47"/>
      <c r="C1043" s="47"/>
      <c r="D1043" s="10"/>
      <c r="E1043" s="10"/>
      <c r="F1043" s="10"/>
      <c r="G1043" s="10"/>
      <c r="H1043" s="18" t="str">
        <f>IF(ISNUMBER(F1043)=TRUE,(F1043-$O$17)/#REF!,"")</f>
        <v/>
      </c>
      <c r="I1043" s="18" t="str">
        <f>IF(ISNUMBER(F1043)=TRUE,($M$19/#REF!)*SQRT((1+(1/COUNT($F$19:$F$1008)+((F1043-$V$1004)^2/(#REF!^2*$V$19))))),"")</f>
        <v/>
      </c>
      <c r="J1043" s="18" t="str">
        <f t="shared" ref="J1043:J1044" si="53">IF(ISNUMBER(F1043)=TRUE,I1043/H1043,"")</f>
        <v/>
      </c>
      <c r="K1043" s="18"/>
      <c r="L1043" s="18"/>
      <c r="M1043" s="18" t="str">
        <f>IF(ISNUMBER(F1043)=TRUE,H1043-(TINV(1-#REF!,$M$1004)*I1043),"")</f>
        <v/>
      </c>
      <c r="N1043" s="18"/>
      <c r="O1043" s="18"/>
      <c r="P1043" s="134"/>
      <c r="Q1043" s="134"/>
      <c r="R1043" s="135"/>
    </row>
    <row r="1044" spans="1:43" hidden="1" x14ac:dyDescent="0.25">
      <c r="A1044" s="9" t="s">
        <v>24</v>
      </c>
      <c r="B1044" s="47"/>
      <c r="C1044" s="47"/>
      <c r="D1044" s="10"/>
      <c r="E1044" s="49"/>
      <c r="H1044" s="18" t="str">
        <f>IF(ISNUMBER(F1044)=TRUE,(F1044-$O$17)/#REF!,"")</f>
        <v/>
      </c>
      <c r="I1044" s="18" t="str">
        <f>IF(ISNUMBER(F1044)=TRUE,($M$19/#REF!)*SQRT((1+(1/COUNT($F$19:$F$1008)+((F1044-$V$1004)^2/(#REF!^2*$V$19))))),"")</f>
        <v/>
      </c>
      <c r="J1044" s="18" t="str">
        <f t="shared" si="53"/>
        <v/>
      </c>
      <c r="K1044" s="18"/>
      <c r="L1044" s="18"/>
      <c r="M1044" s="18" t="str">
        <f>IF(ISNUMBER(F1044)=TRUE,H1044-(TINV(1-#REF!,$M$1004)*I1044),"")</f>
        <v/>
      </c>
      <c r="N1044" s="18"/>
      <c r="O1044" s="18"/>
      <c r="P1044" s="134"/>
      <c r="Q1044" s="134"/>
      <c r="R1044" s="135"/>
    </row>
    <row r="1045" spans="1:43" ht="15" hidden="1" customHeight="1" x14ac:dyDescent="0.25">
      <c r="A1045" s="268" t="s">
        <v>25</v>
      </c>
      <c r="B1045" s="269"/>
      <c r="C1045" s="269"/>
      <c r="D1045" s="270"/>
      <c r="E1045" s="43"/>
      <c r="F1045" s="10"/>
      <c r="G1045" s="31"/>
      <c r="H1045" s="31" t="s">
        <v>26</v>
      </c>
      <c r="I1045" s="130"/>
      <c r="J1045" s="131"/>
      <c r="K1045" s="131"/>
      <c r="L1045" s="131"/>
      <c r="M1045" s="131"/>
      <c r="N1045" s="131"/>
      <c r="O1045" s="131"/>
      <c r="P1045" s="134"/>
      <c r="Q1045" s="134"/>
      <c r="R1045" s="135"/>
    </row>
    <row r="1046" spans="1:43" ht="15" hidden="1" customHeight="1" x14ac:dyDescent="0.25">
      <c r="A1046" s="32" t="s">
        <v>27</v>
      </c>
      <c r="B1046" s="48"/>
      <c r="C1046" s="48"/>
      <c r="D1046" s="33"/>
      <c r="E1046" s="33"/>
      <c r="F1046" s="34"/>
      <c r="G1046" s="52"/>
      <c r="H1046" s="31" t="e">
        <f>#REF!</f>
        <v>#REF!</v>
      </c>
      <c r="I1046" s="133"/>
      <c r="J1046" s="134"/>
      <c r="K1046" s="134"/>
      <c r="L1046" s="134"/>
      <c r="M1046" s="134"/>
      <c r="N1046" s="134"/>
      <c r="O1046" s="134"/>
      <c r="P1046" s="134"/>
      <c r="Q1046" s="134"/>
      <c r="R1046" s="135"/>
    </row>
    <row r="1047" spans="1:43" ht="15" hidden="1" customHeight="1" x14ac:dyDescent="0.3">
      <c r="A1047" s="268" t="s">
        <v>28</v>
      </c>
      <c r="B1047" s="269"/>
      <c r="C1047" s="269"/>
      <c r="D1047" s="270"/>
      <c r="E1047" s="43"/>
      <c r="F1047" s="34"/>
      <c r="G1047" s="52"/>
      <c r="H1047" s="31" t="s">
        <v>26</v>
      </c>
      <c r="I1047" s="133"/>
      <c r="J1047" s="134"/>
      <c r="K1047" s="134"/>
      <c r="L1047" s="134"/>
      <c r="M1047" s="134"/>
      <c r="N1047" s="134"/>
      <c r="O1047" s="134"/>
      <c r="P1047" s="137"/>
      <c r="Q1047" s="137"/>
      <c r="R1047" s="138"/>
    </row>
    <row r="1048" spans="1:43" ht="15" hidden="1" customHeight="1" x14ac:dyDescent="0.25">
      <c r="A1048" s="268" t="s">
        <v>29</v>
      </c>
      <c r="B1048" s="269"/>
      <c r="C1048" s="269"/>
      <c r="D1048" s="270"/>
      <c r="E1048" s="50"/>
      <c r="F1048" s="23" t="str">
        <f>IF(AND(ISNUMBER(F1045),ISNUMBER(F1046))=TRUE,F1045*F1046,"")</f>
        <v/>
      </c>
      <c r="G1048" s="53"/>
      <c r="H1048" s="31" t="e">
        <f>H1046</f>
        <v>#REF!</v>
      </c>
      <c r="I1048" s="133"/>
      <c r="J1048" s="134"/>
      <c r="K1048" s="134"/>
      <c r="L1048" s="134"/>
      <c r="M1048" s="134"/>
      <c r="N1048" s="134"/>
      <c r="O1048" s="134"/>
    </row>
    <row r="1049" spans="1:43" ht="15" hidden="1" customHeight="1" x14ac:dyDescent="0.25">
      <c r="A1049" s="268" t="s">
        <v>30</v>
      </c>
      <c r="B1049" s="269"/>
      <c r="C1049" s="269"/>
      <c r="D1049" s="270"/>
      <c r="E1049" s="50"/>
      <c r="F1049" s="23" t="str">
        <f>IF(AND(ISNUMBER(F1046),ISNUMBER(F1047))=TRUE,R1040*(F1047-F1046)/F1047,"")</f>
        <v/>
      </c>
      <c r="G1049" s="53"/>
      <c r="H1049" s="31" t="e">
        <f>H1046</f>
        <v>#REF!</v>
      </c>
      <c r="I1049" s="133"/>
      <c r="J1049" s="134"/>
      <c r="K1049" s="134"/>
      <c r="L1049" s="134"/>
      <c r="M1049" s="134"/>
      <c r="N1049" s="134"/>
      <c r="O1049" s="134"/>
    </row>
    <row r="1050" spans="1:43" ht="15.75" hidden="1" customHeight="1" thickBot="1" x14ac:dyDescent="0.3">
      <c r="A1050" s="271" t="s">
        <v>31</v>
      </c>
      <c r="B1050" s="272"/>
      <c r="C1050" s="272"/>
      <c r="D1050" s="273"/>
      <c r="E1050" s="51"/>
      <c r="F1050" s="35" t="str">
        <f>IF(AND(ISNUMBER(F1048),ISNUMBER(F1049))=TRUE,(R1041-F1049)/F1048,"")</f>
        <v/>
      </c>
      <c r="G1050" s="36"/>
      <c r="H1050" s="36"/>
      <c r="I1050" s="136"/>
      <c r="J1050" s="137"/>
      <c r="K1050" s="137"/>
      <c r="L1050" s="137"/>
      <c r="M1050" s="137"/>
      <c r="N1050" s="137"/>
      <c r="O1050" s="137"/>
    </row>
    <row r="1051" spans="1:43" hidden="1" x14ac:dyDescent="0.25"/>
  </sheetData>
  <sheetProtection algorithmName="SHA-512" hashValue="++OirER2K1kG5kFe1E7pfyh5Q1xnYz8CIiO4ignr/ijma7yRr/nfw5lDmqlnSwJnj25XbSCYuLKIJpMRSfg0RQ==" saltValue="/dn/1krDMx4dKOOVSd/jWg==" spinCount="100000" sheet="1" objects="1" scenarios="1"/>
  <mergeCells count="16">
    <mergeCell ref="A1:B3"/>
    <mergeCell ref="C1:M2"/>
    <mergeCell ref="C3:M3"/>
    <mergeCell ref="R1035:R1036"/>
    <mergeCell ref="A4:O4"/>
    <mergeCell ref="E18:J18"/>
    <mergeCell ref="E5:F5"/>
    <mergeCell ref="M5:N5"/>
    <mergeCell ref="A18:C18"/>
    <mergeCell ref="A17:M17"/>
    <mergeCell ref="M6:N6"/>
    <mergeCell ref="A1048:D1048"/>
    <mergeCell ref="A1049:D1049"/>
    <mergeCell ref="A1050:D1050"/>
    <mergeCell ref="A1045:D1045"/>
    <mergeCell ref="A1047:D1047"/>
  </mergeCells>
  <conditionalFormatting sqref="I5 D5 L5 G5 O5 B5:B6">
    <cfRule type="containsBlanks" dxfId="112" priority="15">
      <formula>LEN(TRIM(B5))=0</formula>
    </cfRule>
  </conditionalFormatting>
  <conditionalFormatting sqref="L6 O6">
    <cfRule type="containsBlanks" dxfId="111" priority="7">
      <formula>LEN(TRIM(L6))=0</formula>
    </cfRule>
  </conditionalFormatting>
  <conditionalFormatting sqref="D6">
    <cfRule type="containsBlanks" dxfId="110" priority="3">
      <formula>LEN(TRIM(D6))=0</formula>
    </cfRule>
  </conditionalFormatting>
  <conditionalFormatting sqref="F6">
    <cfRule type="containsBlanks" dxfId="109" priority="2">
      <formula>LEN(TRIM(F6))=0</formula>
    </cfRule>
  </conditionalFormatting>
  <conditionalFormatting sqref="L20:L1023">
    <cfRule type="expression" dxfId="108" priority="1">
      <formula>(H20-F20)&lt;$J$6</formula>
    </cfRule>
  </conditionalFormatting>
  <dataValidations count="1">
    <dataValidation type="decimal" allowBlank="1" showInputMessage="1" showErrorMessage="1" sqref="E20:K1023" xr:uid="{D3C4E139-A24A-42A6-A6E6-A8B6E49FE9C8}">
      <formula1>0</formula1>
      <formula2>200</formula2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'Límites Gráfico'!$A$5:$A$203</xm:f>
          </x14:formula1>
          <xm:sqref>D20:D1023</xm:sqref>
        </x14:dataValidation>
        <x14:dataValidation type="list" allowBlank="1" showInputMessage="1" showErrorMessage="1" xr:uid="{00000000-0002-0000-0100-000001000000}">
          <x14:formula1>
            <xm:f>'Límites Gráfico'!$A$36:$A$41</xm:f>
          </x14:formula1>
          <xm:sqref>B20:B1023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EK49"/>
  <sheetViews>
    <sheetView topLeftCell="A22" workbookViewId="0">
      <selection activeCell="A35" sqref="A35:D35"/>
    </sheetView>
  </sheetViews>
  <sheetFormatPr baseColWidth="10" defaultRowHeight="15" x14ac:dyDescent="0.25"/>
  <cols>
    <col min="1" max="1" width="47.85546875" style="192" bestFit="1" customWidth="1"/>
    <col min="2" max="2" width="18.7109375" style="192" customWidth="1"/>
    <col min="3" max="3" width="20.5703125" style="192" customWidth="1"/>
    <col min="4" max="4" width="15.28515625" style="192" customWidth="1"/>
    <col min="5" max="6" width="11.42578125" style="192"/>
    <col min="7" max="7" width="26.140625" style="192" customWidth="1"/>
    <col min="8" max="8" width="19.28515625" style="192" customWidth="1"/>
    <col min="9" max="9" width="12" style="192" bestFit="1" customWidth="1"/>
    <col min="10" max="10" width="17" style="192" bestFit="1" customWidth="1"/>
    <col min="11" max="12" width="14.85546875" style="192" bestFit="1" customWidth="1"/>
    <col min="13" max="13" width="12" style="192" bestFit="1" customWidth="1"/>
    <col min="14" max="16384" width="11.42578125" style="192"/>
  </cols>
  <sheetData>
    <row r="1" spans="1:141" ht="24.75" customHeight="1" x14ac:dyDescent="0.25">
      <c r="A1" s="301"/>
      <c r="B1" s="292" t="str">
        <f>control!C1</f>
        <v>Cuadro de mando para el ensayo de grasa en alimentos</v>
      </c>
      <c r="C1" s="293"/>
      <c r="D1" s="293"/>
      <c r="E1" s="293"/>
      <c r="F1" s="294"/>
      <c r="G1" s="190" t="s">
        <v>370</v>
      </c>
      <c r="H1" s="191" t="str">
        <f>control!H1</f>
        <v>SOFT-TC-023</v>
      </c>
    </row>
    <row r="2" spans="1:141" ht="20.25" customHeight="1" x14ac:dyDescent="0.25">
      <c r="A2" s="302"/>
      <c r="B2" s="295"/>
      <c r="C2" s="296"/>
      <c r="D2" s="296"/>
      <c r="E2" s="296"/>
      <c r="F2" s="297"/>
      <c r="G2" s="190" t="s">
        <v>371</v>
      </c>
      <c r="H2" s="191">
        <f>control!H2</f>
        <v>1</v>
      </c>
    </row>
    <row r="3" spans="1:141" ht="23.25" customHeight="1" x14ac:dyDescent="0.25">
      <c r="A3" s="193"/>
      <c r="B3" s="298" t="s">
        <v>372</v>
      </c>
      <c r="C3" s="299"/>
      <c r="D3" s="299"/>
      <c r="E3" s="299"/>
      <c r="F3" s="300"/>
      <c r="G3" s="194" t="s">
        <v>373</v>
      </c>
      <c r="H3" s="195">
        <f>control!H3</f>
        <v>43357</v>
      </c>
    </row>
    <row r="4" spans="1:141" x14ac:dyDescent="0.25">
      <c r="A4" s="196" t="s">
        <v>48</v>
      </c>
      <c r="B4" s="197" t="s">
        <v>49</v>
      </c>
      <c r="C4" s="197" t="s">
        <v>52</v>
      </c>
      <c r="D4" s="198" t="s">
        <v>6</v>
      </c>
    </row>
    <row r="5" spans="1:141" x14ac:dyDescent="0.25">
      <c r="A5" s="212" t="s">
        <v>102</v>
      </c>
      <c r="B5" s="213">
        <f>M44</f>
        <v>2.7903259969602469E-4</v>
      </c>
      <c r="C5" s="213">
        <f>M45</f>
        <v>3.2288456713126768E-4</v>
      </c>
      <c r="D5" s="105"/>
      <c r="G5" s="192" t="s">
        <v>130</v>
      </c>
    </row>
    <row r="6" spans="1:141" x14ac:dyDescent="0.25">
      <c r="A6" s="212" t="s">
        <v>103</v>
      </c>
      <c r="B6" s="213"/>
      <c r="C6" s="213"/>
      <c r="D6" s="105"/>
      <c r="G6" s="192" t="s">
        <v>131</v>
      </c>
    </row>
    <row r="7" spans="1:141" x14ac:dyDescent="0.25">
      <c r="A7" s="212" t="s">
        <v>104</v>
      </c>
      <c r="B7" s="213">
        <f>U44</f>
        <v>5.4482308061433596E-3</v>
      </c>
      <c r="C7" s="213">
        <f>U45</f>
        <v>7.1791749376117348E-3</v>
      </c>
      <c r="D7" s="105"/>
    </row>
    <row r="8" spans="1:141" x14ac:dyDescent="0.25">
      <c r="A8" s="212" t="s">
        <v>105</v>
      </c>
      <c r="B8" s="213">
        <f>AC44</f>
        <v>8.0727906549027784E-2</v>
      </c>
      <c r="C8" s="213">
        <f>AC45</f>
        <v>0.11306059233567191</v>
      </c>
      <c r="D8" s="105"/>
      <c r="G8" s="192" t="s">
        <v>137</v>
      </c>
    </row>
    <row r="9" spans="1:141" ht="15.75" thickBot="1" x14ac:dyDescent="0.3">
      <c r="A9" s="212" t="s">
        <v>106</v>
      </c>
      <c r="B9" s="213"/>
      <c r="C9" s="213"/>
      <c r="D9" s="105"/>
      <c r="G9" s="199" t="s">
        <v>48</v>
      </c>
      <c r="H9" s="192" t="str">
        <f>J11</f>
        <v>ACEITES Y GRASAS</v>
      </c>
      <c r="L9" s="199" t="s">
        <v>2</v>
      </c>
      <c r="M9" s="192" t="s">
        <v>34</v>
      </c>
      <c r="O9" s="199" t="s">
        <v>48</v>
      </c>
      <c r="P9" s="192" t="str">
        <f>R11</f>
        <v>ALIMENTO ANIMAL</v>
      </c>
      <c r="T9" s="199" t="s">
        <v>2</v>
      </c>
      <c r="U9" s="192" t="s">
        <v>34</v>
      </c>
      <c r="W9" s="199" t="s">
        <v>48</v>
      </c>
      <c r="X9" s="192" t="str">
        <f>Z11</f>
        <v>ALIMENTOS ELABORADOS</v>
      </c>
      <c r="AB9" s="199" t="s">
        <v>2</v>
      </c>
      <c r="AC9" s="192" t="s">
        <v>34</v>
      </c>
      <c r="AE9" s="199" t="s">
        <v>48</v>
      </c>
      <c r="AF9" s="192" t="str">
        <f>AH11</f>
        <v>BEBIDAS</v>
      </c>
      <c r="AJ9" s="199" t="s">
        <v>2</v>
      </c>
      <c r="AK9" s="192" t="s">
        <v>34</v>
      </c>
      <c r="AM9" s="199" t="s">
        <v>48</v>
      </c>
      <c r="AN9" s="192" t="str">
        <f>AP11</f>
        <v>CAFÉ Y DERIVADOS</v>
      </c>
      <c r="AR9" s="199" t="s">
        <v>2</v>
      </c>
      <c r="AS9" s="192" t="s">
        <v>34</v>
      </c>
    </row>
    <row r="10" spans="1:141" ht="15.75" thickBot="1" x14ac:dyDescent="0.3">
      <c r="A10" s="212" t="s">
        <v>107</v>
      </c>
      <c r="B10" s="213">
        <f>AK44</f>
        <v>2.7512555260135602E-2</v>
      </c>
      <c r="C10" s="213">
        <f>AK45</f>
        <v>3.6642747873560755E-2</v>
      </c>
      <c r="D10" s="105"/>
      <c r="G10" s="200" t="s">
        <v>65</v>
      </c>
      <c r="H10" s="201" t="s">
        <v>47</v>
      </c>
      <c r="I10" s="201" t="s">
        <v>38</v>
      </c>
      <c r="J10" s="201" t="s">
        <v>48</v>
      </c>
      <c r="K10" s="201" t="str">
        <f>"RESULTADO 1 "&amp;M9</f>
        <v>RESULTADO 1 %</v>
      </c>
      <c r="L10" s="201" t="str">
        <f>"RESULTADO 2 "&amp;M9</f>
        <v>RESULTADO 2 %</v>
      </c>
      <c r="M10" s="202" t="s">
        <v>138</v>
      </c>
      <c r="O10" s="200" t="s">
        <v>65</v>
      </c>
      <c r="P10" s="201" t="s">
        <v>47</v>
      </c>
      <c r="Q10" s="201" t="s">
        <v>38</v>
      </c>
      <c r="R10" s="201" t="s">
        <v>48</v>
      </c>
      <c r="S10" s="201" t="str">
        <f>"RESULTADO 1 "&amp;U9</f>
        <v>RESULTADO 1 %</v>
      </c>
      <c r="T10" s="201" t="str">
        <f>"RESULTADO 2 "&amp;U9</f>
        <v>RESULTADO 2 %</v>
      </c>
      <c r="U10" s="202" t="s">
        <v>138</v>
      </c>
      <c r="W10" s="200" t="s">
        <v>65</v>
      </c>
      <c r="X10" s="201" t="s">
        <v>47</v>
      </c>
      <c r="Y10" s="201" t="s">
        <v>38</v>
      </c>
      <c r="Z10" s="201" t="s">
        <v>48</v>
      </c>
      <c r="AA10" s="201" t="str">
        <f>"RESULTADO 1 "&amp;AC9</f>
        <v>RESULTADO 1 %</v>
      </c>
      <c r="AB10" s="201" t="str">
        <f>"RESULTADO 2 "&amp;AC9</f>
        <v>RESULTADO 2 %</v>
      </c>
      <c r="AC10" s="202" t="s">
        <v>138</v>
      </c>
      <c r="AE10" s="200" t="s">
        <v>65</v>
      </c>
      <c r="AF10" s="201" t="s">
        <v>47</v>
      </c>
      <c r="AG10" s="201" t="s">
        <v>38</v>
      </c>
      <c r="AH10" s="201" t="s">
        <v>48</v>
      </c>
      <c r="AI10" s="201" t="str">
        <f>"RESULTADO 1 "&amp;AK9</f>
        <v>RESULTADO 1 %</v>
      </c>
      <c r="AJ10" s="201" t="str">
        <f>"RESULTADO 2 "&amp;AK9</f>
        <v>RESULTADO 2 %</v>
      </c>
      <c r="AK10" s="202" t="s">
        <v>138</v>
      </c>
      <c r="AM10" s="200" t="s">
        <v>65</v>
      </c>
      <c r="AN10" s="201" t="s">
        <v>47</v>
      </c>
      <c r="AO10" s="201" t="s">
        <v>38</v>
      </c>
      <c r="AP10" s="201" t="s">
        <v>48</v>
      </c>
      <c r="AQ10" s="201" t="str">
        <f>"RESULTADO 1 "&amp;AS9</f>
        <v>RESULTADO 1 %</v>
      </c>
      <c r="AR10" s="201" t="str">
        <f>"RESULTADO 2 "&amp;AS9</f>
        <v>RESULTADO 2 %</v>
      </c>
      <c r="AS10" s="202" t="s">
        <v>138</v>
      </c>
      <c r="AU10" s="199" t="s">
        <v>48</v>
      </c>
      <c r="AV10" s="192" t="str">
        <f>AX12</f>
        <v>CARNE</v>
      </c>
      <c r="AZ10" s="199" t="s">
        <v>2</v>
      </c>
      <c r="BA10" s="192" t="s">
        <v>34</v>
      </c>
    </row>
    <row r="11" spans="1:141" ht="15.75" thickBot="1" x14ac:dyDescent="0.3">
      <c r="A11" s="212" t="s">
        <v>125</v>
      </c>
      <c r="B11" s="213"/>
      <c r="C11" s="213"/>
      <c r="D11" s="105"/>
      <c r="G11" s="222">
        <v>1</v>
      </c>
      <c r="H11" s="223">
        <v>43203</v>
      </c>
      <c r="I11" s="38" t="s">
        <v>135</v>
      </c>
      <c r="J11" s="38" t="s">
        <v>102</v>
      </c>
      <c r="K11" s="38">
        <v>99.394109060369161</v>
      </c>
      <c r="L11" s="38">
        <v>99.372012559748839</v>
      </c>
      <c r="M11" s="224">
        <f>IF(AND(ISBLANK(K11),ISBLANK(L11))=TRUE,"",ABS(L11-K11)/AVERAGE(K11:L11))</f>
        <v>2.2233668836737068E-4</v>
      </c>
      <c r="N11" s="189"/>
      <c r="O11" s="222">
        <v>1</v>
      </c>
      <c r="P11" s="223">
        <v>43227</v>
      </c>
      <c r="Q11" s="38" t="s">
        <v>142</v>
      </c>
      <c r="R11" s="38" t="s">
        <v>104</v>
      </c>
      <c r="S11" s="38">
        <v>89.560417583296683</v>
      </c>
      <c r="T11" s="38">
        <v>89.737999999999971</v>
      </c>
      <c r="U11" s="224">
        <f>IF(AND(ISBLANK(S11),ISBLANK(T11))=TRUE,"",ABS(T11-S11)/AVERAGE(S11:T11))</f>
        <v>1.9808587169575943E-3</v>
      </c>
      <c r="V11" s="189"/>
      <c r="W11" s="222">
        <v>1</v>
      </c>
      <c r="X11" s="223">
        <v>43165</v>
      </c>
      <c r="Y11" s="38" t="s">
        <v>154</v>
      </c>
      <c r="Z11" s="38" t="s">
        <v>105</v>
      </c>
      <c r="AA11" s="38">
        <v>45.634000000000022</v>
      </c>
      <c r="AB11" s="38">
        <v>45.522716365381513</v>
      </c>
      <c r="AC11" s="224">
        <f>IF(AND(ISBLANK(AA11),ISBLANK(AB11))=TRUE,"",ABS(AB11-AA11)/AVERAGE(AA11:AB11))</f>
        <v>2.4415893651204652E-3</v>
      </c>
      <c r="AD11" s="189"/>
      <c r="AE11" s="222">
        <v>1</v>
      </c>
      <c r="AF11" s="223">
        <v>43162</v>
      </c>
      <c r="AG11" s="38" t="s">
        <v>167</v>
      </c>
      <c r="AH11" s="38" t="s">
        <v>107</v>
      </c>
      <c r="AI11" s="38">
        <v>5.6320000000000192</v>
      </c>
      <c r="AJ11" s="38">
        <v>5.7037718491260279</v>
      </c>
      <c r="AK11" s="224">
        <f>IF(AND(ISBLANK(AI11),ISBLANK(AJ11))=TRUE,"",ABS(AJ11-AI11)/AVERAGE(AI11:AJ11))</f>
        <v>1.2662895845339731E-2</v>
      </c>
      <c r="AL11" s="189"/>
      <c r="AM11" s="222">
        <v>1</v>
      </c>
      <c r="AN11" s="223">
        <v>43257</v>
      </c>
      <c r="AO11" s="38" t="s">
        <v>177</v>
      </c>
      <c r="AP11" s="38" t="s">
        <v>126</v>
      </c>
      <c r="AQ11" s="38">
        <v>45.736682130859073</v>
      </c>
      <c r="AR11" s="38">
        <v>45.126000000000069</v>
      </c>
      <c r="AS11" s="224">
        <f>IF(AND(ISBLANK(AQ11),ISBLANK(AR11))=TRUE,"",ABS(AR11-AQ11)/AVERAGE(AQ11:AR11))</f>
        <v>1.3441868906742342E-2</v>
      </c>
      <c r="AT11" s="189"/>
      <c r="AU11" s="225" t="s">
        <v>65</v>
      </c>
      <c r="AV11" s="226" t="s">
        <v>47</v>
      </c>
      <c r="AW11" s="226" t="s">
        <v>38</v>
      </c>
      <c r="AX11" s="226" t="s">
        <v>48</v>
      </c>
      <c r="AY11" s="226" t="str">
        <f>"RESULTADO 1 "&amp;BA10</f>
        <v>RESULTADO 1 %</v>
      </c>
      <c r="AZ11" s="226" t="str">
        <f>"RESULTADO 2 "&amp;BA10</f>
        <v>RESULTADO 2 %</v>
      </c>
      <c r="BA11" s="227" t="s">
        <v>138</v>
      </c>
      <c r="BB11" s="189"/>
      <c r="BC11" s="228" t="s">
        <v>48</v>
      </c>
      <c r="BD11" s="189" t="str">
        <f>BF13</f>
        <v>CEREALES Y PRODUCTOS DERIVADOS</v>
      </c>
      <c r="BE11" s="189"/>
      <c r="BF11" s="189"/>
      <c r="BG11" s="189"/>
      <c r="BH11" s="228" t="s">
        <v>2</v>
      </c>
      <c r="BI11" s="189" t="s">
        <v>34</v>
      </c>
      <c r="BJ11" s="189"/>
      <c r="BK11" s="228" t="s">
        <v>48</v>
      </c>
      <c r="BL11" s="189" t="str">
        <f>BN13</f>
        <v>CONFITERIA</v>
      </c>
      <c r="BM11" s="189"/>
      <c r="BN11" s="189"/>
      <c r="BO11" s="189"/>
      <c r="BP11" s="228" t="s">
        <v>2</v>
      </c>
      <c r="BQ11" s="189" t="s">
        <v>34</v>
      </c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</row>
    <row r="12" spans="1:141" ht="15.75" thickBot="1" x14ac:dyDescent="0.3">
      <c r="A12" s="212" t="s">
        <v>126</v>
      </c>
      <c r="B12" s="213">
        <f>AS44</f>
        <v>1.9206677167692449E-2</v>
      </c>
      <c r="C12" s="213">
        <f>AS45</f>
        <v>2.6140303962096149E-2</v>
      </c>
      <c r="D12" s="105"/>
      <c r="G12" s="222">
        <v>2</v>
      </c>
      <c r="H12" s="223">
        <v>43264</v>
      </c>
      <c r="I12" s="38" t="s">
        <v>136</v>
      </c>
      <c r="J12" s="38" t="s">
        <v>102</v>
      </c>
      <c r="K12" s="38">
        <v>99.790037793197257</v>
      </c>
      <c r="L12" s="38">
        <v>99.774040672678836</v>
      </c>
      <c r="M12" s="224">
        <f t="shared" ref="M12:M40" si="0">IF(AND(ISBLANK(K12),ISBLANK(L12))=TRUE,"",ABS(L12-K12)/AVERAGE(K12:L12))</f>
        <v>1.6032064128370676E-4</v>
      </c>
      <c r="N12" s="189"/>
      <c r="O12" s="222">
        <v>2</v>
      </c>
      <c r="P12" s="223">
        <v>43227</v>
      </c>
      <c r="Q12" s="38" t="s">
        <v>143</v>
      </c>
      <c r="R12" s="38" t="s">
        <v>104</v>
      </c>
      <c r="S12" s="38">
        <v>88.49807034733746</v>
      </c>
      <c r="T12" s="38">
        <v>88.209179082091907</v>
      </c>
      <c r="U12" s="224">
        <f t="shared" ref="U12:U40" si="1">IF(AND(ISBLANK(S12),ISBLANK(T12))=TRUE,"",ABS(T12-S12)/AVERAGE(S12:T12))</f>
        <v>3.2697160549819554E-3</v>
      </c>
      <c r="V12" s="189"/>
      <c r="W12" s="222">
        <v>2</v>
      </c>
      <c r="X12" s="223">
        <v>43187</v>
      </c>
      <c r="Y12" s="38" t="s">
        <v>155</v>
      </c>
      <c r="Z12" s="38" t="s">
        <v>105</v>
      </c>
      <c r="AA12" s="38">
        <v>40.338772898168131</v>
      </c>
      <c r="AB12" s="38">
        <v>40.150772860885034</v>
      </c>
      <c r="AC12" s="224">
        <f t="shared" ref="AC12:AC40" si="2">IF(AND(ISBLANK(AA12),ISBLANK(AB12))=TRUE,"",ABS(AB12-AA12)/AVERAGE(AA12:AB12))</f>
        <v>4.6714150393115071E-3</v>
      </c>
      <c r="AD12" s="189"/>
      <c r="AE12" s="222">
        <v>2</v>
      </c>
      <c r="AF12" s="223">
        <v>43182</v>
      </c>
      <c r="AG12" s="38" t="s">
        <v>168</v>
      </c>
      <c r="AH12" s="38" t="s">
        <v>107</v>
      </c>
      <c r="AI12" s="38">
        <v>6.9497220111194906</v>
      </c>
      <c r="AJ12" s="38">
        <v>6.969581825090458</v>
      </c>
      <c r="AK12" s="224">
        <f t="shared" ref="AK12:AK40" si="3">IF(AND(ISBLANK(AI12),ISBLANK(AJ12))=TRUE,"",ABS(AJ12-AI12)/AVERAGE(AI12:AJ12))</f>
        <v>2.8535642593422897E-3</v>
      </c>
      <c r="AL12" s="189"/>
      <c r="AM12" s="222">
        <v>2</v>
      </c>
      <c r="AN12" s="223">
        <v>43265</v>
      </c>
      <c r="AO12" s="38" t="s">
        <v>178</v>
      </c>
      <c r="AP12" s="38" t="s">
        <v>126</v>
      </c>
      <c r="AQ12" s="38">
        <v>98.498000000000019</v>
      </c>
      <c r="AR12" s="38">
        <v>98.552202691623137</v>
      </c>
      <c r="AS12" s="224">
        <f t="shared" ref="AS12:AS40" si="4">IF(AND(ISBLANK(AQ12),ISBLANK(AR12))=TRUE,"",ABS(AR12-AQ12)/AVERAGE(AQ12:AR12))</f>
        <v>5.5014093751472391E-4</v>
      </c>
      <c r="AT12" s="189"/>
      <c r="AU12" s="222">
        <v>1</v>
      </c>
      <c r="AV12" s="223">
        <v>43187</v>
      </c>
      <c r="AW12" s="38" t="s">
        <v>202</v>
      </c>
      <c r="AX12" s="38" t="s">
        <v>108</v>
      </c>
      <c r="AY12" s="38">
        <v>62.435999999999936</v>
      </c>
      <c r="AZ12" s="38">
        <v>61.254774904501893</v>
      </c>
      <c r="BA12" s="224">
        <f>IF(AND(ISBLANK(AY12),ISBLANK(AZ12))=TRUE,"",ABS(AZ12-AY12)/AVERAGE(AY12:AZ12))</f>
        <v>1.9099647429810889E-2</v>
      </c>
      <c r="BB12" s="189"/>
      <c r="BC12" s="225" t="s">
        <v>65</v>
      </c>
      <c r="BD12" s="226" t="s">
        <v>47</v>
      </c>
      <c r="BE12" s="226" t="s">
        <v>38</v>
      </c>
      <c r="BF12" s="226" t="s">
        <v>48</v>
      </c>
      <c r="BG12" s="226" t="str">
        <f>"RESULTADO 1 "&amp;BI11</f>
        <v>RESULTADO 1 %</v>
      </c>
      <c r="BH12" s="226" t="str">
        <f>"RESULTADO 2 "&amp;BI11</f>
        <v>RESULTADO 2 %</v>
      </c>
      <c r="BI12" s="227" t="s">
        <v>138</v>
      </c>
      <c r="BJ12" s="189"/>
      <c r="BK12" s="225" t="s">
        <v>65</v>
      </c>
      <c r="BL12" s="226" t="s">
        <v>47</v>
      </c>
      <c r="BM12" s="226" t="s">
        <v>38</v>
      </c>
      <c r="BN12" s="226" t="s">
        <v>48</v>
      </c>
      <c r="BO12" s="226" t="str">
        <f>"RESULTADO 1 "&amp;BQ11</f>
        <v>RESULTADO 1 %</v>
      </c>
      <c r="BP12" s="226" t="str">
        <f>"RESULTADO 2 "&amp;BQ11</f>
        <v>RESULTADO 2 %</v>
      </c>
      <c r="BQ12" s="227" t="s">
        <v>138</v>
      </c>
      <c r="BR12" s="189"/>
      <c r="BS12" s="228" t="s">
        <v>48</v>
      </c>
      <c r="BT12" s="189" t="str">
        <f>BV14</f>
        <v>FRUTAS</v>
      </c>
      <c r="BU12" s="189"/>
      <c r="BV12" s="189"/>
      <c r="BW12" s="189"/>
      <c r="BX12" s="228" t="s">
        <v>2</v>
      </c>
      <c r="BY12" s="189" t="s">
        <v>34</v>
      </c>
      <c r="BZ12" s="189"/>
      <c r="CA12" s="228" t="s">
        <v>48</v>
      </c>
      <c r="CB12" s="189" t="str">
        <f>CD14</f>
        <v>HIERBAS, ESPECIAS, SALSAS</v>
      </c>
      <c r="CC12" s="189"/>
      <c r="CD12" s="189"/>
      <c r="CE12" s="189"/>
      <c r="CF12" s="228" t="s">
        <v>2</v>
      </c>
      <c r="CG12" s="189" t="s">
        <v>34</v>
      </c>
      <c r="CH12" s="189"/>
      <c r="CI12" s="228" t="s">
        <v>48</v>
      </c>
      <c r="CJ12" s="189" t="str">
        <f>CL14</f>
        <v>HORTALIZAS AMILÁCEAS</v>
      </c>
      <c r="CK12" s="189"/>
      <c r="CL12" s="189"/>
      <c r="CM12" s="189"/>
      <c r="CN12" s="228" t="s">
        <v>2</v>
      </c>
      <c r="CO12" s="189" t="s">
        <v>34</v>
      </c>
      <c r="CP12" s="189"/>
      <c r="CQ12" s="228" t="s">
        <v>48</v>
      </c>
      <c r="CR12" s="189" t="str">
        <f>CT14</f>
        <v>HORTALIZAS VERDES</v>
      </c>
      <c r="CS12" s="189"/>
      <c r="CT12" s="189"/>
      <c r="CU12" s="189"/>
      <c r="CV12" s="228" t="s">
        <v>2</v>
      </c>
      <c r="CW12" s="189" t="s">
        <v>34</v>
      </c>
      <c r="CX12" s="189"/>
      <c r="CY12" s="228" t="s">
        <v>48</v>
      </c>
      <c r="CZ12" s="189" t="str">
        <f>DB14</f>
        <v>HUEVOS</v>
      </c>
      <c r="DA12" s="189"/>
      <c r="DB12" s="189"/>
      <c r="DC12" s="189"/>
      <c r="DD12" s="228" t="s">
        <v>2</v>
      </c>
      <c r="DE12" s="189" t="s">
        <v>34</v>
      </c>
      <c r="DF12" s="189"/>
      <c r="DG12" s="228" t="s">
        <v>48</v>
      </c>
      <c r="DH12" s="189" t="str">
        <f>DJ14</f>
        <v>LECHE Y PRODUCTOS LACTEOS</v>
      </c>
      <c r="DI12" s="189"/>
      <c r="DJ12" s="189"/>
      <c r="DK12" s="189"/>
      <c r="DL12" s="228" t="s">
        <v>2</v>
      </c>
      <c r="DM12" s="189" t="s">
        <v>34</v>
      </c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</row>
    <row r="13" spans="1:141" ht="15.75" thickBot="1" x14ac:dyDescent="0.3">
      <c r="A13" s="212" t="s">
        <v>108</v>
      </c>
      <c r="B13" s="213">
        <f>BA45</f>
        <v>0.13985910938551036</v>
      </c>
      <c r="C13" s="213">
        <f>BA46</f>
        <v>0.19786011254311525</v>
      </c>
      <c r="D13" s="105"/>
      <c r="G13" s="222">
        <v>3</v>
      </c>
      <c r="H13" s="223"/>
      <c r="I13" s="38"/>
      <c r="J13" s="38"/>
      <c r="K13" s="38"/>
      <c r="L13" s="38"/>
      <c r="M13" s="224" t="str">
        <f t="shared" si="0"/>
        <v/>
      </c>
      <c r="N13" s="189"/>
      <c r="O13" s="222">
        <v>3</v>
      </c>
      <c r="P13" s="223">
        <v>43227</v>
      </c>
      <c r="Q13" s="38" t="s">
        <v>144</v>
      </c>
      <c r="R13" s="38" t="s">
        <v>104</v>
      </c>
      <c r="S13" s="38">
        <v>87.608230518506673</v>
      </c>
      <c r="T13" s="38">
        <v>87.64849406023751</v>
      </c>
      <c r="U13" s="224">
        <f t="shared" si="1"/>
        <v>4.5948070554915275E-4</v>
      </c>
      <c r="V13" s="189"/>
      <c r="W13" s="222">
        <v>3</v>
      </c>
      <c r="X13" s="223">
        <v>43187</v>
      </c>
      <c r="Y13" s="38" t="s">
        <v>156</v>
      </c>
      <c r="Z13" s="38" t="s">
        <v>105</v>
      </c>
      <c r="AA13" s="38">
        <v>14.964204295484549</v>
      </c>
      <c r="AB13" s="38">
        <v>13.647727045459106</v>
      </c>
      <c r="AC13" s="224">
        <f t="shared" si="2"/>
        <v>9.2022956041528367E-2</v>
      </c>
      <c r="AD13" s="189"/>
      <c r="AE13" s="222">
        <v>3</v>
      </c>
      <c r="AF13" s="223">
        <v>43182</v>
      </c>
      <c r="AG13" s="38" t="s">
        <v>169</v>
      </c>
      <c r="AH13" s="38" t="s">
        <v>107</v>
      </c>
      <c r="AI13" s="38">
        <v>7.6236950521979168</v>
      </c>
      <c r="AJ13" s="38">
        <v>7.565394768418443</v>
      </c>
      <c r="AK13" s="224">
        <f t="shared" si="3"/>
        <v>7.6766000422674365E-3</v>
      </c>
      <c r="AL13" s="189"/>
      <c r="AM13" s="222">
        <v>3</v>
      </c>
      <c r="AN13" s="223">
        <v>43265</v>
      </c>
      <c r="AO13" s="38" t="s">
        <v>179</v>
      </c>
      <c r="AP13" s="38" t="s">
        <v>126</v>
      </c>
      <c r="AQ13" s="38">
        <v>98.616249075166579</v>
      </c>
      <c r="AR13" s="38">
        <v>98.61224979503686</v>
      </c>
      <c r="AS13" s="224">
        <f t="shared" si="4"/>
        <v>4.0554789522083993E-5</v>
      </c>
      <c r="AT13" s="189"/>
      <c r="AU13" s="222">
        <v>2</v>
      </c>
      <c r="AV13" s="223">
        <v>43187</v>
      </c>
      <c r="AW13" s="38" t="s">
        <v>203</v>
      </c>
      <c r="AX13" s="38" t="s">
        <v>108</v>
      </c>
      <c r="AY13" s="38">
        <v>65.011498850114975</v>
      </c>
      <c r="AZ13" s="38">
        <v>65.335466453354599</v>
      </c>
      <c r="BA13" s="224">
        <f t="shared" ref="BA13:BA41" si="5">IF(AND(ISBLANK(AY13),ISBLANK(AZ13))=TRUE,"",ABS(AZ13-AY13)/AVERAGE(AY13:AZ13))</f>
        <v>4.9708499539728047E-3</v>
      </c>
      <c r="BB13" s="189"/>
      <c r="BC13" s="222">
        <v>1</v>
      </c>
      <c r="BD13" s="223">
        <v>43192</v>
      </c>
      <c r="BE13" s="38" t="s">
        <v>227</v>
      </c>
      <c r="BF13" s="38" t="s">
        <v>228</v>
      </c>
      <c r="BG13" s="38">
        <v>11.798348231247658</v>
      </c>
      <c r="BH13" s="38">
        <v>11.771293722376663</v>
      </c>
      <c r="BI13" s="224">
        <f>IF(AND(ISBLANK(BG13),ISBLANK(BH13))=TRUE,"",ABS(BH13-BG13)/AVERAGE(BG13:BH13))</f>
        <v>2.2957080913004382E-3</v>
      </c>
      <c r="BJ13" s="189"/>
      <c r="BK13" s="222">
        <v>1</v>
      </c>
      <c r="BL13" s="223">
        <v>43250</v>
      </c>
      <c r="BM13" s="38" t="s">
        <v>245</v>
      </c>
      <c r="BN13" s="38" t="s">
        <v>109</v>
      </c>
      <c r="BO13" s="38">
        <v>33.060122944675015</v>
      </c>
      <c r="BP13" s="38">
        <v>33.251699320271896</v>
      </c>
      <c r="BQ13" s="224">
        <f>IF(AND(ISBLANK(BO13),ISBLANK(BP13))=TRUE,"",ABS(BP13-BO13)/AVERAGE(BO13:BP13))</f>
        <v>5.7780458763881772E-3</v>
      </c>
      <c r="BR13" s="189"/>
      <c r="BS13" s="225" t="s">
        <v>65</v>
      </c>
      <c r="BT13" s="226" t="s">
        <v>47</v>
      </c>
      <c r="BU13" s="226" t="s">
        <v>38</v>
      </c>
      <c r="BV13" s="226" t="s">
        <v>48</v>
      </c>
      <c r="BW13" s="226" t="str">
        <f>"RESULTADO 1 "&amp;BY12</f>
        <v>RESULTADO 1 %</v>
      </c>
      <c r="BX13" s="226" t="str">
        <f>"RESULTADO 2 "&amp;BY12</f>
        <v>RESULTADO 2 %</v>
      </c>
      <c r="BY13" s="227" t="s">
        <v>138</v>
      </c>
      <c r="BZ13" s="189"/>
      <c r="CA13" s="225" t="s">
        <v>65</v>
      </c>
      <c r="CB13" s="226" t="s">
        <v>47</v>
      </c>
      <c r="CC13" s="226" t="s">
        <v>38</v>
      </c>
      <c r="CD13" s="226" t="s">
        <v>48</v>
      </c>
      <c r="CE13" s="226" t="str">
        <f>"RESULTADO 1 "&amp;CG12</f>
        <v>RESULTADO 1 %</v>
      </c>
      <c r="CF13" s="226" t="str">
        <f>"RESULTADO 2 "&amp;CG12</f>
        <v>RESULTADO 2 %</v>
      </c>
      <c r="CG13" s="227" t="s">
        <v>138</v>
      </c>
      <c r="CH13" s="189"/>
      <c r="CI13" s="225" t="s">
        <v>65</v>
      </c>
      <c r="CJ13" s="226" t="s">
        <v>47</v>
      </c>
      <c r="CK13" s="226" t="s">
        <v>38</v>
      </c>
      <c r="CL13" s="226" t="s">
        <v>48</v>
      </c>
      <c r="CM13" s="226" t="str">
        <f>"RESULTADO 1 "&amp;CO12</f>
        <v>RESULTADO 1 %</v>
      </c>
      <c r="CN13" s="226" t="str">
        <f>"RESULTADO 2 "&amp;CO12</f>
        <v>RESULTADO 2 %</v>
      </c>
      <c r="CO13" s="227" t="s">
        <v>138</v>
      </c>
      <c r="CP13" s="189"/>
      <c r="CQ13" s="225" t="s">
        <v>65</v>
      </c>
      <c r="CR13" s="226" t="s">
        <v>47</v>
      </c>
      <c r="CS13" s="226" t="s">
        <v>38</v>
      </c>
      <c r="CT13" s="226" t="s">
        <v>48</v>
      </c>
      <c r="CU13" s="226" t="str">
        <f>"RESULTADO 1 "&amp;CW12</f>
        <v>RESULTADO 1 %</v>
      </c>
      <c r="CV13" s="226" t="str">
        <f>"RESULTADO 2 "&amp;CW12</f>
        <v>RESULTADO 2 %</v>
      </c>
      <c r="CW13" s="227" t="s">
        <v>138</v>
      </c>
      <c r="CX13" s="189"/>
      <c r="CY13" s="225" t="s">
        <v>65</v>
      </c>
      <c r="CZ13" s="226" t="s">
        <v>47</v>
      </c>
      <c r="DA13" s="226" t="s">
        <v>38</v>
      </c>
      <c r="DB13" s="226" t="s">
        <v>48</v>
      </c>
      <c r="DC13" s="226" t="str">
        <f>"RESULTADO 1 "&amp;DE12</f>
        <v>RESULTADO 1 %</v>
      </c>
      <c r="DD13" s="226" t="str">
        <f>"RESULTADO 2 "&amp;DE12</f>
        <v>RESULTADO 2 %</v>
      </c>
      <c r="DE13" s="227" t="s">
        <v>138</v>
      </c>
      <c r="DF13" s="189"/>
      <c r="DG13" s="225" t="s">
        <v>65</v>
      </c>
      <c r="DH13" s="226" t="s">
        <v>47</v>
      </c>
      <c r="DI13" s="226" t="s">
        <v>38</v>
      </c>
      <c r="DJ13" s="226" t="s">
        <v>48</v>
      </c>
      <c r="DK13" s="226" t="str">
        <f>"RESULTADO 1 "&amp;DM12</f>
        <v>RESULTADO 1 %</v>
      </c>
      <c r="DL13" s="226" t="str">
        <f>"RESULTADO 2 "&amp;DM12</f>
        <v>RESULTADO 2 %</v>
      </c>
      <c r="DM13" s="227" t="s">
        <v>138</v>
      </c>
      <c r="DN13" s="189"/>
      <c r="DO13" s="228" t="s">
        <v>48</v>
      </c>
      <c r="DP13" s="189" t="str">
        <f>DR15</f>
        <v>LEGUMBRES</v>
      </c>
      <c r="DQ13" s="189"/>
      <c r="DR13" s="189"/>
      <c r="DS13" s="189"/>
      <c r="DT13" s="228" t="s">
        <v>2</v>
      </c>
      <c r="DU13" s="189" t="s">
        <v>34</v>
      </c>
      <c r="DV13" s="189"/>
      <c r="DW13" s="228" t="s">
        <v>48</v>
      </c>
      <c r="DX13" s="189" t="str">
        <f>DZ15</f>
        <v>PESCADO</v>
      </c>
      <c r="DY13" s="189"/>
      <c r="DZ13" s="189"/>
      <c r="EA13" s="189"/>
      <c r="EB13" s="228" t="s">
        <v>2</v>
      </c>
      <c r="EC13" s="189" t="s">
        <v>34</v>
      </c>
      <c r="ED13" s="189"/>
      <c r="EE13" s="228" t="s">
        <v>48</v>
      </c>
      <c r="EF13" s="189" t="str">
        <f>EH15</f>
        <v>SUPLEMENTOS DIETARIOS</v>
      </c>
      <c r="EG13" s="189"/>
      <c r="EH13" s="189"/>
      <c r="EI13" s="189"/>
      <c r="EJ13" s="228" t="s">
        <v>2</v>
      </c>
      <c r="EK13" s="189" t="s">
        <v>34</v>
      </c>
    </row>
    <row r="14" spans="1:141" x14ac:dyDescent="0.25">
      <c r="A14" s="212" t="s">
        <v>109</v>
      </c>
      <c r="B14" s="213">
        <f>BQ46</f>
        <v>0.12348012459737756</v>
      </c>
      <c r="C14" s="213">
        <f>BQ47</f>
        <v>0.17165187939036589</v>
      </c>
      <c r="D14" s="105"/>
      <c r="G14" s="222">
        <v>4</v>
      </c>
      <c r="H14" s="223"/>
      <c r="I14" s="38"/>
      <c r="J14" s="38"/>
      <c r="K14" s="38"/>
      <c r="L14" s="38"/>
      <c r="M14" s="224" t="str">
        <f t="shared" si="0"/>
        <v/>
      </c>
      <c r="N14" s="189"/>
      <c r="O14" s="222">
        <v>4</v>
      </c>
      <c r="P14" s="223">
        <v>43272</v>
      </c>
      <c r="Q14" s="38" t="s">
        <v>145</v>
      </c>
      <c r="R14" s="38" t="s">
        <v>104</v>
      </c>
      <c r="S14" s="38">
        <v>89.522209555808857</v>
      </c>
      <c r="T14" s="38">
        <v>89.507259128904579</v>
      </c>
      <c r="U14" s="224">
        <f t="shared" si="1"/>
        <v>1.6701638019835671E-4</v>
      </c>
      <c r="V14" s="189"/>
      <c r="W14" s="222">
        <v>4</v>
      </c>
      <c r="X14" s="223">
        <v>43182</v>
      </c>
      <c r="Y14" s="38" t="s">
        <v>157</v>
      </c>
      <c r="Z14" s="38" t="s">
        <v>105</v>
      </c>
      <c r="AA14" s="38">
        <v>71.614000000000004</v>
      </c>
      <c r="AB14" s="38">
        <v>71.431714097154199</v>
      </c>
      <c r="AC14" s="224">
        <f t="shared" si="2"/>
        <v>2.5486384404638648E-3</v>
      </c>
      <c r="AD14" s="189"/>
      <c r="AE14" s="222">
        <v>4</v>
      </c>
      <c r="AF14" s="223">
        <v>43185</v>
      </c>
      <c r="AG14" s="38" t="s">
        <v>170</v>
      </c>
      <c r="AH14" s="38" t="s">
        <v>107</v>
      </c>
      <c r="AI14" s="38">
        <v>9.5000000000000284</v>
      </c>
      <c r="AJ14" s="38">
        <v>9.5082885080685458</v>
      </c>
      <c r="AK14" s="224">
        <f t="shared" si="3"/>
        <v>8.7209409358439112E-4</v>
      </c>
      <c r="AL14" s="189"/>
      <c r="AM14" s="222">
        <v>4</v>
      </c>
      <c r="AN14" s="223">
        <v>43265</v>
      </c>
      <c r="AO14" s="38" t="s">
        <v>180</v>
      </c>
      <c r="AP14" s="38" t="s">
        <v>126</v>
      </c>
      <c r="AQ14" s="38">
        <v>98.608250514907297</v>
      </c>
      <c r="AR14" s="38">
        <v>98.642190093386901</v>
      </c>
      <c r="AS14" s="224">
        <f t="shared" si="4"/>
        <v>3.4412676975462039E-4</v>
      </c>
      <c r="AT14" s="189"/>
      <c r="AU14" s="222">
        <v>3</v>
      </c>
      <c r="AV14" s="223">
        <v>43187</v>
      </c>
      <c r="AW14" s="38" t="s">
        <v>204</v>
      </c>
      <c r="AX14" s="38" t="s">
        <v>108</v>
      </c>
      <c r="AY14" s="38">
        <v>64.956906033155335</v>
      </c>
      <c r="AZ14" s="38">
        <v>65.70348744200929</v>
      </c>
      <c r="BA14" s="224">
        <f t="shared" si="5"/>
        <v>1.1427815101381323E-2</v>
      </c>
      <c r="BB14" s="189"/>
      <c r="BC14" s="222">
        <v>2</v>
      </c>
      <c r="BD14" s="223">
        <v>43192</v>
      </c>
      <c r="BE14" s="38" t="s">
        <v>229</v>
      </c>
      <c r="BF14" s="38" t="s">
        <v>228</v>
      </c>
      <c r="BG14" s="38">
        <v>9.5258094838103666</v>
      </c>
      <c r="BH14" s="38">
        <v>9.6742586334459872</v>
      </c>
      <c r="BI14" s="224">
        <f t="shared" ref="BI14:BI42" si="6">IF(AND(ISBLANK(BG14),ISBLANK(BH14))=TRUE,"",ABS(BH14-BG14)/AVERAGE(BG14:BH14))</f>
        <v>1.5463398226405215E-2</v>
      </c>
      <c r="BJ14" s="189"/>
      <c r="BK14" s="222">
        <v>2</v>
      </c>
      <c r="BL14" s="223">
        <v>43250</v>
      </c>
      <c r="BM14" s="38" t="s">
        <v>246</v>
      </c>
      <c r="BN14" s="38" t="s">
        <v>109</v>
      </c>
      <c r="BO14" s="38">
        <v>32.96181527389043</v>
      </c>
      <c r="BP14" s="38">
        <v>33.020140936578578</v>
      </c>
      <c r="BQ14" s="224">
        <f t="shared" ref="BQ14:BQ42" si="7">IF(AND(ISBLANK(BO14),ISBLANK(BP14))=TRUE,"",ABS(BP14-BO14)/AVERAGE(BO14:BP14))</f>
        <v>1.7679276589527258E-3</v>
      </c>
      <c r="BR14" s="189"/>
      <c r="BS14" s="222">
        <v>1</v>
      </c>
      <c r="BT14" s="223">
        <v>43187</v>
      </c>
      <c r="BU14" s="38" t="s">
        <v>275</v>
      </c>
      <c r="BV14" s="38" t="s">
        <v>111</v>
      </c>
      <c r="BW14" s="38">
        <v>90.246975302469821</v>
      </c>
      <c r="BX14" s="38">
        <v>90.886546807191564</v>
      </c>
      <c r="BY14" s="224">
        <f>IF(AND(ISBLANK(BW14),ISBLANK(BX14))=TRUE,"",ABS(BX14-BW14)/AVERAGE(BW14:BX14))</f>
        <v>7.0618789639008504E-3</v>
      </c>
      <c r="BZ14" s="189"/>
      <c r="CA14" s="222">
        <v>1</v>
      </c>
      <c r="CB14" s="223">
        <v>43171</v>
      </c>
      <c r="CC14" s="38" t="s">
        <v>288</v>
      </c>
      <c r="CD14" s="38" t="s">
        <v>112</v>
      </c>
      <c r="CE14" s="38">
        <v>41.99044172049031</v>
      </c>
      <c r="CF14" s="38">
        <v>42.550000000000018</v>
      </c>
      <c r="CG14" s="224">
        <f>IF(AND(ISBLANK(CE14),ISBLANK(CF14))=TRUE,"",ABS(CF14-CE14)/AVERAGE(CE14:CF14))</f>
        <v>1.3237647405716995E-2</v>
      </c>
      <c r="CH14" s="189"/>
      <c r="CI14" s="222">
        <v>1</v>
      </c>
      <c r="CJ14" s="223">
        <v>43187</v>
      </c>
      <c r="CK14" s="38" t="s">
        <v>299</v>
      </c>
      <c r="CL14" s="38" t="s">
        <v>113</v>
      </c>
      <c r="CM14" s="38">
        <v>88.20165176875237</v>
      </c>
      <c r="CN14" s="38">
        <v>88.547832346824549</v>
      </c>
      <c r="CO14" s="224">
        <f>IF(AND(ISBLANK(CM14),ISBLANK(CN14))=TRUE,"",ABS(CN14-CM14)/AVERAGE(CM14:CN14))</f>
        <v>3.9171891200068297E-3</v>
      </c>
      <c r="CP14" s="189"/>
      <c r="CQ14" s="222">
        <v>1</v>
      </c>
      <c r="CR14" s="223">
        <v>43187</v>
      </c>
      <c r="CS14" s="38" t="s">
        <v>303</v>
      </c>
      <c r="CT14" s="38" t="s">
        <v>114</v>
      </c>
      <c r="CU14" s="38">
        <v>57.08115026196856</v>
      </c>
      <c r="CV14" s="38"/>
      <c r="CW14" s="224">
        <f>IF(AND(ISBLANK(CU14),ISBLANK(CV14))=TRUE,"",ABS(CV14-CU14)/AVERAGE(CU14:CV14))</f>
        <v>1</v>
      </c>
      <c r="CX14" s="189"/>
      <c r="CY14" s="222">
        <v>1</v>
      </c>
      <c r="CZ14" s="223">
        <v>43187</v>
      </c>
      <c r="DA14" s="38" t="s">
        <v>304</v>
      </c>
      <c r="DB14" s="38" t="s">
        <v>115</v>
      </c>
      <c r="DC14" s="38">
        <v>75.369448277241119</v>
      </c>
      <c r="DD14" s="38">
        <v>77.591585346344658</v>
      </c>
      <c r="DE14" s="224">
        <f>IF(AND(ISBLANK(DC14),ISBLANK(DD14))=TRUE,"",ABS(DD14-DC14)/AVERAGE(DC14:DD14))</f>
        <v>2.9054943163784916E-2</v>
      </c>
      <c r="DF14" s="189"/>
      <c r="DG14" s="222">
        <v>1</v>
      </c>
      <c r="DH14" s="223">
        <v>43160</v>
      </c>
      <c r="DI14" s="38" t="s">
        <v>305</v>
      </c>
      <c r="DJ14" s="38" t="s">
        <v>116</v>
      </c>
      <c r="DK14" s="38">
        <v>3.7835459744830491</v>
      </c>
      <c r="DL14" s="38">
        <v>3.8932992061428751</v>
      </c>
      <c r="DM14" s="224">
        <f>IF(AND(ISBLANK(DK14),ISBLANK(DL14))=TRUE,"",ABS(DL14-DK14)/AVERAGE(DK14:DL14))</f>
        <v>2.8593316415136395E-2</v>
      </c>
      <c r="DN14" s="189"/>
      <c r="DO14" s="225" t="s">
        <v>65</v>
      </c>
      <c r="DP14" s="226" t="s">
        <v>47</v>
      </c>
      <c r="DQ14" s="226" t="s">
        <v>38</v>
      </c>
      <c r="DR14" s="226" t="s">
        <v>48</v>
      </c>
      <c r="DS14" s="226" t="str">
        <f>"RESULTADO 1 "&amp;DU13</f>
        <v>RESULTADO 1 %</v>
      </c>
      <c r="DT14" s="226" t="str">
        <f>"RESULTADO 2 "&amp;DU13</f>
        <v>RESULTADO 2 %</v>
      </c>
      <c r="DU14" s="227" t="s">
        <v>138</v>
      </c>
      <c r="DV14" s="189"/>
      <c r="DW14" s="225" t="s">
        <v>65</v>
      </c>
      <c r="DX14" s="226" t="s">
        <v>47</v>
      </c>
      <c r="DY14" s="226" t="s">
        <v>38</v>
      </c>
      <c r="DZ14" s="226" t="s">
        <v>48</v>
      </c>
      <c r="EA14" s="226" t="str">
        <f>"RESULTADO 1 "&amp;EC13</f>
        <v>RESULTADO 1 %</v>
      </c>
      <c r="EB14" s="226" t="str">
        <f>"RESULTADO 2 "&amp;EC13</f>
        <v>RESULTADO 2 %</v>
      </c>
      <c r="EC14" s="227" t="s">
        <v>138</v>
      </c>
      <c r="ED14" s="189"/>
      <c r="EE14" s="225" t="s">
        <v>65</v>
      </c>
      <c r="EF14" s="226" t="s">
        <v>47</v>
      </c>
      <c r="EG14" s="226" t="s">
        <v>38</v>
      </c>
      <c r="EH14" s="226" t="s">
        <v>48</v>
      </c>
      <c r="EI14" s="226" t="str">
        <f>"RESULTADO 1 "&amp;EK13</f>
        <v>RESULTADO 1 %</v>
      </c>
      <c r="EJ14" s="226" t="str">
        <f>"RESULTADO 2 "&amp;EK13</f>
        <v>RESULTADO 2 %</v>
      </c>
      <c r="EK14" s="227" t="s">
        <v>138</v>
      </c>
    </row>
    <row r="15" spans="1:141" x14ac:dyDescent="0.25">
      <c r="A15" s="212" t="s">
        <v>110</v>
      </c>
      <c r="B15" s="213"/>
      <c r="C15" s="213"/>
      <c r="D15" s="105"/>
      <c r="G15" s="222">
        <v>5</v>
      </c>
      <c r="H15" s="223"/>
      <c r="I15" s="38"/>
      <c r="J15" s="38"/>
      <c r="K15" s="38"/>
      <c r="L15" s="38"/>
      <c r="M15" s="224" t="str">
        <f t="shared" si="0"/>
        <v/>
      </c>
      <c r="N15" s="189"/>
      <c r="O15" s="222">
        <v>5</v>
      </c>
      <c r="P15" s="223">
        <v>43272</v>
      </c>
      <c r="Q15" s="38" t="s">
        <v>146</v>
      </c>
      <c r="R15" s="38" t="s">
        <v>104</v>
      </c>
      <c r="S15" s="38">
        <v>84.563852337719538</v>
      </c>
      <c r="T15" s="38">
        <v>84.873512648735044</v>
      </c>
      <c r="U15" s="224">
        <f t="shared" si="1"/>
        <v>3.6551596637525753E-3</v>
      </c>
      <c r="V15" s="189"/>
      <c r="W15" s="222">
        <v>5</v>
      </c>
      <c r="X15" s="223">
        <v>43193</v>
      </c>
      <c r="Y15" s="38" t="s">
        <v>158</v>
      </c>
      <c r="Z15" s="38" t="s">
        <v>105</v>
      </c>
      <c r="AA15" s="38">
        <v>62.698714231438359</v>
      </c>
      <c r="AB15" s="38">
        <v>62.942670319342533</v>
      </c>
      <c r="AC15" s="224">
        <f t="shared" si="2"/>
        <v>3.8833715304302944E-3</v>
      </c>
      <c r="AD15" s="189"/>
      <c r="AE15" s="222">
        <v>5</v>
      </c>
      <c r="AF15" s="223">
        <v>43185</v>
      </c>
      <c r="AG15" s="38" t="s">
        <v>171</v>
      </c>
      <c r="AH15" s="38" t="s">
        <v>107</v>
      </c>
      <c r="AI15" s="38">
        <v>3.0578165310081857</v>
      </c>
      <c r="AJ15" s="38">
        <v>2.945469815433114</v>
      </c>
      <c r="AK15" s="224">
        <f t="shared" si="3"/>
        <v>3.7428404740903268E-2</v>
      </c>
      <c r="AL15" s="189"/>
      <c r="AM15" s="222">
        <v>5</v>
      </c>
      <c r="AN15" s="223">
        <v>43265</v>
      </c>
      <c r="AO15" s="38" t="s">
        <v>181</v>
      </c>
      <c r="AP15" s="38" t="s">
        <v>126</v>
      </c>
      <c r="AQ15" s="38">
        <v>98.474274630566569</v>
      </c>
      <c r="AR15" s="38">
        <v>98.492271391149558</v>
      </c>
      <c r="AS15" s="224">
        <f t="shared" si="4"/>
        <v>1.8273926152926009E-4</v>
      </c>
      <c r="AT15" s="189"/>
      <c r="AU15" s="222">
        <v>4</v>
      </c>
      <c r="AV15" s="223">
        <v>43187</v>
      </c>
      <c r="AW15" s="38" t="s">
        <v>205</v>
      </c>
      <c r="AX15" s="38" t="s">
        <v>108</v>
      </c>
      <c r="AY15" s="38">
        <v>73.565700801887743</v>
      </c>
      <c r="AZ15" s="38">
        <v>71.177188106140861</v>
      </c>
      <c r="BA15" s="224">
        <f t="shared" si="5"/>
        <v>3.3003523886614879E-2</v>
      </c>
      <c r="BB15" s="189"/>
      <c r="BC15" s="222">
        <v>3</v>
      </c>
      <c r="BD15" s="223">
        <v>43207</v>
      </c>
      <c r="BE15" s="38" t="s">
        <v>230</v>
      </c>
      <c r="BF15" s="38" t="s">
        <v>228</v>
      </c>
      <c r="BG15" s="38">
        <v>27.315629499280149</v>
      </c>
      <c r="BH15" s="38">
        <v>27.533999999999992</v>
      </c>
      <c r="BI15" s="224">
        <f t="shared" si="6"/>
        <v>7.9625150694120402E-3</v>
      </c>
      <c r="BJ15" s="189"/>
      <c r="BK15" s="222">
        <v>3</v>
      </c>
      <c r="BL15" s="223">
        <v>43250</v>
      </c>
      <c r="BM15" s="38" t="s">
        <v>247</v>
      </c>
      <c r="BN15" s="38" t="s">
        <v>109</v>
      </c>
      <c r="BO15" s="38">
        <v>32.533613235367618</v>
      </c>
      <c r="BP15" s="38">
        <v>32.91183526589365</v>
      </c>
      <c r="BQ15" s="224">
        <f t="shared" si="7"/>
        <v>1.155839066543316E-2</v>
      </c>
      <c r="BR15" s="189"/>
      <c r="BS15" s="222">
        <v>2</v>
      </c>
      <c r="BT15" s="223">
        <v>43187</v>
      </c>
      <c r="BU15" s="38" t="s">
        <v>276</v>
      </c>
      <c r="BV15" s="38" t="s">
        <v>111</v>
      </c>
      <c r="BW15" s="38">
        <v>81.915446764258888</v>
      </c>
      <c r="BX15" s="38">
        <v>81.510739570417144</v>
      </c>
      <c r="BY15" s="224">
        <f t="shared" ref="BY15:BY43" si="8">IF(AND(ISBLANK(BW15),ISBLANK(BX15))=TRUE,"",ABS(BX15-BW15)/AVERAGE(BW15:BX15))</f>
        <v>4.9527826955828944E-3</v>
      </c>
      <c r="BZ15" s="189"/>
      <c r="CA15" s="222">
        <v>2</v>
      </c>
      <c r="CB15" s="223">
        <v>43187</v>
      </c>
      <c r="CC15" s="38" t="s">
        <v>289</v>
      </c>
      <c r="CD15" s="38" t="s">
        <v>112</v>
      </c>
      <c r="CE15" s="38">
        <v>59.626037396260337</v>
      </c>
      <c r="CF15" s="38">
        <v>59.73</v>
      </c>
      <c r="CG15" s="224">
        <f t="shared" ref="CG15:CG43" si="9">IF(AND(ISBLANK(CE15),ISBLANK(CF15))=TRUE,"",ABS(CF15-CE15)/AVERAGE(CE15:CF15))</f>
        <v>1.742058567083721E-3</v>
      </c>
      <c r="CH15" s="189"/>
      <c r="CI15" s="222">
        <v>2</v>
      </c>
      <c r="CJ15" s="223">
        <v>43187</v>
      </c>
      <c r="CK15" s="38" t="s">
        <v>300</v>
      </c>
      <c r="CL15" s="38" t="s">
        <v>113</v>
      </c>
      <c r="CM15" s="38">
        <v>82.480000000000047</v>
      </c>
      <c r="CN15" s="38">
        <v>82.291999999999916</v>
      </c>
      <c r="CO15" s="224">
        <f t="shared" ref="CO15:CO24" si="10">IF(AND(ISBLANK(CM15),ISBLANK(CN15))=TRUE,"",ABS(CN15-CM15)/AVERAGE(CM15:CN15))</f>
        <v>2.2819411065002587E-3</v>
      </c>
      <c r="CP15" s="189"/>
      <c r="CQ15" s="222">
        <v>2</v>
      </c>
      <c r="CR15" s="223"/>
      <c r="CS15" s="38"/>
      <c r="CT15" s="38"/>
      <c r="CU15" s="38"/>
      <c r="CV15" s="38"/>
      <c r="CW15" s="224" t="str">
        <f t="shared" ref="CW15:CW24" si="11">IF(AND(ISBLANK(CU15),ISBLANK(CV15))=TRUE,"",ABS(CV15-CU15)/AVERAGE(CU15:CV15))</f>
        <v/>
      </c>
      <c r="CX15" s="189"/>
      <c r="CY15" s="222">
        <v>2</v>
      </c>
      <c r="CZ15" s="223"/>
      <c r="DA15" s="38"/>
      <c r="DB15" s="38"/>
      <c r="DC15" s="38"/>
      <c r="DD15" s="38"/>
      <c r="DE15" s="224" t="str">
        <f t="shared" ref="DE15:DE43" si="12">IF(AND(ISBLANK(DC15),ISBLANK(DD15))=TRUE,"",ABS(DD15-DC15)/AVERAGE(DC15:DD15))</f>
        <v/>
      </c>
      <c r="DF15" s="189"/>
      <c r="DG15" s="222">
        <v>2</v>
      </c>
      <c r="DH15" s="223">
        <v>43171</v>
      </c>
      <c r="DI15" s="38" t="s">
        <v>51</v>
      </c>
      <c r="DJ15" s="38" t="s">
        <v>116</v>
      </c>
      <c r="DK15" s="38">
        <v>90.048597084174915</v>
      </c>
      <c r="DL15" s="38">
        <v>90.15777160111179</v>
      </c>
      <c r="DM15" s="224">
        <f t="shared" ref="DM15:DM26" si="13">IF(AND(ISBLANK(DK15),ISBLANK(DL15))=TRUE,"",ABS(DL15-DK15)/AVERAGE(DK15:DL15))</f>
        <v>1.2116610276692039E-3</v>
      </c>
      <c r="DN15" s="189"/>
      <c r="DO15" s="222">
        <v>1</v>
      </c>
      <c r="DP15" s="223">
        <v>43160</v>
      </c>
      <c r="DQ15" s="38" t="s">
        <v>329</v>
      </c>
      <c r="DR15" s="38" t="s">
        <v>117</v>
      </c>
      <c r="DS15" s="38">
        <v>16.799312110062381</v>
      </c>
      <c r="DT15" s="38">
        <v>16.900000000000048</v>
      </c>
      <c r="DU15" s="224">
        <f>IF(AND(ISBLANK(DS15),ISBLANK(DT15))=TRUE,"",ABS(DT15-DS15)/AVERAGE(DS15:DT15))</f>
        <v>5.9756644057789212E-3</v>
      </c>
      <c r="DV15" s="189"/>
      <c r="DW15" s="222">
        <v>1</v>
      </c>
      <c r="DX15" s="223">
        <v>43187</v>
      </c>
      <c r="DY15" s="38" t="s">
        <v>336</v>
      </c>
      <c r="DZ15" s="38" t="s">
        <v>120</v>
      </c>
      <c r="EA15" s="38">
        <v>87.001559812822492</v>
      </c>
      <c r="EB15" s="38">
        <v>87.859699642050202</v>
      </c>
      <c r="EC15" s="224">
        <f>IF(AND(ISBLANK(EA15),ISBLANK(EB15))=TRUE,"",ABS(EB15-EA15)/AVERAGE(EA15:EB15))</f>
        <v>9.8150937709467236E-3</v>
      </c>
      <c r="ED15" s="189"/>
      <c r="EE15" s="222">
        <v>1</v>
      </c>
      <c r="EF15" s="223">
        <v>43220</v>
      </c>
      <c r="EG15" s="38" t="s">
        <v>341</v>
      </c>
      <c r="EH15" s="38" t="s">
        <v>342</v>
      </c>
      <c r="EI15" s="38">
        <v>8.1675099494029837</v>
      </c>
      <c r="EJ15" s="38">
        <v>7.818592653322332</v>
      </c>
      <c r="EK15" s="224">
        <f>IF(AND(ISBLANK(EI15),ISBLANK(EJ15))=TRUE,"",ABS(EJ15-EI15)/AVERAGE(EI15:EJ15))</f>
        <v>4.3652578086314571E-2</v>
      </c>
    </row>
    <row r="16" spans="1:141" x14ac:dyDescent="0.25">
      <c r="A16" s="212" t="s">
        <v>111</v>
      </c>
      <c r="B16" s="213">
        <f>BY47</f>
        <v>2.1179703262012239E-2</v>
      </c>
      <c r="C16" s="213">
        <f>BY48</f>
        <v>2.8486787556451797E-2</v>
      </c>
      <c r="D16" s="105"/>
      <c r="G16" s="222">
        <v>6</v>
      </c>
      <c r="H16" s="223"/>
      <c r="I16" s="38"/>
      <c r="J16" s="38"/>
      <c r="K16" s="38"/>
      <c r="L16" s="38"/>
      <c r="M16" s="224" t="str">
        <f t="shared" si="0"/>
        <v/>
      </c>
      <c r="N16" s="189"/>
      <c r="O16" s="222">
        <v>6</v>
      </c>
      <c r="P16" s="223">
        <v>43272</v>
      </c>
      <c r="Q16" s="38" t="s">
        <v>147</v>
      </c>
      <c r="R16" s="38" t="s">
        <v>104</v>
      </c>
      <c r="S16" s="38">
        <v>86.688396088704053</v>
      </c>
      <c r="T16" s="38">
        <v>86.982343178227879</v>
      </c>
      <c r="U16" s="224">
        <f t="shared" si="1"/>
        <v>3.3851078283490136E-3</v>
      </c>
      <c r="V16" s="189"/>
      <c r="W16" s="222">
        <v>6</v>
      </c>
      <c r="X16" s="223">
        <v>43195</v>
      </c>
      <c r="Y16" s="38" t="s">
        <v>159</v>
      </c>
      <c r="Z16" s="38" t="s">
        <v>105</v>
      </c>
      <c r="AA16" s="38">
        <v>96.467999999999989</v>
      </c>
      <c r="AB16" s="38">
        <v>96.422214667119974</v>
      </c>
      <c r="AC16" s="224">
        <f t="shared" si="2"/>
        <v>4.7472945124800133E-4</v>
      </c>
      <c r="AD16" s="189"/>
      <c r="AE16" s="222">
        <v>6</v>
      </c>
      <c r="AF16" s="223">
        <v>43187</v>
      </c>
      <c r="AG16" s="38" t="s">
        <v>172</v>
      </c>
      <c r="AH16" s="38" t="s">
        <v>107</v>
      </c>
      <c r="AI16" s="38">
        <v>3.6260000000000048</v>
      </c>
      <c r="AJ16" s="38">
        <v>3.6160000000000991</v>
      </c>
      <c r="AK16" s="224">
        <f t="shared" si="3"/>
        <v>2.7616680474745916E-3</v>
      </c>
      <c r="AL16" s="189"/>
      <c r="AM16" s="222">
        <v>6</v>
      </c>
      <c r="AN16" s="223">
        <v>43265</v>
      </c>
      <c r="AO16" s="38" t="s">
        <v>178</v>
      </c>
      <c r="AP16" s="38" t="s">
        <v>126</v>
      </c>
      <c r="AQ16" s="38">
        <v>98.248315303245377</v>
      </c>
      <c r="AR16" s="38">
        <v>98.488272111020123</v>
      </c>
      <c r="AS16" s="224">
        <f t="shared" si="4"/>
        <v>2.439371455289832E-3</v>
      </c>
      <c r="AT16" s="189"/>
      <c r="AU16" s="222">
        <v>5</v>
      </c>
      <c r="AV16" s="223">
        <v>43206</v>
      </c>
      <c r="AW16" s="38" t="s">
        <v>206</v>
      </c>
      <c r="AX16" s="38" t="s">
        <v>108</v>
      </c>
      <c r="AY16" s="38">
        <v>67.925773360795077</v>
      </c>
      <c r="AZ16" s="38">
        <v>68.485672578935791</v>
      </c>
      <c r="BA16" s="224">
        <f t="shared" si="5"/>
        <v>8.208977102817136E-3</v>
      </c>
      <c r="BB16" s="189"/>
      <c r="BC16" s="222">
        <v>4</v>
      </c>
      <c r="BD16" s="223">
        <v>43236</v>
      </c>
      <c r="BE16" s="38" t="s">
        <v>231</v>
      </c>
      <c r="BF16" s="38" t="s">
        <v>228</v>
      </c>
      <c r="BG16" s="38">
        <v>8.0010398752149765</v>
      </c>
      <c r="BH16" s="38">
        <v>8.0427131658935007</v>
      </c>
      <c r="BI16" s="224">
        <f t="shared" si="6"/>
        <v>5.1949553912661031E-3</v>
      </c>
      <c r="BJ16" s="189"/>
      <c r="BK16" s="222">
        <v>4</v>
      </c>
      <c r="BL16" s="223">
        <v>43257</v>
      </c>
      <c r="BM16" s="38" t="s">
        <v>248</v>
      </c>
      <c r="BN16" s="38" t="s">
        <v>109</v>
      </c>
      <c r="BO16" s="38">
        <v>31.901809819018101</v>
      </c>
      <c r="BP16" s="38">
        <v>32.315000000000005</v>
      </c>
      <c r="BQ16" s="224">
        <f t="shared" si="7"/>
        <v>1.2868598802911422E-2</v>
      </c>
      <c r="BR16" s="189"/>
      <c r="BS16" s="222">
        <v>3</v>
      </c>
      <c r="BT16" s="223">
        <v>43187</v>
      </c>
      <c r="BU16" s="38" t="s">
        <v>277</v>
      </c>
      <c r="BV16" s="38" t="s">
        <v>111</v>
      </c>
      <c r="BW16" s="38">
        <v>93.81849452043835</v>
      </c>
      <c r="BX16" s="38">
        <v>93.652380857148586</v>
      </c>
      <c r="BY16" s="224">
        <f t="shared" si="8"/>
        <v>1.7721543461638248E-3</v>
      </c>
      <c r="BZ16" s="189"/>
      <c r="CA16" s="222">
        <v>3</v>
      </c>
      <c r="CB16" s="223">
        <v>43187</v>
      </c>
      <c r="CC16" s="38" t="s">
        <v>290</v>
      </c>
      <c r="CD16" s="38" t="s">
        <v>112</v>
      </c>
      <c r="CE16" s="38">
        <v>71.032372877966793</v>
      </c>
      <c r="CF16" s="38">
        <v>70.182596348072963</v>
      </c>
      <c r="CG16" s="224">
        <f t="shared" si="9"/>
        <v>1.2035218851814661E-2</v>
      </c>
      <c r="CH16" s="189"/>
      <c r="CI16" s="222">
        <v>3</v>
      </c>
      <c r="CJ16" s="223">
        <v>43187</v>
      </c>
      <c r="CK16" s="38" t="s">
        <v>301</v>
      </c>
      <c r="CL16" s="38" t="s">
        <v>113</v>
      </c>
      <c r="CM16" s="38">
        <v>95.116878961786824</v>
      </c>
      <c r="CN16" s="38">
        <v>95.766423357664223</v>
      </c>
      <c r="CO16" s="224">
        <f t="shared" si="10"/>
        <v>6.8056701448967992E-3</v>
      </c>
      <c r="CP16" s="189"/>
      <c r="CQ16" s="222">
        <v>3</v>
      </c>
      <c r="CR16" s="223"/>
      <c r="CS16" s="38"/>
      <c r="CT16" s="38"/>
      <c r="CU16" s="38"/>
      <c r="CV16" s="38"/>
      <c r="CW16" s="224" t="str">
        <f t="shared" si="11"/>
        <v/>
      </c>
      <c r="CX16" s="189"/>
      <c r="CY16" s="222">
        <v>3</v>
      </c>
      <c r="CZ16" s="223"/>
      <c r="DA16" s="38"/>
      <c r="DB16" s="38"/>
      <c r="DC16" s="38"/>
      <c r="DD16" s="38"/>
      <c r="DE16" s="224" t="str">
        <f t="shared" si="12"/>
        <v/>
      </c>
      <c r="DF16" s="189"/>
      <c r="DG16" s="222">
        <v>3</v>
      </c>
      <c r="DH16" s="223">
        <v>43187</v>
      </c>
      <c r="DI16" s="38" t="s">
        <v>306</v>
      </c>
      <c r="DJ16" s="38" t="s">
        <v>116</v>
      </c>
      <c r="DK16" s="38">
        <v>89.14573668213086</v>
      </c>
      <c r="DL16" s="38">
        <v>89.053313602367794</v>
      </c>
      <c r="DM16" s="224">
        <f t="shared" si="13"/>
        <v>1.0373015974609312E-3</v>
      </c>
      <c r="DN16" s="189"/>
      <c r="DO16" s="222">
        <v>2</v>
      </c>
      <c r="DP16" s="223">
        <v>43160</v>
      </c>
      <c r="DQ16" s="38" t="s">
        <v>330</v>
      </c>
      <c r="DR16" s="38" t="s">
        <v>117</v>
      </c>
      <c r="DS16" s="38">
        <v>17.610591152707787</v>
      </c>
      <c r="DT16" s="38">
        <v>17.648823211821874</v>
      </c>
      <c r="DU16" s="224">
        <f t="shared" ref="DU16:DU44" si="14">IF(AND(ISBLANK(DS16),ISBLANK(DT16))=TRUE,"",ABS(DT16-DS16)/AVERAGE(DS16:DT16))</f>
        <v>2.1686156621221449E-3</v>
      </c>
      <c r="DV16" s="189"/>
      <c r="DW16" s="222">
        <v>2</v>
      </c>
      <c r="DX16" s="223">
        <v>43200</v>
      </c>
      <c r="DY16" s="38" t="s">
        <v>337</v>
      </c>
      <c r="DZ16" s="38" t="s">
        <v>120</v>
      </c>
      <c r="EA16" s="38">
        <v>73.316802975464441</v>
      </c>
      <c r="EB16" s="38">
        <v>74.02800000000002</v>
      </c>
      <c r="EC16" s="224">
        <f t="shared" ref="EC16:EC44" si="15">IF(AND(ISBLANK(EA16),ISBLANK(EB16))=TRUE,"",ABS(EB16-EA16)/AVERAGE(EA16:EB16))</f>
        <v>9.6535067430102185E-3</v>
      </c>
      <c r="ED16" s="189"/>
      <c r="EE16" s="222">
        <v>2</v>
      </c>
      <c r="EF16" s="223">
        <v>43249</v>
      </c>
      <c r="EG16" s="38" t="s">
        <v>343</v>
      </c>
      <c r="EH16" s="38" t="s">
        <v>342</v>
      </c>
      <c r="EI16" s="38">
        <v>6.1128996780579481</v>
      </c>
      <c r="EJ16" s="38">
        <v>6.1248975184466481</v>
      </c>
      <c r="EK16" s="224">
        <f t="shared" ref="EK16:EK44" si="16">IF(AND(ISBLANK(EI16),ISBLANK(EJ16))=TRUE,"",ABS(EJ16-EI16)/AVERAGE(EI16:EJ16))</f>
        <v>1.9607843137205878E-3</v>
      </c>
    </row>
    <row r="17" spans="1:141" x14ac:dyDescent="0.25">
      <c r="A17" s="212" t="s">
        <v>112</v>
      </c>
      <c r="B17" s="213">
        <f>CG47</f>
        <v>3.1252919907532727E-2</v>
      </c>
      <c r="C17" s="213">
        <f>CG48</f>
        <v>4.0949589861107527E-2</v>
      </c>
      <c r="D17" s="105"/>
      <c r="G17" s="222">
        <v>7</v>
      </c>
      <c r="H17" s="223"/>
      <c r="I17" s="38"/>
      <c r="J17" s="38"/>
      <c r="K17" s="38"/>
      <c r="L17" s="38"/>
      <c r="M17" s="224" t="str">
        <f t="shared" si="0"/>
        <v/>
      </c>
      <c r="N17" s="189"/>
      <c r="O17" s="222">
        <v>7</v>
      </c>
      <c r="P17" s="223">
        <v>43284</v>
      </c>
      <c r="Q17" s="38" t="s">
        <v>148</v>
      </c>
      <c r="R17" s="38" t="s">
        <v>104</v>
      </c>
      <c r="S17" s="38">
        <v>87.23251069957206</v>
      </c>
      <c r="T17" s="38">
        <v>87.398756074635457</v>
      </c>
      <c r="U17" s="224">
        <f t="shared" si="1"/>
        <v>1.9039588744247844E-3</v>
      </c>
      <c r="V17" s="189"/>
      <c r="W17" s="222">
        <v>7</v>
      </c>
      <c r="X17" s="223">
        <v>43203</v>
      </c>
      <c r="Y17" s="38" t="s">
        <v>160</v>
      </c>
      <c r="Z17" s="38" t="s">
        <v>105</v>
      </c>
      <c r="AA17" s="38">
        <v>58.025555400028026</v>
      </c>
      <c r="AB17" s="38">
        <v>58.463476574216642</v>
      </c>
      <c r="AC17" s="224">
        <f t="shared" si="2"/>
        <v>7.5186679254994502E-3</v>
      </c>
      <c r="AD17" s="189"/>
      <c r="AE17" s="222">
        <v>7</v>
      </c>
      <c r="AF17" s="223">
        <v>43187</v>
      </c>
      <c r="AG17" s="38" t="s">
        <v>173</v>
      </c>
      <c r="AH17" s="38" t="s">
        <v>107</v>
      </c>
      <c r="AI17" s="38">
        <v>9.339999999999975</v>
      </c>
      <c r="AJ17" s="38">
        <v>9.4522985862543862</v>
      </c>
      <c r="AK17" s="224">
        <f t="shared" si="3"/>
        <v>1.1951554062317009E-2</v>
      </c>
      <c r="AL17" s="189"/>
      <c r="AM17" s="222">
        <v>7</v>
      </c>
      <c r="AN17" s="223">
        <v>43265</v>
      </c>
      <c r="AO17" s="38" t="s">
        <v>179</v>
      </c>
      <c r="AP17" s="38" t="s">
        <v>126</v>
      </c>
      <c r="AQ17" s="38">
        <v>98.306304865124318</v>
      </c>
      <c r="AR17" s="38">
        <v>98.328300905836869</v>
      </c>
      <c r="AS17" s="224">
        <f t="shared" si="4"/>
        <v>2.2372502160857783E-4</v>
      </c>
      <c r="AT17" s="189"/>
      <c r="AU17" s="222">
        <v>6</v>
      </c>
      <c r="AV17" s="223">
        <v>43222</v>
      </c>
      <c r="AW17" s="38" t="s">
        <v>207</v>
      </c>
      <c r="AX17" s="38" t="s">
        <v>108</v>
      </c>
      <c r="AY17" s="38">
        <v>69.295526805175086</v>
      </c>
      <c r="AZ17" s="38">
        <v>68.705632986062554</v>
      </c>
      <c r="BA17" s="224">
        <f t="shared" si="5"/>
        <v>8.5491139350553167E-3</v>
      </c>
      <c r="BB17" s="189"/>
      <c r="BC17" s="222">
        <v>5</v>
      </c>
      <c r="BD17" s="223">
        <v>43241</v>
      </c>
      <c r="BE17" s="38" t="s">
        <v>232</v>
      </c>
      <c r="BF17" s="38" t="s">
        <v>228</v>
      </c>
      <c r="BG17" s="38">
        <v>12.809743805123885</v>
      </c>
      <c r="BH17" s="38">
        <v>12.824461064672155</v>
      </c>
      <c r="BI17" s="224">
        <f t="shared" si="6"/>
        <v>1.1482516912869768E-3</v>
      </c>
      <c r="BJ17" s="189"/>
      <c r="BK17" s="222">
        <v>5</v>
      </c>
      <c r="BL17" s="223">
        <v>43257</v>
      </c>
      <c r="BM17" s="38" t="s">
        <v>249</v>
      </c>
      <c r="BN17" s="38" t="s">
        <v>109</v>
      </c>
      <c r="BO17" s="38">
        <v>31.620770653206066</v>
      </c>
      <c r="BP17" s="38">
        <v>33.091763294682153</v>
      </c>
      <c r="BQ17" s="224">
        <f t="shared" si="7"/>
        <v>4.5462371869432583E-2</v>
      </c>
      <c r="BR17" s="189"/>
      <c r="BS17" s="222">
        <v>4</v>
      </c>
      <c r="BT17" s="223">
        <v>43187</v>
      </c>
      <c r="BU17" s="38" t="s">
        <v>278</v>
      </c>
      <c r="BV17" s="38" t="s">
        <v>111</v>
      </c>
      <c r="BW17" s="38">
        <v>82.490700371985071</v>
      </c>
      <c r="BX17" s="38">
        <v>82.537999999999982</v>
      </c>
      <c r="BY17" s="224">
        <f t="shared" si="8"/>
        <v>5.7322911600582807E-4</v>
      </c>
      <c r="BZ17" s="189"/>
      <c r="CA17" s="222">
        <v>4</v>
      </c>
      <c r="CB17" s="223">
        <v>43220</v>
      </c>
      <c r="CC17" s="38" t="s">
        <v>291</v>
      </c>
      <c r="CD17" s="38" t="s">
        <v>112</v>
      </c>
      <c r="CE17" s="38">
        <v>10.89534627922324</v>
      </c>
      <c r="CF17" s="38">
        <v>10.786058509468276</v>
      </c>
      <c r="CG17" s="224">
        <f t="shared" si="9"/>
        <v>1.0081244349255976E-2</v>
      </c>
      <c r="CH17" s="189"/>
      <c r="CI17" s="222">
        <v>4</v>
      </c>
      <c r="CJ17" s="223">
        <v>43187</v>
      </c>
      <c r="CK17" s="38" t="s">
        <v>302</v>
      </c>
      <c r="CL17" s="38" t="s">
        <v>113</v>
      </c>
      <c r="CM17" s="38">
        <v>91.83648981061134</v>
      </c>
      <c r="CN17" s="38">
        <v>92.023116763653135</v>
      </c>
      <c r="CO17" s="224">
        <f t="shared" si="10"/>
        <v>2.0301028215940725E-3</v>
      </c>
      <c r="CP17" s="189"/>
      <c r="CQ17" s="222">
        <v>4</v>
      </c>
      <c r="CR17" s="223"/>
      <c r="CS17" s="38"/>
      <c r="CT17" s="38"/>
      <c r="CU17" s="38"/>
      <c r="CV17" s="38"/>
      <c r="CW17" s="224" t="str">
        <f t="shared" si="11"/>
        <v/>
      </c>
      <c r="CX17" s="189"/>
      <c r="CY17" s="222">
        <v>4</v>
      </c>
      <c r="CZ17" s="223"/>
      <c r="DA17" s="38"/>
      <c r="DB17" s="38"/>
      <c r="DC17" s="38"/>
      <c r="DD17" s="38"/>
      <c r="DE17" s="224" t="str">
        <f t="shared" si="12"/>
        <v/>
      </c>
      <c r="DF17" s="189"/>
      <c r="DG17" s="222">
        <v>4</v>
      </c>
      <c r="DH17" s="223">
        <v>43187</v>
      </c>
      <c r="DI17" s="38" t="s">
        <v>307</v>
      </c>
      <c r="DJ17" s="38" t="s">
        <v>116</v>
      </c>
      <c r="DK17" s="38">
        <v>86.726389249935124</v>
      </c>
      <c r="DL17" s="38">
        <v>86.761999999999944</v>
      </c>
      <c r="DM17" s="224">
        <f t="shared" si="13"/>
        <v>4.1052603253485581E-4</v>
      </c>
      <c r="DN17" s="189"/>
      <c r="DO17" s="222">
        <v>3</v>
      </c>
      <c r="DP17" s="223">
        <v>43192</v>
      </c>
      <c r="DQ17" s="38" t="s">
        <v>331</v>
      </c>
      <c r="DR17" s="38" t="s">
        <v>117</v>
      </c>
      <c r="DS17" s="38">
        <v>10.161390316581077</v>
      </c>
      <c r="DT17" s="38">
        <v>10.180167569837472</v>
      </c>
      <c r="DU17" s="224">
        <f t="shared" si="14"/>
        <v>1.8461961823418123E-3</v>
      </c>
      <c r="DV17" s="189"/>
      <c r="DW17" s="222">
        <v>3</v>
      </c>
      <c r="DX17" s="223">
        <v>43200</v>
      </c>
      <c r="DY17" s="38" t="s">
        <v>338</v>
      </c>
      <c r="DZ17" s="38" t="s">
        <v>120</v>
      </c>
      <c r="EA17" s="38">
        <v>72.918874602571535</v>
      </c>
      <c r="EB17" s="38">
        <v>72.894878921794046</v>
      </c>
      <c r="EC17" s="224">
        <f t="shared" si="15"/>
        <v>3.2912781130044937E-4</v>
      </c>
      <c r="ED17" s="189"/>
      <c r="EE17" s="222">
        <v>3</v>
      </c>
      <c r="EF17" s="223">
        <v>43298</v>
      </c>
      <c r="EG17" s="38" t="s">
        <v>344</v>
      </c>
      <c r="EH17" s="38" t="s">
        <v>342</v>
      </c>
      <c r="EI17" s="38">
        <v>6.2989921612541906</v>
      </c>
      <c r="EJ17" s="38">
        <v>6.4077436902524649</v>
      </c>
      <c r="EK17" s="224">
        <f t="shared" si="16"/>
        <v>1.711714641260596E-2</v>
      </c>
    </row>
    <row r="18" spans="1:141" x14ac:dyDescent="0.25">
      <c r="A18" s="214" t="s">
        <v>113</v>
      </c>
      <c r="B18" s="215">
        <f>CO47</f>
        <v>8.1523592068858675E-3</v>
      </c>
      <c r="C18" s="215">
        <f>CO48</f>
        <v>1.0349175911204055E-2</v>
      </c>
      <c r="D18" s="107"/>
      <c r="G18" s="222">
        <v>8</v>
      </c>
      <c r="H18" s="223"/>
      <c r="I18" s="38"/>
      <c r="J18" s="38"/>
      <c r="K18" s="38"/>
      <c r="L18" s="38"/>
      <c r="M18" s="224" t="str">
        <f t="shared" si="0"/>
        <v/>
      </c>
      <c r="N18" s="189"/>
      <c r="O18" s="222">
        <v>8</v>
      </c>
      <c r="P18" s="223">
        <v>43284</v>
      </c>
      <c r="Q18" s="38" t="s">
        <v>149</v>
      </c>
      <c r="R18" s="38" t="s">
        <v>104</v>
      </c>
      <c r="S18" s="38">
        <v>87.34250629974801</v>
      </c>
      <c r="T18" s="38">
        <v>87.328000000000046</v>
      </c>
      <c r="U18" s="224">
        <f t="shared" si="1"/>
        <v>1.6609901757621526E-4</v>
      </c>
      <c r="V18" s="189"/>
      <c r="W18" s="222">
        <v>8</v>
      </c>
      <c r="X18" s="223">
        <v>43220</v>
      </c>
      <c r="Y18" s="38" t="s">
        <v>161</v>
      </c>
      <c r="Z18" s="38" t="s">
        <v>105</v>
      </c>
      <c r="AA18" s="38">
        <v>73.76904923803049</v>
      </c>
      <c r="AB18" s="38">
        <v>74.030000000000058</v>
      </c>
      <c r="AC18" s="224">
        <f t="shared" si="2"/>
        <v>3.5311561652782513E-3</v>
      </c>
      <c r="AD18" s="189"/>
      <c r="AE18" s="222">
        <v>8</v>
      </c>
      <c r="AF18" s="223">
        <v>43194</v>
      </c>
      <c r="AG18" s="38" t="s">
        <v>168</v>
      </c>
      <c r="AH18" s="38" t="s">
        <v>107</v>
      </c>
      <c r="AI18" s="38">
        <v>7.4418511629766613</v>
      </c>
      <c r="AJ18" s="38">
        <v>7.4446599612070372</v>
      </c>
      <c r="AK18" s="224">
        <f t="shared" si="3"/>
        <v>3.7736151969321315E-4</v>
      </c>
      <c r="AL18" s="189"/>
      <c r="AM18" s="222">
        <v>8</v>
      </c>
      <c r="AN18" s="223">
        <v>43265</v>
      </c>
      <c r="AO18" s="38" t="s">
        <v>180</v>
      </c>
      <c r="AP18" s="38" t="s">
        <v>126</v>
      </c>
      <c r="AQ18" s="38">
        <v>98.440280749465032</v>
      </c>
      <c r="AR18" s="38">
        <v>98.24217578242181</v>
      </c>
      <c r="AS18" s="224">
        <f t="shared" si="4"/>
        <v>2.0144650472280826E-3</v>
      </c>
      <c r="AT18" s="189"/>
      <c r="AU18" s="222">
        <v>7</v>
      </c>
      <c r="AV18" s="223">
        <v>43222</v>
      </c>
      <c r="AW18" s="38" t="s">
        <v>208</v>
      </c>
      <c r="AX18" s="38" t="s">
        <v>108</v>
      </c>
      <c r="AY18" s="38">
        <v>73.368793617148881</v>
      </c>
      <c r="AZ18" s="38">
        <v>67.047272436410182</v>
      </c>
      <c r="BA18" s="224">
        <f t="shared" si="5"/>
        <v>9.0039855956760312E-2</v>
      </c>
      <c r="BB18" s="189"/>
      <c r="BC18" s="222">
        <v>6</v>
      </c>
      <c r="BD18" s="223">
        <v>43250</v>
      </c>
      <c r="BE18" s="38" t="s">
        <v>233</v>
      </c>
      <c r="BF18" s="38" t="s">
        <v>228</v>
      </c>
      <c r="BG18" s="38">
        <v>12.154298398224306</v>
      </c>
      <c r="BH18" s="38">
        <v>11.654135338345872</v>
      </c>
      <c r="BI18" s="224">
        <f t="shared" si="6"/>
        <v>4.2015620633639082E-2</v>
      </c>
      <c r="BJ18" s="189"/>
      <c r="BK18" s="222">
        <v>6</v>
      </c>
      <c r="BL18" s="223">
        <v>43258</v>
      </c>
      <c r="BM18" s="38" t="s">
        <v>250</v>
      </c>
      <c r="BN18" s="38" t="s">
        <v>109</v>
      </c>
      <c r="BO18" s="38">
        <v>32.050384884534601</v>
      </c>
      <c r="BP18" s="38">
        <v>32.536985205917624</v>
      </c>
      <c r="BQ18" s="224">
        <f t="shared" si="7"/>
        <v>1.5067971360393118E-2</v>
      </c>
      <c r="BR18" s="189"/>
      <c r="BS18" s="222">
        <v>5</v>
      </c>
      <c r="BT18" s="223">
        <v>43187</v>
      </c>
      <c r="BU18" s="38" t="s">
        <v>279</v>
      </c>
      <c r="BV18" s="38" t="s">
        <v>111</v>
      </c>
      <c r="BW18" s="38">
        <v>78.355731541476615</v>
      </c>
      <c r="BX18" s="38">
        <v>79.461643068554494</v>
      </c>
      <c r="BY18" s="224">
        <f t="shared" si="8"/>
        <v>1.4015079515935449E-2</v>
      </c>
      <c r="BZ18" s="189"/>
      <c r="CA18" s="222">
        <v>5</v>
      </c>
      <c r="CB18" s="223">
        <v>43220</v>
      </c>
      <c r="CC18" s="38" t="s">
        <v>292</v>
      </c>
      <c r="CD18" s="38" t="s">
        <v>112</v>
      </c>
      <c r="CE18" s="38">
        <v>11.502159654455223</v>
      </c>
      <c r="CF18" s="38">
        <v>11.37063552373726</v>
      </c>
      <c r="CG18" s="224">
        <f t="shared" si="9"/>
        <v>1.1500486030965016E-2</v>
      </c>
      <c r="CH18" s="189"/>
      <c r="CI18" s="222">
        <v>5</v>
      </c>
      <c r="CJ18" s="223"/>
      <c r="CK18" s="38"/>
      <c r="CL18" s="38"/>
      <c r="CM18" s="38"/>
      <c r="CN18" s="38"/>
      <c r="CO18" s="224" t="str">
        <f t="shared" si="10"/>
        <v/>
      </c>
      <c r="CP18" s="189"/>
      <c r="CQ18" s="222">
        <v>5</v>
      </c>
      <c r="CR18" s="223"/>
      <c r="CS18" s="38"/>
      <c r="CT18" s="38"/>
      <c r="CU18" s="38"/>
      <c r="CV18" s="38"/>
      <c r="CW18" s="224" t="str">
        <f t="shared" si="11"/>
        <v/>
      </c>
      <c r="CX18" s="189"/>
      <c r="CY18" s="222">
        <v>5</v>
      </c>
      <c r="CZ18" s="223"/>
      <c r="DA18" s="38"/>
      <c r="DB18" s="38"/>
      <c r="DC18" s="38"/>
      <c r="DD18" s="38"/>
      <c r="DE18" s="224" t="str">
        <f t="shared" si="12"/>
        <v/>
      </c>
      <c r="DF18" s="189"/>
      <c r="DG18" s="222">
        <v>5</v>
      </c>
      <c r="DH18" s="223">
        <v>43187</v>
      </c>
      <c r="DI18" s="38" t="s">
        <v>308</v>
      </c>
      <c r="DJ18" s="38" t="s">
        <v>116</v>
      </c>
      <c r="DK18" s="38">
        <v>61.315415841782219</v>
      </c>
      <c r="DL18" s="38">
        <v>61.256199008158696</v>
      </c>
      <c r="DM18" s="224">
        <f t="shared" si="13"/>
        <v>9.6624057202835821E-4</v>
      </c>
      <c r="DN18" s="189"/>
      <c r="DO18" s="222">
        <v>4</v>
      </c>
      <c r="DP18" s="223">
        <v>43199</v>
      </c>
      <c r="DQ18" s="38" t="s">
        <v>332</v>
      </c>
      <c r="DR18" s="38" t="s">
        <v>117</v>
      </c>
      <c r="DS18" s="38">
        <v>10.746065708172525</v>
      </c>
      <c r="DT18" s="38">
        <v>10.700715914090308</v>
      </c>
      <c r="DU18" s="224">
        <f t="shared" si="14"/>
        <v>4.2290535597323724E-3</v>
      </c>
      <c r="DV18" s="189"/>
      <c r="DW18" s="222">
        <v>4</v>
      </c>
      <c r="DX18" s="223">
        <v>43200</v>
      </c>
      <c r="DY18" s="38" t="s">
        <v>339</v>
      </c>
      <c r="DZ18" s="38" t="s">
        <v>120</v>
      </c>
      <c r="EA18" s="38">
        <v>71.876812318768089</v>
      </c>
      <c r="EB18" s="38">
        <v>70.946905309469059</v>
      </c>
      <c r="EC18" s="224">
        <f t="shared" si="15"/>
        <v>1.3021744913817881E-2</v>
      </c>
      <c r="ED18" s="189"/>
      <c r="EE18" s="222">
        <v>4</v>
      </c>
      <c r="EF18" s="223"/>
      <c r="EG18" s="38"/>
      <c r="EH18" s="38"/>
      <c r="EI18" s="38"/>
      <c r="EJ18" s="38"/>
      <c r="EK18" s="224" t="str">
        <f t="shared" si="16"/>
        <v/>
      </c>
    </row>
    <row r="19" spans="1:141" x14ac:dyDescent="0.25">
      <c r="A19" s="212" t="s">
        <v>114</v>
      </c>
      <c r="B19" s="213" t="e">
        <f>CW47</f>
        <v>#DIV/0!</v>
      </c>
      <c r="C19" s="213" t="e">
        <f>CW48</f>
        <v>#DIV/0!</v>
      </c>
      <c r="D19" s="105"/>
      <c r="G19" s="222">
        <v>9</v>
      </c>
      <c r="H19" s="223"/>
      <c r="I19" s="38"/>
      <c r="J19" s="38"/>
      <c r="K19" s="38"/>
      <c r="L19" s="38"/>
      <c r="M19" s="224" t="str">
        <f t="shared" si="0"/>
        <v/>
      </c>
      <c r="N19" s="189"/>
      <c r="O19" s="222">
        <v>9</v>
      </c>
      <c r="P19" s="223">
        <v>43284</v>
      </c>
      <c r="Q19" s="38" t="s">
        <v>150</v>
      </c>
      <c r="R19" s="38" t="s">
        <v>104</v>
      </c>
      <c r="S19" s="38">
        <v>86.883573971123369</v>
      </c>
      <c r="T19" s="38">
        <v>87.354758714477029</v>
      </c>
      <c r="U19" s="224">
        <f t="shared" si="1"/>
        <v>5.408508404449403E-3</v>
      </c>
      <c r="V19" s="189"/>
      <c r="W19" s="222">
        <v>9</v>
      </c>
      <c r="X19" s="223">
        <v>43251</v>
      </c>
      <c r="Y19" s="38" t="s">
        <v>162</v>
      </c>
      <c r="Z19" s="38" t="s">
        <v>105</v>
      </c>
      <c r="AA19" s="38">
        <v>13.32960067187912</v>
      </c>
      <c r="AB19" s="38">
        <v>12.238041913293912</v>
      </c>
      <c r="AC19" s="224">
        <f t="shared" si="2"/>
        <v>8.5385952572586049E-2</v>
      </c>
      <c r="AD19" s="189"/>
      <c r="AE19" s="222">
        <v>9</v>
      </c>
      <c r="AF19" s="223">
        <v>43194</v>
      </c>
      <c r="AG19" s="38" t="s">
        <v>169</v>
      </c>
      <c r="AH19" s="38" t="s">
        <v>107</v>
      </c>
      <c r="AI19" s="38">
        <v>8.0625487412265358</v>
      </c>
      <c r="AJ19" s="38">
        <v>8.0375177489350165</v>
      </c>
      <c r="AK19" s="224">
        <f t="shared" si="3"/>
        <v>3.1094271948274564E-3</v>
      </c>
      <c r="AL19" s="189"/>
      <c r="AM19" s="222">
        <v>9</v>
      </c>
      <c r="AN19" s="223">
        <v>43265</v>
      </c>
      <c r="AO19" s="38" t="s">
        <v>181</v>
      </c>
      <c r="AP19" s="38" t="s">
        <v>126</v>
      </c>
      <c r="AQ19" s="38">
        <v>98.160183981601861</v>
      </c>
      <c r="AR19" s="38">
        <v>98.354296226679267</v>
      </c>
      <c r="AS19" s="224">
        <f t="shared" si="4"/>
        <v>1.9755515712803549E-3</v>
      </c>
      <c r="AT19" s="189"/>
      <c r="AU19" s="222">
        <v>8</v>
      </c>
      <c r="AV19" s="223">
        <v>43222</v>
      </c>
      <c r="AW19" s="38" t="s">
        <v>209</v>
      </c>
      <c r="AX19" s="38" t="s">
        <v>108</v>
      </c>
      <c r="AY19" s="38">
        <v>76.717259583658333</v>
      </c>
      <c r="AZ19" s="38">
        <v>76.416358364163486</v>
      </c>
      <c r="BA19" s="224">
        <f t="shared" si="5"/>
        <v>3.9299171994666097E-3</v>
      </c>
      <c r="BB19" s="189"/>
      <c r="BC19" s="222">
        <v>7</v>
      </c>
      <c r="BD19" s="223">
        <v>43256</v>
      </c>
      <c r="BE19" s="38" t="s">
        <v>234</v>
      </c>
      <c r="BF19" s="38" t="s">
        <v>228</v>
      </c>
      <c r="BG19" s="38">
        <v>9.6350364963503132</v>
      </c>
      <c r="BH19" s="38">
        <v>9.7024476083826698</v>
      </c>
      <c r="BI19" s="224">
        <f t="shared" si="6"/>
        <v>6.972066445381825E-3</v>
      </c>
      <c r="BJ19" s="189"/>
      <c r="BK19" s="222">
        <v>7</v>
      </c>
      <c r="BL19" s="223">
        <v>43257</v>
      </c>
      <c r="BM19" s="38" t="s">
        <v>251</v>
      </c>
      <c r="BN19" s="38" t="s">
        <v>109</v>
      </c>
      <c r="BO19" s="38">
        <v>32.851787053236734</v>
      </c>
      <c r="BP19" s="38">
        <v>31.210955070218393</v>
      </c>
      <c r="BQ19" s="224">
        <f t="shared" si="7"/>
        <v>5.1225780496760451E-2</v>
      </c>
      <c r="BR19" s="189"/>
      <c r="BS19" s="222">
        <v>6</v>
      </c>
      <c r="BT19" s="223">
        <v>43187</v>
      </c>
      <c r="BU19" s="38" t="s">
        <v>280</v>
      </c>
      <c r="BV19" s="38" t="s">
        <v>111</v>
      </c>
      <c r="BW19" s="38">
        <v>85.087491250874777</v>
      </c>
      <c r="BX19" s="38">
        <v>85.382877027378385</v>
      </c>
      <c r="BY19" s="224">
        <f t="shared" si="8"/>
        <v>3.4655380813333986E-3</v>
      </c>
      <c r="BZ19" s="189"/>
      <c r="CA19" s="222">
        <v>6</v>
      </c>
      <c r="CB19" s="223">
        <v>43220</v>
      </c>
      <c r="CC19" s="38" t="s">
        <v>293</v>
      </c>
      <c r="CD19" s="38" t="s">
        <v>112</v>
      </c>
      <c r="CE19" s="38">
        <v>13.72153012457753</v>
      </c>
      <c r="CF19" s="38">
        <v>13.757798752199591</v>
      </c>
      <c r="CG19" s="224">
        <f t="shared" si="9"/>
        <v>2.6397025767766463E-3</v>
      </c>
      <c r="CH19" s="189"/>
      <c r="CI19" s="222">
        <v>6</v>
      </c>
      <c r="CJ19" s="223"/>
      <c r="CK19" s="38"/>
      <c r="CL19" s="38"/>
      <c r="CM19" s="38"/>
      <c r="CN19" s="38"/>
      <c r="CO19" s="224" t="str">
        <f t="shared" si="10"/>
        <v/>
      </c>
      <c r="CP19" s="189"/>
      <c r="CQ19" s="222">
        <v>6</v>
      </c>
      <c r="CR19" s="223"/>
      <c r="CS19" s="38"/>
      <c r="CT19" s="38"/>
      <c r="CU19" s="38"/>
      <c r="CV19" s="38"/>
      <c r="CW19" s="224" t="str">
        <f t="shared" si="11"/>
        <v/>
      </c>
      <c r="CX19" s="189"/>
      <c r="CY19" s="222">
        <v>6</v>
      </c>
      <c r="CZ19" s="223"/>
      <c r="DA19" s="38"/>
      <c r="DB19" s="38"/>
      <c r="DC19" s="38"/>
      <c r="DD19" s="38"/>
      <c r="DE19" s="224" t="str">
        <f t="shared" si="12"/>
        <v/>
      </c>
      <c r="DF19" s="189"/>
      <c r="DG19" s="222">
        <v>6</v>
      </c>
      <c r="DH19" s="223">
        <v>43187</v>
      </c>
      <c r="DI19" s="38" t="s">
        <v>309</v>
      </c>
      <c r="DJ19" s="38" t="s">
        <v>116</v>
      </c>
      <c r="DK19" s="38">
        <v>49.839016098390189</v>
      </c>
      <c r="DL19" s="38">
        <v>50.608914751934677</v>
      </c>
      <c r="DM19" s="224">
        <f t="shared" si="13"/>
        <v>1.5329308369561052E-2</v>
      </c>
      <c r="DN19" s="189"/>
      <c r="DO19" s="222">
        <v>5</v>
      </c>
      <c r="DP19" s="223">
        <v>43256</v>
      </c>
      <c r="DQ19" s="38" t="s">
        <v>333</v>
      </c>
      <c r="DR19" s="38" t="s">
        <v>117</v>
      </c>
      <c r="DS19" s="38">
        <v>10.668506409102619</v>
      </c>
      <c r="DT19" s="38">
        <v>10.556099902017724</v>
      </c>
      <c r="DU19" s="224">
        <f t="shared" si="14"/>
        <v>1.0592093482176969E-2</v>
      </c>
      <c r="DV19" s="189"/>
      <c r="DW19" s="222">
        <v>5</v>
      </c>
      <c r="DX19" s="223">
        <v>43248</v>
      </c>
      <c r="DY19" s="38" t="s">
        <v>340</v>
      </c>
      <c r="DZ19" s="38" t="s">
        <v>120</v>
      </c>
      <c r="EA19" s="38">
        <v>66.198084344818</v>
      </c>
      <c r="EB19" s="38">
        <v>64.933999999999941</v>
      </c>
      <c r="EC19" s="224">
        <f t="shared" si="15"/>
        <v>1.9279558486908363E-2</v>
      </c>
      <c r="ED19" s="189"/>
      <c r="EE19" s="222">
        <v>5</v>
      </c>
      <c r="EF19" s="223"/>
      <c r="EG19" s="38"/>
      <c r="EH19" s="38"/>
      <c r="EI19" s="38"/>
      <c r="EJ19" s="38"/>
      <c r="EK19" s="224" t="str">
        <f t="shared" si="16"/>
        <v/>
      </c>
    </row>
    <row r="20" spans="1:141" x14ac:dyDescent="0.25">
      <c r="A20" s="212" t="s">
        <v>115</v>
      </c>
      <c r="B20" s="213" t="e">
        <f>DE47</f>
        <v>#DIV/0!</v>
      </c>
      <c r="C20" s="213" t="e">
        <f>DE48</f>
        <v>#DIV/0!</v>
      </c>
      <c r="D20" s="105"/>
      <c r="G20" s="222">
        <v>10</v>
      </c>
      <c r="H20" s="223"/>
      <c r="I20" s="38"/>
      <c r="J20" s="38"/>
      <c r="K20" s="38"/>
      <c r="L20" s="38"/>
      <c r="M20" s="224" t="str">
        <f t="shared" si="0"/>
        <v/>
      </c>
      <c r="N20" s="189"/>
      <c r="O20" s="222">
        <v>10</v>
      </c>
      <c r="P20" s="223">
        <v>43284</v>
      </c>
      <c r="Q20" s="38" t="s">
        <v>151</v>
      </c>
      <c r="R20" s="38" t="s">
        <v>104</v>
      </c>
      <c r="S20" s="38">
        <v>87.186512539498352</v>
      </c>
      <c r="T20" s="38">
        <v>87.424012158054722</v>
      </c>
      <c r="U20" s="224">
        <f t="shared" si="1"/>
        <v>2.7203356609545597E-3</v>
      </c>
      <c r="V20" s="189"/>
      <c r="W20" s="222">
        <v>10</v>
      </c>
      <c r="X20" s="223">
        <v>43257</v>
      </c>
      <c r="Y20" s="38" t="s">
        <v>163</v>
      </c>
      <c r="Z20" s="38" t="s">
        <v>105</v>
      </c>
      <c r="AA20" s="38">
        <v>89.233937891179707</v>
      </c>
      <c r="AB20" s="38">
        <v>89.186432542698256</v>
      </c>
      <c r="AC20" s="224">
        <f t="shared" si="2"/>
        <v>5.3251036712824527E-4</v>
      </c>
      <c r="AD20" s="189"/>
      <c r="AE20" s="222">
        <v>10</v>
      </c>
      <c r="AF20" s="223">
        <v>43194</v>
      </c>
      <c r="AG20" s="38" t="s">
        <v>170</v>
      </c>
      <c r="AH20" s="38" t="s">
        <v>107</v>
      </c>
      <c r="AI20" s="38">
        <v>9.7682417164910618</v>
      </c>
      <c r="AJ20" s="38">
        <v>9.6822571937051549</v>
      </c>
      <c r="AK20" s="224">
        <f t="shared" si="3"/>
        <v>8.8413693841891718E-3</v>
      </c>
      <c r="AL20" s="189"/>
      <c r="AM20" s="222">
        <v>10</v>
      </c>
      <c r="AN20" s="223">
        <v>43266</v>
      </c>
      <c r="AO20" s="38" t="s">
        <v>182</v>
      </c>
      <c r="AP20" s="38" t="s">
        <v>126</v>
      </c>
      <c r="AQ20" s="38">
        <v>98.414253719404826</v>
      </c>
      <c r="AR20" s="38">
        <v>98.420284348817205</v>
      </c>
      <c r="AS20" s="224">
        <f t="shared" si="4"/>
        <v>6.1276130414560621E-5</v>
      </c>
      <c r="AT20" s="189"/>
      <c r="AU20" s="222">
        <v>9</v>
      </c>
      <c r="AV20" s="223">
        <v>43222</v>
      </c>
      <c r="AW20" s="38" t="s">
        <v>210</v>
      </c>
      <c r="AX20" s="38" t="s">
        <v>108</v>
      </c>
      <c r="AY20" s="38">
        <v>75.794904611446626</v>
      </c>
      <c r="AZ20" s="38">
        <v>75.795872660374343</v>
      </c>
      <c r="BA20" s="224">
        <f t="shared" si="5"/>
        <v>1.2771871021961446E-5</v>
      </c>
      <c r="BB20" s="189"/>
      <c r="BC20" s="222">
        <v>8</v>
      </c>
      <c r="BD20" s="223">
        <v>43257</v>
      </c>
      <c r="BE20" s="38" t="s">
        <v>235</v>
      </c>
      <c r="BF20" s="38" t="s">
        <v>228</v>
      </c>
      <c r="BG20" s="38">
        <v>12.03255609326872</v>
      </c>
      <c r="BH20" s="38">
        <v>11.912094064949663</v>
      </c>
      <c r="BI20" s="224">
        <f t="shared" si="6"/>
        <v>1.0061707105602601E-2</v>
      </c>
      <c r="BJ20" s="189"/>
      <c r="BK20" s="222">
        <v>8</v>
      </c>
      <c r="BL20" s="223">
        <v>43264</v>
      </c>
      <c r="BM20" s="38" t="s">
        <v>252</v>
      </c>
      <c r="BN20" s="38" t="s">
        <v>109</v>
      </c>
      <c r="BO20" s="38">
        <v>31.50582237992905</v>
      </c>
      <c r="BP20" s="38">
        <v>31.359024341480467</v>
      </c>
      <c r="BQ20" s="224">
        <f t="shared" si="7"/>
        <v>4.6702742821955927E-3</v>
      </c>
      <c r="BR20" s="189"/>
      <c r="BS20" s="222">
        <v>7</v>
      </c>
      <c r="BT20" s="223">
        <v>43187</v>
      </c>
      <c r="BU20" s="38" t="s">
        <v>281</v>
      </c>
      <c r="BV20" s="38" t="s">
        <v>111</v>
      </c>
      <c r="BW20" s="38">
        <v>89.657241131064225</v>
      </c>
      <c r="BX20" s="38">
        <v>91.043612149812944</v>
      </c>
      <c r="BY20" s="224">
        <f t="shared" si="8"/>
        <v>1.5344377113635163E-2</v>
      </c>
      <c r="BZ20" s="189"/>
      <c r="CA20" s="222">
        <v>7</v>
      </c>
      <c r="CB20" s="223">
        <v>43215</v>
      </c>
      <c r="CC20" s="38" t="s">
        <v>294</v>
      </c>
      <c r="CD20" s="38" t="s">
        <v>112</v>
      </c>
      <c r="CE20" s="38">
        <v>25.007498650242898</v>
      </c>
      <c r="CF20" s="38">
        <v>25.32994720844669</v>
      </c>
      <c r="CG20" s="224">
        <f t="shared" si="9"/>
        <v>1.2811478719400655E-2</v>
      </c>
      <c r="CH20" s="189"/>
      <c r="CI20" s="222">
        <v>7</v>
      </c>
      <c r="CJ20" s="223"/>
      <c r="CK20" s="38"/>
      <c r="CL20" s="38"/>
      <c r="CM20" s="38"/>
      <c r="CN20" s="38"/>
      <c r="CO20" s="224" t="str">
        <f t="shared" si="10"/>
        <v/>
      </c>
      <c r="CP20" s="189"/>
      <c r="CQ20" s="222">
        <v>7</v>
      </c>
      <c r="CR20" s="223"/>
      <c r="CS20" s="38"/>
      <c r="CT20" s="38"/>
      <c r="CU20" s="38"/>
      <c r="CV20" s="38"/>
      <c r="CW20" s="224" t="str">
        <f t="shared" si="11"/>
        <v/>
      </c>
      <c r="CX20" s="189"/>
      <c r="CY20" s="222">
        <v>7</v>
      </c>
      <c r="CZ20" s="223"/>
      <c r="DA20" s="38"/>
      <c r="DB20" s="38"/>
      <c r="DC20" s="38"/>
      <c r="DD20" s="38"/>
      <c r="DE20" s="224" t="str">
        <f t="shared" si="12"/>
        <v/>
      </c>
      <c r="DF20" s="189"/>
      <c r="DG20" s="222">
        <v>7</v>
      </c>
      <c r="DH20" s="223">
        <v>43196</v>
      </c>
      <c r="DI20" s="38" t="s">
        <v>310</v>
      </c>
      <c r="DJ20" s="38" t="s">
        <v>116</v>
      </c>
      <c r="DK20" s="38">
        <v>65.892139414905301</v>
      </c>
      <c r="DL20" s="38">
        <v>65.800155971925051</v>
      </c>
      <c r="DM20" s="224">
        <f t="shared" si="13"/>
        <v>1.3969449421480623E-3</v>
      </c>
      <c r="DN20" s="189"/>
      <c r="DO20" s="222">
        <v>6</v>
      </c>
      <c r="DP20" s="223">
        <v>43257</v>
      </c>
      <c r="DQ20" s="38" t="s">
        <v>334</v>
      </c>
      <c r="DR20" s="38" t="s">
        <v>117</v>
      </c>
      <c r="DS20" s="38">
        <v>10.300145973724772</v>
      </c>
      <c r="DT20" s="38">
        <v>10.366548683184451</v>
      </c>
      <c r="DU20" s="224">
        <f t="shared" si="14"/>
        <v>6.4260599541474421E-3</v>
      </c>
      <c r="DV20" s="189"/>
      <c r="DW20" s="222">
        <v>6</v>
      </c>
      <c r="DX20" s="223"/>
      <c r="DY20" s="38"/>
      <c r="DZ20" s="38"/>
      <c r="EA20" s="38"/>
      <c r="EB20" s="38"/>
      <c r="EC20" s="224" t="str">
        <f t="shared" si="15"/>
        <v/>
      </c>
      <c r="ED20" s="189"/>
      <c r="EE20" s="222">
        <v>6</v>
      </c>
      <c r="EF20" s="223"/>
      <c r="EG20" s="38"/>
      <c r="EH20" s="38"/>
      <c r="EI20" s="38"/>
      <c r="EJ20" s="38"/>
      <c r="EK20" s="224" t="str">
        <f t="shared" si="16"/>
        <v/>
      </c>
    </row>
    <row r="21" spans="1:141" x14ac:dyDescent="0.25">
      <c r="A21" s="212" t="s">
        <v>116</v>
      </c>
      <c r="B21" s="213">
        <f>DM47</f>
        <v>5.2464981139109475E-2</v>
      </c>
      <c r="C21" s="213">
        <f>DM48</f>
        <v>7.2041381840931659E-2</v>
      </c>
      <c r="D21" s="105"/>
      <c r="G21" s="222">
        <v>11</v>
      </c>
      <c r="H21" s="223"/>
      <c r="I21" s="38"/>
      <c r="J21" s="38"/>
      <c r="K21" s="38"/>
      <c r="L21" s="38"/>
      <c r="M21" s="224" t="str">
        <f t="shared" si="0"/>
        <v/>
      </c>
      <c r="N21" s="189"/>
      <c r="O21" s="222">
        <v>11</v>
      </c>
      <c r="P21" s="223">
        <v>43284</v>
      </c>
      <c r="Q21" s="38" t="s">
        <v>152</v>
      </c>
      <c r="R21" s="38" t="s">
        <v>104</v>
      </c>
      <c r="S21" s="38">
        <v>95.306187752489961</v>
      </c>
      <c r="T21" s="38">
        <v>95.254379649628063</v>
      </c>
      <c r="U21" s="224">
        <f t="shared" si="1"/>
        <v>5.4374421285777652E-4</v>
      </c>
      <c r="V21" s="189"/>
      <c r="W21" s="222">
        <v>11</v>
      </c>
      <c r="X21" s="223">
        <v>43257</v>
      </c>
      <c r="Y21" s="38" t="s">
        <v>164</v>
      </c>
      <c r="Z21" s="38" t="s">
        <v>105</v>
      </c>
      <c r="AA21" s="38">
        <v>88.356698598084165</v>
      </c>
      <c r="AB21" s="38">
        <v>88.438924886009119</v>
      </c>
      <c r="AC21" s="224">
        <f t="shared" si="2"/>
        <v>9.3018465394706623E-4</v>
      </c>
      <c r="AD21" s="189"/>
      <c r="AE21" s="222">
        <v>11</v>
      </c>
      <c r="AF21" s="223">
        <v>43194</v>
      </c>
      <c r="AG21" s="38" t="s">
        <v>171</v>
      </c>
      <c r="AH21" s="38" t="s">
        <v>107</v>
      </c>
      <c r="AI21" s="38">
        <v>3.231418344697957</v>
      </c>
      <c r="AJ21" s="38">
        <v>3.2534143854106503</v>
      </c>
      <c r="AK21" s="224">
        <f t="shared" si="3"/>
        <v>6.783842121499086E-3</v>
      </c>
      <c r="AL21" s="189"/>
      <c r="AM21" s="222">
        <v>11</v>
      </c>
      <c r="AN21" s="223">
        <v>43266</v>
      </c>
      <c r="AO21" s="38" t="s">
        <v>183</v>
      </c>
      <c r="AP21" s="38" t="s">
        <v>126</v>
      </c>
      <c r="AQ21" s="38">
        <v>98.614249435101726</v>
      </c>
      <c r="AR21" s="38">
        <v>98.642081475111596</v>
      </c>
      <c r="AS21" s="224">
        <f t="shared" si="4"/>
        <v>2.8219160197740672E-4</v>
      </c>
      <c r="AT21" s="189"/>
      <c r="AU21" s="222">
        <v>10</v>
      </c>
      <c r="AV21" s="223">
        <v>43222</v>
      </c>
      <c r="AW21" s="38" t="s">
        <v>211</v>
      </c>
      <c r="AX21" s="38" t="s">
        <v>108</v>
      </c>
      <c r="AY21" s="38">
        <v>74.904517186906304</v>
      </c>
      <c r="AZ21" s="38">
        <v>75.28795392737166</v>
      </c>
      <c r="BA21" s="224">
        <f t="shared" si="5"/>
        <v>5.1059382353940783E-3</v>
      </c>
      <c r="BB21" s="189"/>
      <c r="BC21" s="222">
        <v>9</v>
      </c>
      <c r="BD21" s="223">
        <v>43257</v>
      </c>
      <c r="BE21" s="38" t="s">
        <v>236</v>
      </c>
      <c r="BF21" s="38" t="s">
        <v>228</v>
      </c>
      <c r="BG21" s="38">
        <v>14.147999999999994</v>
      </c>
      <c r="BH21" s="38">
        <v>15.061590145576599</v>
      </c>
      <c r="BI21" s="224">
        <f t="shared" si="6"/>
        <v>6.2554122877000073E-2</v>
      </c>
      <c r="BJ21" s="189"/>
      <c r="BK21" s="222">
        <v>9</v>
      </c>
      <c r="BL21" s="223">
        <v>43264</v>
      </c>
      <c r="BM21" s="38" t="s">
        <v>253</v>
      </c>
      <c r="BN21" s="38" t="s">
        <v>109</v>
      </c>
      <c r="BO21" s="38">
        <v>30.90727318170471</v>
      </c>
      <c r="BP21" s="38">
        <v>31.512395041983186</v>
      </c>
      <c r="BQ21" s="224">
        <f t="shared" si="7"/>
        <v>1.9388820142713811E-2</v>
      </c>
      <c r="BR21" s="189"/>
      <c r="BS21" s="222">
        <v>8</v>
      </c>
      <c r="BT21" s="223">
        <v>43187</v>
      </c>
      <c r="BU21" s="38" t="s">
        <v>282</v>
      </c>
      <c r="BV21" s="38" t="s">
        <v>111</v>
      </c>
      <c r="BW21" s="38">
        <v>94.322567743225761</v>
      </c>
      <c r="BX21" s="38">
        <v>94.208347499150051</v>
      </c>
      <c r="BY21" s="224">
        <f t="shared" si="8"/>
        <v>1.2116871541080513E-3</v>
      </c>
      <c r="BZ21" s="189"/>
      <c r="CA21" s="222">
        <v>8</v>
      </c>
      <c r="CB21" s="223">
        <v>43215</v>
      </c>
      <c r="CC21" s="38" t="s">
        <v>295</v>
      </c>
      <c r="CD21" s="38" t="s">
        <v>112</v>
      </c>
      <c r="CE21" s="38">
        <v>70.36533423983677</v>
      </c>
      <c r="CF21" s="38">
        <v>70.46613474113623</v>
      </c>
      <c r="CG21" s="224">
        <f t="shared" si="9"/>
        <v>1.4315053592614132E-3</v>
      </c>
      <c r="CH21" s="189"/>
      <c r="CI21" s="222">
        <v>8</v>
      </c>
      <c r="CJ21" s="223"/>
      <c r="CK21" s="38"/>
      <c r="CL21" s="38"/>
      <c r="CM21" s="38"/>
      <c r="CN21" s="38"/>
      <c r="CO21" s="224" t="str">
        <f t="shared" si="10"/>
        <v/>
      </c>
      <c r="CP21" s="189"/>
      <c r="CQ21" s="222">
        <v>8</v>
      </c>
      <c r="CR21" s="223"/>
      <c r="CS21" s="38"/>
      <c r="CT21" s="38"/>
      <c r="CU21" s="38"/>
      <c r="CV21" s="38"/>
      <c r="CW21" s="224" t="str">
        <f t="shared" si="11"/>
        <v/>
      </c>
      <c r="CX21" s="189"/>
      <c r="CY21" s="222">
        <v>8</v>
      </c>
      <c r="CZ21" s="223"/>
      <c r="DA21" s="38"/>
      <c r="DB21" s="38"/>
      <c r="DC21" s="38"/>
      <c r="DD21" s="38"/>
      <c r="DE21" s="224" t="str">
        <f t="shared" si="12"/>
        <v/>
      </c>
      <c r="DF21" s="189"/>
      <c r="DG21" s="222">
        <v>8</v>
      </c>
      <c r="DH21" s="223">
        <v>43200</v>
      </c>
      <c r="DI21" s="38" t="s">
        <v>311</v>
      </c>
      <c r="DJ21" s="38" t="s">
        <v>116</v>
      </c>
      <c r="DK21" s="38">
        <v>4.065268251714671</v>
      </c>
      <c r="DL21" s="38">
        <v>3.8633818589025593</v>
      </c>
      <c r="DM21" s="224">
        <f t="shared" si="13"/>
        <v>5.0925791905425691E-2</v>
      </c>
      <c r="DN21" s="189"/>
      <c r="DO21" s="222">
        <v>7</v>
      </c>
      <c r="DP21" s="223">
        <v>43284</v>
      </c>
      <c r="DQ21" s="38" t="s">
        <v>335</v>
      </c>
      <c r="DR21" s="38" t="s">
        <v>117</v>
      </c>
      <c r="DS21" s="38">
        <v>13.7177256454871</v>
      </c>
      <c r="DT21" s="38">
        <v>13.673726525469455</v>
      </c>
      <c r="DU21" s="224">
        <f t="shared" si="14"/>
        <v>3.212616822433225E-3</v>
      </c>
      <c r="DV21" s="189"/>
      <c r="DW21" s="222">
        <v>7</v>
      </c>
      <c r="DX21" s="223"/>
      <c r="DY21" s="38"/>
      <c r="DZ21" s="38"/>
      <c r="EA21" s="38"/>
      <c r="EB21" s="38"/>
      <c r="EC21" s="224" t="str">
        <f t="shared" si="15"/>
        <v/>
      </c>
      <c r="ED21" s="189"/>
      <c r="EE21" s="222">
        <v>7</v>
      </c>
      <c r="EF21" s="223"/>
      <c r="EG21" s="38"/>
      <c r="EH21" s="38"/>
      <c r="EI21" s="38"/>
      <c r="EJ21" s="38"/>
      <c r="EK21" s="224" t="str">
        <f t="shared" si="16"/>
        <v/>
      </c>
    </row>
    <row r="22" spans="1:141" x14ac:dyDescent="0.25">
      <c r="A22" s="212" t="s">
        <v>117</v>
      </c>
      <c r="B22" s="213">
        <f>DU48</f>
        <v>1.1029729412656569E-2</v>
      </c>
      <c r="C22" s="213">
        <f>DU49</f>
        <v>1.4083858399789647E-2</v>
      </c>
      <c r="D22" s="105"/>
      <c r="G22" s="222">
        <v>12</v>
      </c>
      <c r="H22" s="223"/>
      <c r="I22" s="38"/>
      <c r="J22" s="38"/>
      <c r="K22" s="38"/>
      <c r="L22" s="38"/>
      <c r="M22" s="224" t="str">
        <f t="shared" si="0"/>
        <v/>
      </c>
      <c r="N22" s="189"/>
      <c r="O22" s="222">
        <v>12</v>
      </c>
      <c r="P22" s="223">
        <v>43284</v>
      </c>
      <c r="Q22" s="38" t="s">
        <v>153</v>
      </c>
      <c r="R22" s="38" t="s">
        <v>104</v>
      </c>
      <c r="S22" s="38">
        <v>79.481999999999999</v>
      </c>
      <c r="T22" s="38">
        <v>79.496000000000038</v>
      </c>
      <c r="U22" s="224">
        <f t="shared" si="1"/>
        <v>1.7612499842793874E-4</v>
      </c>
      <c r="V22" s="189"/>
      <c r="W22" s="222">
        <v>12</v>
      </c>
      <c r="X22" s="223">
        <v>43270</v>
      </c>
      <c r="Y22" s="38" t="s">
        <v>165</v>
      </c>
      <c r="Z22" s="38" t="s">
        <v>105</v>
      </c>
      <c r="AA22" s="38">
        <v>11.197984362814594</v>
      </c>
      <c r="AB22" s="38">
        <v>11.248200287953921</v>
      </c>
      <c r="AC22" s="224">
        <f t="shared" si="2"/>
        <v>4.4743394853616961E-3</v>
      </c>
      <c r="AD22" s="189"/>
      <c r="AE22" s="222">
        <v>12</v>
      </c>
      <c r="AF22" s="223">
        <v>43277</v>
      </c>
      <c r="AG22" s="38" t="s">
        <v>174</v>
      </c>
      <c r="AH22" s="38" t="s">
        <v>107</v>
      </c>
      <c r="AI22" s="38">
        <v>5.5535557155427426</v>
      </c>
      <c r="AJ22" s="38">
        <v>5.5154484551544982</v>
      </c>
      <c r="AK22" s="224">
        <f t="shared" si="3"/>
        <v>6.8853999511762805E-3</v>
      </c>
      <c r="AL22" s="189"/>
      <c r="AM22" s="222">
        <v>12</v>
      </c>
      <c r="AN22" s="223">
        <v>43266</v>
      </c>
      <c r="AO22" s="38" t="s">
        <v>184</v>
      </c>
      <c r="AP22" s="38" t="s">
        <v>126</v>
      </c>
      <c r="AQ22" s="38">
        <v>98.482212490251271</v>
      </c>
      <c r="AR22" s="38">
        <v>98.490060397584131</v>
      </c>
      <c r="AS22" s="224">
        <f t="shared" si="4"/>
        <v>7.9685401582672396E-5</v>
      </c>
      <c r="AT22" s="189"/>
      <c r="AU22" s="222">
        <v>11</v>
      </c>
      <c r="AV22" s="223">
        <v>43222</v>
      </c>
      <c r="AW22" s="38" t="s">
        <v>212</v>
      </c>
      <c r="AX22" s="38" t="s">
        <v>108</v>
      </c>
      <c r="AY22" s="38">
        <v>68.31799999999987</v>
      </c>
      <c r="AZ22" s="38">
        <v>68.749625067487941</v>
      </c>
      <c r="BA22" s="224">
        <f t="shared" si="5"/>
        <v>6.2979871034542535E-3</v>
      </c>
      <c r="BB22" s="189"/>
      <c r="BC22" s="222">
        <v>10</v>
      </c>
      <c r="BD22" s="223">
        <v>43264</v>
      </c>
      <c r="BE22" s="38" t="s">
        <v>237</v>
      </c>
      <c r="BF22" s="38" t="s">
        <v>228</v>
      </c>
      <c r="BG22" s="38">
        <v>11.64576708465831</v>
      </c>
      <c r="BH22" s="38">
        <v>11.678598568171772</v>
      </c>
      <c r="BI22" s="224">
        <f t="shared" si="6"/>
        <v>2.815209125267538E-3</v>
      </c>
      <c r="BJ22" s="189"/>
      <c r="BK22" s="222">
        <v>10</v>
      </c>
      <c r="BL22" s="223">
        <v>43264</v>
      </c>
      <c r="BM22" s="38" t="s">
        <v>254</v>
      </c>
      <c r="BN22" s="38" t="s">
        <v>109</v>
      </c>
      <c r="BO22" s="38">
        <v>31.813637272545627</v>
      </c>
      <c r="BP22" s="38">
        <v>31.423715256948594</v>
      </c>
      <c r="BQ22" s="224">
        <f t="shared" si="7"/>
        <v>1.2332015810281486E-2</v>
      </c>
      <c r="BR22" s="189"/>
      <c r="BS22" s="222">
        <v>9</v>
      </c>
      <c r="BT22" s="223">
        <v>43269</v>
      </c>
      <c r="BU22" s="38" t="s">
        <v>283</v>
      </c>
      <c r="BV22" s="38" t="s">
        <v>111</v>
      </c>
      <c r="BW22" s="38">
        <v>5.945643261404399</v>
      </c>
      <c r="BX22" s="38">
        <v>6.0849047171508293</v>
      </c>
      <c r="BY22" s="224">
        <f t="shared" si="8"/>
        <v>2.3151307154864013E-2</v>
      </c>
      <c r="BZ22" s="189"/>
      <c r="CA22" s="222">
        <v>9</v>
      </c>
      <c r="CB22" s="223">
        <v>43256</v>
      </c>
      <c r="CC22" s="38" t="s">
        <v>296</v>
      </c>
      <c r="CD22" s="38" t="s">
        <v>112</v>
      </c>
      <c r="CE22" s="38">
        <v>10.408438734189806</v>
      </c>
      <c r="CF22" s="38">
        <v>10.475809676129543</v>
      </c>
      <c r="CG22" s="224">
        <f t="shared" si="9"/>
        <v>6.4518426151690322E-3</v>
      </c>
      <c r="CH22" s="189"/>
      <c r="CI22" s="222">
        <v>9</v>
      </c>
      <c r="CJ22" s="223"/>
      <c r="CK22" s="38"/>
      <c r="CL22" s="38"/>
      <c r="CM22" s="38"/>
      <c r="CN22" s="38"/>
      <c r="CO22" s="224" t="str">
        <f t="shared" si="10"/>
        <v/>
      </c>
      <c r="CP22" s="189"/>
      <c r="CQ22" s="222">
        <v>9</v>
      </c>
      <c r="CR22" s="223"/>
      <c r="CS22" s="38"/>
      <c r="CT22" s="38"/>
      <c r="CU22" s="38"/>
      <c r="CV22" s="38"/>
      <c r="CW22" s="224" t="str">
        <f t="shared" si="11"/>
        <v/>
      </c>
      <c r="CX22" s="189"/>
      <c r="CY22" s="222">
        <v>9</v>
      </c>
      <c r="CZ22" s="223"/>
      <c r="DA22" s="38"/>
      <c r="DB22" s="38"/>
      <c r="DC22" s="38"/>
      <c r="DD22" s="38"/>
      <c r="DE22" s="224" t="str">
        <f t="shared" si="12"/>
        <v/>
      </c>
      <c r="DF22" s="189"/>
      <c r="DG22" s="222">
        <v>9</v>
      </c>
      <c r="DH22" s="223">
        <v>43203</v>
      </c>
      <c r="DI22" s="38" t="s">
        <v>312</v>
      </c>
      <c r="DJ22" s="38" t="s">
        <v>116</v>
      </c>
      <c r="DK22" s="38">
        <v>51.684764133021375</v>
      </c>
      <c r="DL22" s="38">
        <v>51.834669759443244</v>
      </c>
      <c r="DM22" s="224">
        <f t="shared" si="13"/>
        <v>2.8961832727483908E-3</v>
      </c>
      <c r="DN22" s="189"/>
      <c r="DO22" s="222">
        <v>8</v>
      </c>
      <c r="DP22" s="223"/>
      <c r="DQ22" s="38"/>
      <c r="DR22" s="38"/>
      <c r="DS22" s="38"/>
      <c r="DT22" s="38"/>
      <c r="DU22" s="224" t="str">
        <f t="shared" si="14"/>
        <v/>
      </c>
      <c r="DV22" s="189"/>
      <c r="DW22" s="222">
        <v>8</v>
      </c>
      <c r="DX22" s="223"/>
      <c r="DY22" s="38"/>
      <c r="DZ22" s="38"/>
      <c r="EA22" s="38"/>
      <c r="EB22" s="38"/>
      <c r="EC22" s="224" t="str">
        <f t="shared" si="15"/>
        <v/>
      </c>
      <c r="ED22" s="189"/>
      <c r="EE22" s="222">
        <v>8</v>
      </c>
      <c r="EF22" s="223"/>
      <c r="EG22" s="38"/>
      <c r="EH22" s="38"/>
      <c r="EI22" s="38"/>
      <c r="EJ22" s="38"/>
      <c r="EK22" s="224" t="str">
        <f t="shared" si="16"/>
        <v/>
      </c>
    </row>
    <row r="23" spans="1:141" x14ac:dyDescent="0.25">
      <c r="A23" s="212" t="s">
        <v>127</v>
      </c>
      <c r="B23" s="213"/>
      <c r="C23" s="213"/>
      <c r="D23" s="105"/>
      <c r="G23" s="222">
        <v>13</v>
      </c>
      <c r="H23" s="223"/>
      <c r="I23" s="38"/>
      <c r="J23" s="38"/>
      <c r="K23" s="38"/>
      <c r="L23" s="38"/>
      <c r="M23" s="224" t="str">
        <f t="shared" si="0"/>
        <v/>
      </c>
      <c r="N23" s="189"/>
      <c r="O23" s="222">
        <v>13</v>
      </c>
      <c r="P23" s="223"/>
      <c r="Q23" s="38"/>
      <c r="R23" s="38"/>
      <c r="S23" s="38"/>
      <c r="T23" s="38"/>
      <c r="U23" s="224" t="str">
        <f t="shared" si="1"/>
        <v/>
      </c>
      <c r="V23" s="189"/>
      <c r="W23" s="222">
        <v>13</v>
      </c>
      <c r="X23" s="223">
        <v>43306</v>
      </c>
      <c r="Y23" s="38" t="s">
        <v>166</v>
      </c>
      <c r="Z23" s="38" t="s">
        <v>105</v>
      </c>
      <c r="AA23" s="38">
        <v>89.536418543258236</v>
      </c>
      <c r="AB23" s="38">
        <v>89.500839932805349</v>
      </c>
      <c r="AC23" s="224">
        <f t="shared" si="2"/>
        <v>3.9744364671048788E-4</v>
      </c>
      <c r="AD23" s="189"/>
      <c r="AE23" s="222">
        <v>13</v>
      </c>
      <c r="AF23" s="223">
        <v>43277</v>
      </c>
      <c r="AG23" s="38" t="s">
        <v>175</v>
      </c>
      <c r="AH23" s="38" t="s">
        <v>107</v>
      </c>
      <c r="AI23" s="38">
        <v>5.2594740525946975</v>
      </c>
      <c r="AJ23" s="38">
        <v>5.2239999999999043</v>
      </c>
      <c r="AK23" s="224">
        <f t="shared" si="3"/>
        <v>6.7676139449238323E-3</v>
      </c>
      <c r="AL23" s="189"/>
      <c r="AM23" s="222">
        <v>13</v>
      </c>
      <c r="AN23" s="223">
        <v>43264</v>
      </c>
      <c r="AO23" s="38" t="s">
        <v>185</v>
      </c>
      <c r="AP23" s="38" t="s">
        <v>126</v>
      </c>
      <c r="AQ23" s="38">
        <v>41.451512909225485</v>
      </c>
      <c r="AR23" s="38">
        <v>41.610510108180485</v>
      </c>
      <c r="AS23" s="224">
        <f t="shared" si="4"/>
        <v>3.8283969780432852E-3</v>
      </c>
      <c r="AT23" s="189"/>
      <c r="AU23" s="222">
        <v>12</v>
      </c>
      <c r="AV23" s="223">
        <v>43236</v>
      </c>
      <c r="AW23" s="38" t="s">
        <v>213</v>
      </c>
      <c r="AX23" s="38" t="s">
        <v>108</v>
      </c>
      <c r="AY23" s="38">
        <v>55.681977244096124</v>
      </c>
      <c r="AZ23" s="38">
        <v>55.451345838499265</v>
      </c>
      <c r="BA23" s="224">
        <f t="shared" si="5"/>
        <v>4.150535576542643E-3</v>
      </c>
      <c r="BB23" s="189"/>
      <c r="BC23" s="222">
        <v>11</v>
      </c>
      <c r="BD23" s="223">
        <v>43270</v>
      </c>
      <c r="BE23" s="38" t="s">
        <v>238</v>
      </c>
      <c r="BF23" s="38" t="s">
        <v>228</v>
      </c>
      <c r="BG23" s="38">
        <v>28.315168483151641</v>
      </c>
      <c r="BH23" s="38">
        <v>27.986962346777531</v>
      </c>
      <c r="BI23" s="224">
        <f t="shared" si="6"/>
        <v>1.1658746535384828E-2</v>
      </c>
      <c r="BJ23" s="189"/>
      <c r="BK23" s="222">
        <v>11</v>
      </c>
      <c r="BL23" s="223">
        <v>43271</v>
      </c>
      <c r="BM23" s="38" t="s">
        <v>255</v>
      </c>
      <c r="BN23" s="38" t="s">
        <v>109</v>
      </c>
      <c r="BO23" s="38">
        <v>32.120545754410337</v>
      </c>
      <c r="BP23" s="38">
        <v>31.778411079446055</v>
      </c>
      <c r="BQ23" s="224">
        <f t="shared" si="7"/>
        <v>1.0708615348881689E-2</v>
      </c>
      <c r="BR23" s="189"/>
      <c r="BS23" s="222">
        <v>10</v>
      </c>
      <c r="BT23" s="223">
        <v>43269</v>
      </c>
      <c r="BU23" s="38" t="s">
        <v>284</v>
      </c>
      <c r="BV23" s="38" t="s">
        <v>111</v>
      </c>
      <c r="BW23" s="38">
        <v>30.908436481433377</v>
      </c>
      <c r="BX23" s="38">
        <v>31.276000000000014</v>
      </c>
      <c r="BY23" s="224">
        <f t="shared" si="8"/>
        <v>1.1821720654375693E-2</v>
      </c>
      <c r="BZ23" s="189"/>
      <c r="CA23" s="222">
        <v>10</v>
      </c>
      <c r="CB23" s="223">
        <v>43256</v>
      </c>
      <c r="CC23" s="38" t="s">
        <v>297</v>
      </c>
      <c r="CD23" s="38" t="s">
        <v>112</v>
      </c>
      <c r="CE23" s="38">
        <v>9.8310675729708095</v>
      </c>
      <c r="CF23" s="38">
        <v>9.5357089309810465</v>
      </c>
      <c r="CG23" s="224">
        <f t="shared" si="9"/>
        <v>3.0501580056907666E-2</v>
      </c>
      <c r="CH23" s="189"/>
      <c r="CI23" s="222">
        <v>10</v>
      </c>
      <c r="CJ23" s="223"/>
      <c r="CK23" s="38"/>
      <c r="CL23" s="38"/>
      <c r="CM23" s="38"/>
      <c r="CN23" s="38"/>
      <c r="CO23" s="224" t="str">
        <f t="shared" si="10"/>
        <v/>
      </c>
      <c r="CP23" s="189"/>
      <c r="CQ23" s="222">
        <v>10</v>
      </c>
      <c r="CR23" s="223"/>
      <c r="CS23" s="38"/>
      <c r="CT23" s="38"/>
      <c r="CU23" s="38"/>
      <c r="CV23" s="38"/>
      <c r="CW23" s="224" t="str">
        <f t="shared" si="11"/>
        <v/>
      </c>
      <c r="CX23" s="189"/>
      <c r="CY23" s="222">
        <v>10</v>
      </c>
      <c r="CZ23" s="223"/>
      <c r="DA23" s="38"/>
      <c r="DB23" s="38"/>
      <c r="DC23" s="38"/>
      <c r="DD23" s="38"/>
      <c r="DE23" s="224" t="str">
        <f t="shared" si="12"/>
        <v/>
      </c>
      <c r="DF23" s="189"/>
      <c r="DG23" s="222">
        <v>10</v>
      </c>
      <c r="DH23" s="223">
        <v>43207</v>
      </c>
      <c r="DI23" s="38" t="s">
        <v>313</v>
      </c>
      <c r="DJ23" s="38" t="s">
        <v>116</v>
      </c>
      <c r="DK23" s="38">
        <v>75.870343338199021</v>
      </c>
      <c r="DL23" s="38">
        <v>75.934331820272376</v>
      </c>
      <c r="DM23" s="224">
        <f t="shared" si="13"/>
        <v>8.4303704094168346E-4</v>
      </c>
      <c r="DN23" s="189"/>
      <c r="DO23" s="222">
        <v>9</v>
      </c>
      <c r="DP23" s="223"/>
      <c r="DQ23" s="38"/>
      <c r="DR23" s="38"/>
      <c r="DS23" s="38"/>
      <c r="DT23" s="38"/>
      <c r="DU23" s="224" t="str">
        <f t="shared" si="14"/>
        <v/>
      </c>
      <c r="DV23" s="189"/>
      <c r="DW23" s="222">
        <v>9</v>
      </c>
      <c r="DX23" s="223"/>
      <c r="DY23" s="38"/>
      <c r="DZ23" s="38"/>
      <c r="EA23" s="38"/>
      <c r="EB23" s="38"/>
      <c r="EC23" s="224" t="str">
        <f t="shared" si="15"/>
        <v/>
      </c>
      <c r="ED23" s="189"/>
      <c r="EE23" s="222">
        <v>9</v>
      </c>
      <c r="EF23" s="223"/>
      <c r="EG23" s="38"/>
      <c r="EH23" s="38"/>
      <c r="EI23" s="38"/>
      <c r="EJ23" s="38"/>
      <c r="EK23" s="224" t="str">
        <f t="shared" si="16"/>
        <v/>
      </c>
    </row>
    <row r="24" spans="1:141" x14ac:dyDescent="0.25">
      <c r="A24" s="212" t="s">
        <v>118</v>
      </c>
      <c r="B24" s="213">
        <f>BI46</f>
        <v>4.4403027645684545E-2</v>
      </c>
      <c r="C24" s="213">
        <f>BI47</f>
        <v>6.0541306671359235E-2</v>
      </c>
      <c r="D24" s="105"/>
      <c r="G24" s="222">
        <v>14</v>
      </c>
      <c r="H24" s="223"/>
      <c r="I24" s="38"/>
      <c r="J24" s="38"/>
      <c r="K24" s="38"/>
      <c r="L24" s="38"/>
      <c r="M24" s="224" t="str">
        <f t="shared" si="0"/>
        <v/>
      </c>
      <c r="N24" s="189"/>
      <c r="O24" s="222">
        <v>14</v>
      </c>
      <c r="P24" s="223"/>
      <c r="Q24" s="38"/>
      <c r="R24" s="38"/>
      <c r="S24" s="38"/>
      <c r="T24" s="38"/>
      <c r="U24" s="224" t="str">
        <f t="shared" si="1"/>
        <v/>
      </c>
      <c r="V24" s="189"/>
      <c r="W24" s="222">
        <v>14</v>
      </c>
      <c r="X24" s="223"/>
      <c r="Y24" s="38"/>
      <c r="Z24" s="38"/>
      <c r="AA24" s="38"/>
      <c r="AB24" s="38"/>
      <c r="AC24" s="224" t="str">
        <f t="shared" si="2"/>
        <v/>
      </c>
      <c r="AD24" s="189"/>
      <c r="AE24" s="222">
        <v>14</v>
      </c>
      <c r="AF24" s="223">
        <v>43297</v>
      </c>
      <c r="AG24" s="38" t="s">
        <v>176</v>
      </c>
      <c r="AH24" s="38" t="s">
        <v>107</v>
      </c>
      <c r="AI24" s="38">
        <v>1.8617021276595693</v>
      </c>
      <c r="AJ24" s="38">
        <v>1.8896598612249136</v>
      </c>
      <c r="AK24" s="224">
        <f t="shared" si="3"/>
        <v>1.4905377645870884E-2</v>
      </c>
      <c r="AL24" s="189"/>
      <c r="AM24" s="222">
        <v>14</v>
      </c>
      <c r="AN24" s="223">
        <v>43264</v>
      </c>
      <c r="AO24" s="38" t="s">
        <v>186</v>
      </c>
      <c r="AP24" s="38" t="s">
        <v>126</v>
      </c>
      <c r="AQ24" s="38">
        <v>41.19658461476935</v>
      </c>
      <c r="AR24" s="38">
        <v>41.391377379619229</v>
      </c>
      <c r="AS24" s="224">
        <f t="shared" si="4"/>
        <v>4.7172193173410483E-3</v>
      </c>
      <c r="AT24" s="189"/>
      <c r="AU24" s="222">
        <v>13</v>
      </c>
      <c r="AV24" s="223">
        <v>43244</v>
      </c>
      <c r="AW24" s="38" t="s">
        <v>212</v>
      </c>
      <c r="AX24" s="38" t="s">
        <v>108</v>
      </c>
      <c r="AY24" s="38">
        <v>68.939590873642743</v>
      </c>
      <c r="AZ24" s="38">
        <v>68.963586554420147</v>
      </c>
      <c r="BA24" s="224">
        <f t="shared" si="5"/>
        <v>3.4800765616761634E-4</v>
      </c>
      <c r="BB24" s="189"/>
      <c r="BC24" s="222">
        <v>12</v>
      </c>
      <c r="BD24" s="223">
        <v>43271</v>
      </c>
      <c r="BE24" s="38" t="s">
        <v>239</v>
      </c>
      <c r="BF24" s="38" t="s">
        <v>228</v>
      </c>
      <c r="BG24" s="38">
        <v>11.798112302031639</v>
      </c>
      <c r="BH24" s="38">
        <v>11.778351030855616</v>
      </c>
      <c r="BI24" s="224">
        <f t="shared" si="6"/>
        <v>1.6763558551597954E-3</v>
      </c>
      <c r="BJ24" s="189"/>
      <c r="BK24" s="222">
        <v>12</v>
      </c>
      <c r="BL24" s="223">
        <v>43271</v>
      </c>
      <c r="BM24" s="38" t="s">
        <v>256</v>
      </c>
      <c r="BN24" s="38" t="s">
        <v>109</v>
      </c>
      <c r="BO24" s="38">
        <v>31.517120719819825</v>
      </c>
      <c r="BP24" s="38">
        <v>31.583683263347297</v>
      </c>
      <c r="BQ24" s="224">
        <f t="shared" si="7"/>
        <v>2.1097209330400162E-3</v>
      </c>
      <c r="BR24" s="189"/>
      <c r="BS24" s="222">
        <v>11</v>
      </c>
      <c r="BT24" s="223">
        <v>43277</v>
      </c>
      <c r="BU24" s="38" t="s">
        <v>285</v>
      </c>
      <c r="BV24" s="38" t="s">
        <v>111</v>
      </c>
      <c r="BW24" s="38">
        <v>98.68802623947515</v>
      </c>
      <c r="BX24" s="38">
        <v>98.752024959500744</v>
      </c>
      <c r="BY24" s="224">
        <f t="shared" si="8"/>
        <v>6.4828508336535972E-4</v>
      </c>
      <c r="BZ24" s="189"/>
      <c r="CA24" s="222">
        <v>11</v>
      </c>
      <c r="CB24" s="223">
        <v>43284</v>
      </c>
      <c r="CC24" s="38" t="s">
        <v>298</v>
      </c>
      <c r="CD24" s="38" t="s">
        <v>112</v>
      </c>
      <c r="CE24" s="38">
        <v>8.3551644835517251</v>
      </c>
      <c r="CF24" s="38">
        <v>8.592625179971181</v>
      </c>
      <c r="CG24" s="224">
        <f t="shared" si="9"/>
        <v>2.8022615471862706E-2</v>
      </c>
      <c r="CH24" s="189"/>
      <c r="CI24" s="222">
        <v>11</v>
      </c>
      <c r="CJ24" s="223"/>
      <c r="CK24" s="38"/>
      <c r="CL24" s="38"/>
      <c r="CM24" s="38"/>
      <c r="CN24" s="38"/>
      <c r="CO24" s="224" t="str">
        <f t="shared" si="10"/>
        <v/>
      </c>
      <c r="CP24" s="189"/>
      <c r="CQ24" s="222">
        <v>11</v>
      </c>
      <c r="CR24" s="223"/>
      <c r="CS24" s="38"/>
      <c r="CT24" s="38"/>
      <c r="CU24" s="38"/>
      <c r="CV24" s="38"/>
      <c r="CW24" s="224" t="str">
        <f t="shared" si="11"/>
        <v/>
      </c>
      <c r="CX24" s="189"/>
      <c r="CY24" s="222">
        <v>11</v>
      </c>
      <c r="CZ24" s="223"/>
      <c r="DA24" s="38"/>
      <c r="DB24" s="38"/>
      <c r="DC24" s="38"/>
      <c r="DD24" s="38"/>
      <c r="DE24" s="224" t="str">
        <f t="shared" si="12"/>
        <v/>
      </c>
      <c r="DF24" s="189"/>
      <c r="DG24" s="222">
        <v>11</v>
      </c>
      <c r="DH24" s="223">
        <v>43207</v>
      </c>
      <c r="DI24" s="38" t="s">
        <v>314</v>
      </c>
      <c r="DJ24" s="38" t="s">
        <v>116</v>
      </c>
      <c r="DK24" s="38">
        <v>78.295999999999992</v>
      </c>
      <c r="DL24" s="38">
        <v>78.375892339378936</v>
      </c>
      <c r="DM24" s="224">
        <f t="shared" si="13"/>
        <v>1.0198681867693638E-3</v>
      </c>
      <c r="DN24" s="189"/>
      <c r="DO24" s="222">
        <v>10</v>
      </c>
      <c r="DP24" s="223"/>
      <c r="DQ24" s="38"/>
      <c r="DR24" s="38"/>
      <c r="DS24" s="38"/>
      <c r="DT24" s="38"/>
      <c r="DU24" s="224" t="str">
        <f t="shared" si="14"/>
        <v/>
      </c>
      <c r="DV24" s="189"/>
      <c r="DW24" s="222">
        <v>10</v>
      </c>
      <c r="DX24" s="223"/>
      <c r="DY24" s="38"/>
      <c r="DZ24" s="38"/>
      <c r="EA24" s="38"/>
      <c r="EB24" s="38"/>
      <c r="EC24" s="224" t="str">
        <f t="shared" si="15"/>
        <v/>
      </c>
      <c r="ED24" s="189"/>
      <c r="EE24" s="222">
        <v>10</v>
      </c>
      <c r="EF24" s="223"/>
      <c r="EG24" s="38"/>
      <c r="EH24" s="38"/>
      <c r="EI24" s="38"/>
      <c r="EJ24" s="38"/>
      <c r="EK24" s="224" t="str">
        <f t="shared" si="16"/>
        <v/>
      </c>
    </row>
    <row r="25" spans="1:141" x14ac:dyDescent="0.25">
      <c r="A25" s="212" t="s">
        <v>119</v>
      </c>
      <c r="B25" s="213"/>
      <c r="C25" s="213"/>
      <c r="D25" s="105"/>
      <c r="G25" s="222">
        <v>15</v>
      </c>
      <c r="H25" s="223"/>
      <c r="I25" s="38"/>
      <c r="J25" s="38"/>
      <c r="K25" s="38"/>
      <c r="L25" s="38"/>
      <c r="M25" s="224" t="str">
        <f t="shared" si="0"/>
        <v/>
      </c>
      <c r="N25" s="189"/>
      <c r="O25" s="222">
        <v>15</v>
      </c>
      <c r="P25" s="223"/>
      <c r="Q25" s="38"/>
      <c r="R25" s="38"/>
      <c r="S25" s="38"/>
      <c r="T25" s="38"/>
      <c r="U25" s="224" t="str">
        <f t="shared" si="1"/>
        <v/>
      </c>
      <c r="V25" s="189"/>
      <c r="W25" s="222">
        <v>15</v>
      </c>
      <c r="X25" s="223"/>
      <c r="Y25" s="38"/>
      <c r="Z25" s="38"/>
      <c r="AA25" s="38"/>
      <c r="AB25" s="38"/>
      <c r="AC25" s="224" t="str">
        <f t="shared" si="2"/>
        <v/>
      </c>
      <c r="AD25" s="189"/>
      <c r="AE25" s="222">
        <v>15</v>
      </c>
      <c r="AF25" s="223">
        <v>43297</v>
      </c>
      <c r="AG25" s="38" t="s">
        <v>176</v>
      </c>
      <c r="AH25" s="38" t="s">
        <v>107</v>
      </c>
      <c r="AI25" s="38">
        <v>1.8617021276595693</v>
      </c>
      <c r="AJ25" s="38">
        <v>1.8896598612249136</v>
      </c>
      <c r="AK25" s="224">
        <f t="shared" si="3"/>
        <v>1.4905377645870884E-2</v>
      </c>
      <c r="AL25" s="189"/>
      <c r="AM25" s="222">
        <v>15</v>
      </c>
      <c r="AN25" s="223">
        <v>43270</v>
      </c>
      <c r="AO25" s="38" t="s">
        <v>185</v>
      </c>
      <c r="AP25" s="38" t="s">
        <v>126</v>
      </c>
      <c r="AQ25" s="38">
        <v>43.247675232476801</v>
      </c>
      <c r="AR25" s="38">
        <v>44.46888497840343</v>
      </c>
      <c r="AS25" s="224">
        <f t="shared" si="4"/>
        <v>2.784445133258091E-2</v>
      </c>
      <c r="AT25" s="189"/>
      <c r="AU25" s="222">
        <v>14</v>
      </c>
      <c r="AV25" s="223">
        <v>43243</v>
      </c>
      <c r="AW25" s="38" t="s">
        <v>214</v>
      </c>
      <c r="AX25" s="38" t="s">
        <v>108</v>
      </c>
      <c r="AY25" s="38">
        <v>64.748705025899497</v>
      </c>
      <c r="AZ25" s="38">
        <v>64.660361134995725</v>
      </c>
      <c r="BA25" s="224">
        <f t="shared" si="5"/>
        <v>1.3653431482757714E-3</v>
      </c>
      <c r="BB25" s="189"/>
      <c r="BC25" s="222">
        <v>13</v>
      </c>
      <c r="BD25" s="223">
        <v>43278</v>
      </c>
      <c r="BE25" s="38" t="s">
        <v>240</v>
      </c>
      <c r="BF25" s="38" t="s">
        <v>228</v>
      </c>
      <c r="BG25" s="38">
        <v>11.375772484550295</v>
      </c>
      <c r="BH25" s="38">
        <v>11.540153575428002</v>
      </c>
      <c r="BI25" s="224">
        <f t="shared" si="6"/>
        <v>1.4346449752671559E-2</v>
      </c>
      <c r="BJ25" s="189"/>
      <c r="BK25" s="222">
        <v>13</v>
      </c>
      <c r="BL25" s="223">
        <v>43271</v>
      </c>
      <c r="BM25" s="38" t="s">
        <v>257</v>
      </c>
      <c r="BN25" s="38" t="s">
        <v>109</v>
      </c>
      <c r="BO25" s="38">
        <v>31.360887600579911</v>
      </c>
      <c r="BP25" s="38">
        <v>31.021040531760956</v>
      </c>
      <c r="BQ25" s="224">
        <f t="shared" si="7"/>
        <v>1.0895689793299823E-2</v>
      </c>
      <c r="BR25" s="189"/>
      <c r="BS25" s="222">
        <v>12</v>
      </c>
      <c r="BT25" s="223">
        <v>43291</v>
      </c>
      <c r="BU25" s="38" t="s">
        <v>286</v>
      </c>
      <c r="BV25" s="38" t="s">
        <v>111</v>
      </c>
      <c r="BW25" s="38">
        <v>3.1876812318768599</v>
      </c>
      <c r="BX25" s="38">
        <v>3.1918723251069592</v>
      </c>
      <c r="BY25" s="224">
        <f t="shared" si="8"/>
        <v>1.3139142708540107E-3</v>
      </c>
      <c r="BZ25" s="189"/>
      <c r="CA25" s="222">
        <v>12</v>
      </c>
      <c r="CB25" s="223"/>
      <c r="CC25" s="38"/>
      <c r="CD25" s="38"/>
      <c r="CE25" s="38"/>
      <c r="CF25" s="38"/>
      <c r="CG25" s="224"/>
      <c r="CH25" s="189"/>
      <c r="CI25" s="222">
        <v>12</v>
      </c>
      <c r="CJ25" s="223"/>
      <c r="CK25" s="38"/>
      <c r="CL25" s="38"/>
      <c r="CM25" s="38"/>
      <c r="CN25" s="38"/>
      <c r="CO25" s="224"/>
      <c r="CP25" s="189"/>
      <c r="CQ25" s="222">
        <v>12</v>
      </c>
      <c r="CR25" s="223"/>
      <c r="CS25" s="38"/>
      <c r="CT25" s="38"/>
      <c r="CU25" s="38"/>
      <c r="CV25" s="38"/>
      <c r="CW25" s="224"/>
      <c r="CX25" s="189"/>
      <c r="CY25" s="222">
        <v>12</v>
      </c>
      <c r="CZ25" s="223"/>
      <c r="DA25" s="38"/>
      <c r="DB25" s="38"/>
      <c r="DC25" s="38"/>
      <c r="DD25" s="38"/>
      <c r="DE25" s="224" t="str">
        <f t="shared" si="12"/>
        <v/>
      </c>
      <c r="DF25" s="189"/>
      <c r="DG25" s="222">
        <v>12</v>
      </c>
      <c r="DH25" s="223">
        <v>43207</v>
      </c>
      <c r="DI25" s="38" t="s">
        <v>315</v>
      </c>
      <c r="DJ25" s="38" t="s">
        <v>116</v>
      </c>
      <c r="DK25" s="38">
        <v>76.652202603531364</v>
      </c>
      <c r="DL25" s="38">
        <v>76.967842572594222</v>
      </c>
      <c r="DM25" s="224">
        <f t="shared" si="13"/>
        <v>4.1093591490742746E-3</v>
      </c>
      <c r="DN25" s="189"/>
      <c r="DO25" s="222">
        <v>11</v>
      </c>
      <c r="DP25" s="223"/>
      <c r="DQ25" s="38"/>
      <c r="DR25" s="38"/>
      <c r="DS25" s="38"/>
      <c r="DT25" s="38"/>
      <c r="DU25" s="224" t="str">
        <f t="shared" si="14"/>
        <v/>
      </c>
      <c r="DV25" s="189"/>
      <c r="DW25" s="222">
        <v>11</v>
      </c>
      <c r="DX25" s="223"/>
      <c r="DY25" s="38"/>
      <c r="DZ25" s="38"/>
      <c r="EA25" s="38"/>
      <c r="EB25" s="38"/>
      <c r="EC25" s="224" t="str">
        <f t="shared" si="15"/>
        <v/>
      </c>
      <c r="ED25" s="189"/>
      <c r="EE25" s="222">
        <v>11</v>
      </c>
      <c r="EF25" s="223"/>
      <c r="EG25" s="38"/>
      <c r="EH25" s="38"/>
      <c r="EI25" s="38"/>
      <c r="EJ25" s="38"/>
      <c r="EK25" s="224" t="str">
        <f t="shared" si="16"/>
        <v/>
      </c>
    </row>
    <row r="26" spans="1:141" x14ac:dyDescent="0.25">
      <c r="A26" s="212" t="s">
        <v>120</v>
      </c>
      <c r="B26" s="213">
        <f>EC48</f>
        <v>2.4132573315419938E-2</v>
      </c>
      <c r="C26" s="213">
        <f>EC49</f>
        <v>3.0988956800531542E-2</v>
      </c>
      <c r="D26" s="105"/>
      <c r="G26" s="222">
        <v>16</v>
      </c>
      <c r="H26" s="223"/>
      <c r="I26" s="38"/>
      <c r="J26" s="38"/>
      <c r="K26" s="38"/>
      <c r="L26" s="38"/>
      <c r="M26" s="224" t="str">
        <f t="shared" si="0"/>
        <v/>
      </c>
      <c r="N26" s="189"/>
      <c r="O26" s="222">
        <v>16</v>
      </c>
      <c r="P26" s="223"/>
      <c r="Q26" s="38"/>
      <c r="R26" s="38"/>
      <c r="S26" s="38"/>
      <c r="T26" s="38"/>
      <c r="U26" s="224" t="str">
        <f t="shared" si="1"/>
        <v/>
      </c>
      <c r="V26" s="189"/>
      <c r="W26" s="222">
        <v>16</v>
      </c>
      <c r="X26" s="223"/>
      <c r="Y26" s="38"/>
      <c r="Z26" s="38"/>
      <c r="AA26" s="38"/>
      <c r="AB26" s="38"/>
      <c r="AC26" s="224" t="str">
        <f t="shared" si="2"/>
        <v/>
      </c>
      <c r="AD26" s="189"/>
      <c r="AE26" s="222">
        <v>16</v>
      </c>
      <c r="AF26" s="223"/>
      <c r="AG26" s="38"/>
      <c r="AH26" s="38"/>
      <c r="AI26" s="38"/>
      <c r="AJ26" s="38"/>
      <c r="AK26" s="224" t="str">
        <f t="shared" si="3"/>
        <v/>
      </c>
      <c r="AL26" s="189"/>
      <c r="AM26" s="222">
        <v>16</v>
      </c>
      <c r="AN26" s="223">
        <v>43271</v>
      </c>
      <c r="AO26" s="38" t="s">
        <v>187</v>
      </c>
      <c r="AP26" s="38" t="s">
        <v>126</v>
      </c>
      <c r="AQ26" s="38">
        <v>42.57744535327884</v>
      </c>
      <c r="AR26" s="38">
        <v>41.906456837769177</v>
      </c>
      <c r="AS26" s="224">
        <f t="shared" si="4"/>
        <v>1.5884411067858116E-2</v>
      </c>
      <c r="AT26" s="189"/>
      <c r="AU26" s="222">
        <v>15</v>
      </c>
      <c r="AV26" s="223">
        <v>43243</v>
      </c>
      <c r="AW26" s="38" t="s">
        <v>215</v>
      </c>
      <c r="AX26" s="38" t="s">
        <v>108</v>
      </c>
      <c r="AY26" s="38">
        <v>64.108000000000089</v>
      </c>
      <c r="AZ26" s="38">
        <v>63.356595812753781</v>
      </c>
      <c r="BA26" s="224">
        <f t="shared" si="5"/>
        <v>1.179000619670304E-2</v>
      </c>
      <c r="BB26" s="189"/>
      <c r="BC26" s="222">
        <v>14</v>
      </c>
      <c r="BD26" s="223">
        <v>43284</v>
      </c>
      <c r="BE26" s="38" t="s">
        <v>241</v>
      </c>
      <c r="BF26" s="38" t="s">
        <v>228</v>
      </c>
      <c r="BG26" s="38">
        <v>9.6542622327981498</v>
      </c>
      <c r="BH26" s="38">
        <v>9.5858082838342966</v>
      </c>
      <c r="BI26" s="224">
        <f t="shared" si="6"/>
        <v>7.1157690305424636E-3</v>
      </c>
      <c r="BJ26" s="189"/>
      <c r="BK26" s="222">
        <v>14</v>
      </c>
      <c r="BL26" s="223">
        <v>43277</v>
      </c>
      <c r="BM26" s="38" t="s">
        <v>258</v>
      </c>
      <c r="BN26" s="38" t="s">
        <v>109</v>
      </c>
      <c r="BO26" s="38">
        <v>3.823464714939917</v>
      </c>
      <c r="BP26" s="38">
        <v>4.6132618780995172</v>
      </c>
      <c r="BQ26" s="224">
        <f t="shared" si="7"/>
        <v>0.18722834133589386</v>
      </c>
      <c r="BR26" s="189"/>
      <c r="BS26" s="222">
        <v>13</v>
      </c>
      <c r="BT26" s="223">
        <v>43291</v>
      </c>
      <c r="BU26" s="38" t="s">
        <v>287</v>
      </c>
      <c r="BV26" s="38" t="s">
        <v>111</v>
      </c>
      <c r="BW26" s="38">
        <v>2.7135658294673237</v>
      </c>
      <c r="BX26" s="38">
        <v>2.7135115679177368</v>
      </c>
      <c r="BY26" s="224">
        <f t="shared" si="8"/>
        <v>1.9996600606072376E-5</v>
      </c>
      <c r="BZ26" s="189"/>
      <c r="CA26" s="222">
        <v>13</v>
      </c>
      <c r="CB26" s="223"/>
      <c r="CC26" s="38"/>
      <c r="CD26" s="38"/>
      <c r="CE26" s="38"/>
      <c r="CF26" s="38"/>
      <c r="CG26" s="224"/>
      <c r="CH26" s="189"/>
      <c r="CI26" s="222">
        <v>13</v>
      </c>
      <c r="CJ26" s="223"/>
      <c r="CK26" s="38"/>
      <c r="CL26" s="38"/>
      <c r="CM26" s="38"/>
      <c r="CN26" s="38"/>
      <c r="CO26" s="224"/>
      <c r="CP26" s="189"/>
      <c r="CQ26" s="222">
        <v>13</v>
      </c>
      <c r="CR26" s="223"/>
      <c r="CS26" s="38"/>
      <c r="CT26" s="38"/>
      <c r="CU26" s="38"/>
      <c r="CV26" s="38"/>
      <c r="CW26" s="224"/>
      <c r="CX26" s="189"/>
      <c r="CY26" s="222">
        <v>13</v>
      </c>
      <c r="CZ26" s="223"/>
      <c r="DA26" s="38"/>
      <c r="DB26" s="38"/>
      <c r="DC26" s="38"/>
      <c r="DD26" s="38"/>
      <c r="DE26" s="224" t="str">
        <f t="shared" si="12"/>
        <v/>
      </c>
      <c r="DF26" s="189"/>
      <c r="DG26" s="222">
        <v>13</v>
      </c>
      <c r="DH26" s="223">
        <v>43207</v>
      </c>
      <c r="DI26" s="38" t="s">
        <v>316</v>
      </c>
      <c r="DJ26" s="38" t="s">
        <v>116</v>
      </c>
      <c r="DK26" s="38">
        <v>78.970523537175524</v>
      </c>
      <c r="DL26" s="38">
        <v>79.050094990500895</v>
      </c>
      <c r="DM26" s="224">
        <f t="shared" si="13"/>
        <v>1.0071021625755127E-3</v>
      </c>
      <c r="DN26" s="189"/>
      <c r="DO26" s="222">
        <v>12</v>
      </c>
      <c r="DP26" s="223"/>
      <c r="DQ26" s="38"/>
      <c r="DR26" s="38"/>
      <c r="DS26" s="38"/>
      <c r="DT26" s="38"/>
      <c r="DU26" s="224" t="str">
        <f t="shared" si="14"/>
        <v/>
      </c>
      <c r="DV26" s="189"/>
      <c r="DW26" s="222">
        <v>12</v>
      </c>
      <c r="DX26" s="223"/>
      <c r="DY26" s="38"/>
      <c r="DZ26" s="38"/>
      <c r="EA26" s="38"/>
      <c r="EB26" s="38"/>
      <c r="EC26" s="224" t="str">
        <f t="shared" si="15"/>
        <v/>
      </c>
      <c r="ED26" s="189"/>
      <c r="EE26" s="222">
        <v>12</v>
      </c>
      <c r="EF26" s="223"/>
      <c r="EG26" s="38"/>
      <c r="EH26" s="38"/>
      <c r="EI26" s="38"/>
      <c r="EJ26" s="38"/>
      <c r="EK26" s="224" t="str">
        <f t="shared" si="16"/>
        <v/>
      </c>
    </row>
    <row r="27" spans="1:141" x14ac:dyDescent="0.25">
      <c r="A27" s="212" t="s">
        <v>128</v>
      </c>
      <c r="B27" s="213"/>
      <c r="C27" s="213"/>
      <c r="D27" s="105"/>
      <c r="G27" s="222">
        <v>17</v>
      </c>
      <c r="H27" s="223"/>
      <c r="I27" s="38"/>
      <c r="J27" s="38"/>
      <c r="K27" s="38"/>
      <c r="L27" s="38"/>
      <c r="M27" s="224" t="str">
        <f t="shared" si="0"/>
        <v/>
      </c>
      <c r="N27" s="189"/>
      <c r="O27" s="222">
        <v>17</v>
      </c>
      <c r="P27" s="223"/>
      <c r="Q27" s="38"/>
      <c r="R27" s="38"/>
      <c r="S27" s="38"/>
      <c r="T27" s="38"/>
      <c r="U27" s="224" t="str">
        <f t="shared" si="1"/>
        <v/>
      </c>
      <c r="V27" s="189"/>
      <c r="W27" s="222">
        <v>17</v>
      </c>
      <c r="X27" s="223"/>
      <c r="Y27" s="38"/>
      <c r="Z27" s="38"/>
      <c r="AA27" s="38"/>
      <c r="AB27" s="38"/>
      <c r="AC27" s="224" t="str">
        <f t="shared" si="2"/>
        <v/>
      </c>
      <c r="AD27" s="189"/>
      <c r="AE27" s="222">
        <v>17</v>
      </c>
      <c r="AF27" s="223"/>
      <c r="AG27" s="38"/>
      <c r="AH27" s="38"/>
      <c r="AI27" s="38"/>
      <c r="AJ27" s="38"/>
      <c r="AK27" s="224" t="str">
        <f t="shared" si="3"/>
        <v/>
      </c>
      <c r="AL27" s="189"/>
      <c r="AM27" s="222">
        <v>17</v>
      </c>
      <c r="AN27" s="223">
        <v>43271</v>
      </c>
      <c r="AO27" s="38" t="s">
        <v>188</v>
      </c>
      <c r="AP27" s="38" t="s">
        <v>126</v>
      </c>
      <c r="AQ27" s="38">
        <v>42.461452312861262</v>
      </c>
      <c r="AR27" s="38">
        <v>42.544342018436666</v>
      </c>
      <c r="AS27" s="224">
        <f t="shared" si="4"/>
        <v>1.9502130702373846E-3</v>
      </c>
      <c r="AT27" s="189"/>
      <c r="AU27" s="222">
        <v>16</v>
      </c>
      <c r="AV27" s="223">
        <v>43243</v>
      </c>
      <c r="AW27" s="38" t="s">
        <v>216</v>
      </c>
      <c r="AX27" s="38" t="s">
        <v>108</v>
      </c>
      <c r="AY27" s="38">
        <v>74.348617248895295</v>
      </c>
      <c r="AZ27" s="38">
        <v>73.599168099828034</v>
      </c>
      <c r="BA27" s="224">
        <f t="shared" si="5"/>
        <v>1.0131265531292082E-2</v>
      </c>
      <c r="BB27" s="189"/>
      <c r="BC27" s="222">
        <v>15</v>
      </c>
      <c r="BD27" s="223">
        <v>43285</v>
      </c>
      <c r="BE27" s="38" t="s">
        <v>242</v>
      </c>
      <c r="BF27" s="38" t="s">
        <v>228</v>
      </c>
      <c r="BG27" s="38">
        <v>11.617767644647037</v>
      </c>
      <c r="BH27" s="38">
        <v>11.635534578616891</v>
      </c>
      <c r="BI27" s="224">
        <f t="shared" si="6"/>
        <v>1.5281213652381157E-3</v>
      </c>
      <c r="BJ27" s="189"/>
      <c r="BK27" s="222">
        <v>15</v>
      </c>
      <c r="BL27" s="223">
        <v>43277</v>
      </c>
      <c r="BM27" s="38" t="s">
        <v>259</v>
      </c>
      <c r="BN27" s="38" t="s">
        <v>109</v>
      </c>
      <c r="BO27" s="38">
        <v>3.0396960303969323</v>
      </c>
      <c r="BP27" s="38">
        <v>3.7314775931369004</v>
      </c>
      <c r="BQ27" s="224">
        <f t="shared" si="7"/>
        <v>0.20433136150448664</v>
      </c>
      <c r="BR27" s="189"/>
      <c r="BS27" s="222">
        <v>14</v>
      </c>
      <c r="BT27" s="223"/>
      <c r="BU27" s="38"/>
      <c r="BV27" s="38"/>
      <c r="BW27" s="38"/>
      <c r="BX27" s="38"/>
      <c r="BY27" s="224" t="str">
        <f t="shared" si="8"/>
        <v/>
      </c>
      <c r="BZ27" s="189"/>
      <c r="CA27" s="222">
        <v>14</v>
      </c>
      <c r="CB27" s="223"/>
      <c r="CC27" s="38"/>
      <c r="CD27" s="38"/>
      <c r="CE27" s="38"/>
      <c r="CF27" s="38"/>
      <c r="CG27" s="224" t="str">
        <f t="shared" si="9"/>
        <v/>
      </c>
      <c r="CH27" s="189"/>
      <c r="CI27" s="222">
        <v>14</v>
      </c>
      <c r="CJ27" s="223"/>
      <c r="CK27" s="38"/>
      <c r="CL27" s="38"/>
      <c r="CM27" s="38"/>
      <c r="CN27" s="38"/>
      <c r="CO27" s="224" t="str">
        <f t="shared" ref="CO27:CO43" si="17">IF(AND(ISBLANK(CM27),ISBLANK(CN27))=TRUE,"",ABS(CN27-CM27)/AVERAGE(CM27:CN27))</f>
        <v/>
      </c>
      <c r="CP27" s="189"/>
      <c r="CQ27" s="222">
        <v>14</v>
      </c>
      <c r="CR27" s="223"/>
      <c r="CS27" s="38"/>
      <c r="CT27" s="38"/>
      <c r="CU27" s="38"/>
      <c r="CV27" s="38"/>
      <c r="CW27" s="224" t="str">
        <f t="shared" ref="CW27:CW43" si="18">IF(AND(ISBLANK(CU27),ISBLANK(CV27))=TRUE,"",ABS(CV27-CU27)/AVERAGE(CU27:CV27))</f>
        <v/>
      </c>
      <c r="CX27" s="189"/>
      <c r="CY27" s="222">
        <v>14</v>
      </c>
      <c r="CZ27" s="223"/>
      <c r="DA27" s="38"/>
      <c r="DB27" s="38"/>
      <c r="DC27" s="38"/>
      <c r="DD27" s="38"/>
      <c r="DE27" s="224" t="str">
        <f t="shared" si="12"/>
        <v/>
      </c>
      <c r="DF27" s="189"/>
      <c r="DG27" s="222">
        <v>14</v>
      </c>
      <c r="DH27" s="223">
        <v>43207</v>
      </c>
      <c r="DI27" s="38" t="s">
        <v>317</v>
      </c>
      <c r="DJ27" s="38" t="s">
        <v>116</v>
      </c>
      <c r="DK27" s="38">
        <v>77.877981963246668</v>
      </c>
      <c r="DL27" s="38">
        <v>78.033953888300076</v>
      </c>
      <c r="DM27" s="224">
        <f t="shared" ref="DM27:DM43" si="19">IF(AND(ISBLANK(DK27),ISBLANK(DL27))=TRUE,"",ABS(DL27-DK27)/AVERAGE(DK27:DL27))</f>
        <v>2.0007695267399883E-3</v>
      </c>
      <c r="DN27" s="189"/>
      <c r="DO27" s="222">
        <v>13</v>
      </c>
      <c r="DP27" s="223"/>
      <c r="DQ27" s="38"/>
      <c r="DR27" s="38"/>
      <c r="DS27" s="38"/>
      <c r="DT27" s="38"/>
      <c r="DU27" s="224" t="str">
        <f t="shared" si="14"/>
        <v/>
      </c>
      <c r="DV27" s="189"/>
      <c r="DW27" s="222">
        <v>13</v>
      </c>
      <c r="DX27" s="223"/>
      <c r="DY27" s="38"/>
      <c r="DZ27" s="38"/>
      <c r="EA27" s="38"/>
      <c r="EB27" s="38"/>
      <c r="EC27" s="224" t="str">
        <f t="shared" si="15"/>
        <v/>
      </c>
      <c r="ED27" s="189"/>
      <c r="EE27" s="222">
        <v>13</v>
      </c>
      <c r="EF27" s="223"/>
      <c r="EG27" s="38"/>
      <c r="EH27" s="38"/>
      <c r="EI27" s="38"/>
      <c r="EJ27" s="38"/>
      <c r="EK27" s="224" t="str">
        <f t="shared" si="16"/>
        <v/>
      </c>
    </row>
    <row r="28" spans="1:141" x14ac:dyDescent="0.25">
      <c r="A28" s="212" t="s">
        <v>121</v>
      </c>
      <c r="B28" s="213"/>
      <c r="C28" s="213"/>
      <c r="D28" s="105"/>
      <c r="G28" s="222">
        <v>18</v>
      </c>
      <c r="H28" s="223"/>
      <c r="I28" s="38"/>
      <c r="J28" s="38"/>
      <c r="K28" s="38"/>
      <c r="L28" s="38"/>
      <c r="M28" s="224" t="str">
        <f t="shared" si="0"/>
        <v/>
      </c>
      <c r="N28" s="189"/>
      <c r="O28" s="222">
        <v>18</v>
      </c>
      <c r="P28" s="223"/>
      <c r="Q28" s="38"/>
      <c r="R28" s="38"/>
      <c r="S28" s="38"/>
      <c r="T28" s="38"/>
      <c r="U28" s="224" t="str">
        <f t="shared" si="1"/>
        <v/>
      </c>
      <c r="V28" s="189"/>
      <c r="W28" s="222">
        <v>18</v>
      </c>
      <c r="X28" s="223"/>
      <c r="Y28" s="38"/>
      <c r="Z28" s="38"/>
      <c r="AA28" s="38"/>
      <c r="AB28" s="38"/>
      <c r="AC28" s="224" t="str">
        <f t="shared" si="2"/>
        <v/>
      </c>
      <c r="AD28" s="189"/>
      <c r="AE28" s="222">
        <v>18</v>
      </c>
      <c r="AF28" s="223"/>
      <c r="AG28" s="38"/>
      <c r="AH28" s="38"/>
      <c r="AI28" s="38"/>
      <c r="AJ28" s="38"/>
      <c r="AK28" s="224" t="str">
        <f t="shared" si="3"/>
        <v/>
      </c>
      <c r="AL28" s="189"/>
      <c r="AM28" s="222">
        <v>18</v>
      </c>
      <c r="AN28" s="223">
        <v>43279</v>
      </c>
      <c r="AO28" s="38" t="s">
        <v>189</v>
      </c>
      <c r="AP28" s="38" t="s">
        <v>126</v>
      </c>
      <c r="AQ28" s="38">
        <v>41.873487590744531</v>
      </c>
      <c r="AR28" s="38">
        <v>41.65783421657833</v>
      </c>
      <c r="AS28" s="224">
        <f t="shared" si="4"/>
        <v>5.1634134238564442E-3</v>
      </c>
      <c r="AT28" s="189"/>
      <c r="AU28" s="222">
        <v>17</v>
      </c>
      <c r="AV28" s="223">
        <v>43243</v>
      </c>
      <c r="AW28" s="38" t="s">
        <v>217</v>
      </c>
      <c r="AX28" s="38" t="s">
        <v>108</v>
      </c>
      <c r="AY28" s="38">
        <v>55.591993441180641</v>
      </c>
      <c r="AZ28" s="38">
        <v>55.524005678977794</v>
      </c>
      <c r="BA28" s="224">
        <f t="shared" si="5"/>
        <v>1.2237258854024538E-3</v>
      </c>
      <c r="BB28" s="189"/>
      <c r="BC28" s="222">
        <v>16</v>
      </c>
      <c r="BD28" s="223">
        <v>43297</v>
      </c>
      <c r="BE28" s="38" t="s">
        <v>243</v>
      </c>
      <c r="BF28" s="38" t="s">
        <v>228</v>
      </c>
      <c r="BG28" s="38">
        <v>11.379951608710371</v>
      </c>
      <c r="BH28" s="38">
        <v>11.43285671432851</v>
      </c>
      <c r="BI28" s="224">
        <f t="shared" si="6"/>
        <v>4.6381931473741195E-3</v>
      </c>
      <c r="BJ28" s="189"/>
      <c r="BK28" s="222">
        <v>16</v>
      </c>
      <c r="BL28" s="223">
        <v>43277</v>
      </c>
      <c r="BM28" s="38" t="s">
        <v>260</v>
      </c>
      <c r="BN28" s="38" t="s">
        <v>109</v>
      </c>
      <c r="BO28" s="38">
        <v>3.877767333960036</v>
      </c>
      <c r="BP28" s="38">
        <v>4.1259174816504096</v>
      </c>
      <c r="BQ28" s="224">
        <f t="shared" si="7"/>
        <v>6.2008975467494606E-2</v>
      </c>
      <c r="BR28" s="189"/>
      <c r="BS28" s="222">
        <v>15</v>
      </c>
      <c r="BT28" s="223"/>
      <c r="BU28" s="38"/>
      <c r="BV28" s="38"/>
      <c r="BW28" s="38"/>
      <c r="BX28" s="38"/>
      <c r="BY28" s="224" t="str">
        <f t="shared" si="8"/>
        <v/>
      </c>
      <c r="BZ28" s="189"/>
      <c r="CA28" s="222">
        <v>15</v>
      </c>
      <c r="CB28" s="223"/>
      <c r="CC28" s="38"/>
      <c r="CD28" s="38"/>
      <c r="CE28" s="38"/>
      <c r="CF28" s="38"/>
      <c r="CG28" s="224" t="str">
        <f t="shared" si="9"/>
        <v/>
      </c>
      <c r="CH28" s="189"/>
      <c r="CI28" s="222">
        <v>15</v>
      </c>
      <c r="CJ28" s="223"/>
      <c r="CK28" s="38"/>
      <c r="CL28" s="38"/>
      <c r="CM28" s="38"/>
      <c r="CN28" s="38"/>
      <c r="CO28" s="224" t="str">
        <f t="shared" si="17"/>
        <v/>
      </c>
      <c r="CP28" s="189"/>
      <c r="CQ28" s="222">
        <v>15</v>
      </c>
      <c r="CR28" s="223"/>
      <c r="CS28" s="38"/>
      <c r="CT28" s="38"/>
      <c r="CU28" s="38"/>
      <c r="CV28" s="38"/>
      <c r="CW28" s="224" t="str">
        <f t="shared" si="18"/>
        <v/>
      </c>
      <c r="CX28" s="189"/>
      <c r="CY28" s="222">
        <v>15</v>
      </c>
      <c r="CZ28" s="223"/>
      <c r="DA28" s="38"/>
      <c r="DB28" s="38"/>
      <c r="DC28" s="38"/>
      <c r="DD28" s="38"/>
      <c r="DE28" s="224" t="str">
        <f t="shared" si="12"/>
        <v/>
      </c>
      <c r="DF28" s="189"/>
      <c r="DG28" s="222">
        <v>15</v>
      </c>
      <c r="DH28" s="223">
        <v>43207</v>
      </c>
      <c r="DI28" s="38" t="s">
        <v>318</v>
      </c>
      <c r="DJ28" s="38" t="s">
        <v>116</v>
      </c>
      <c r="DK28" s="38">
        <v>76.202283588953961</v>
      </c>
      <c r="DL28" s="38">
        <v>76.186381361863752</v>
      </c>
      <c r="DM28" s="224">
        <f t="shared" si="19"/>
        <v>2.0870616715935953E-4</v>
      </c>
      <c r="DN28" s="189"/>
      <c r="DO28" s="222">
        <v>14</v>
      </c>
      <c r="DP28" s="223"/>
      <c r="DQ28" s="38"/>
      <c r="DR28" s="38"/>
      <c r="DS28" s="38"/>
      <c r="DT28" s="38"/>
      <c r="DU28" s="224" t="str">
        <f t="shared" si="14"/>
        <v/>
      </c>
      <c r="DV28" s="189"/>
      <c r="DW28" s="222">
        <v>14</v>
      </c>
      <c r="DX28" s="223"/>
      <c r="DY28" s="38"/>
      <c r="DZ28" s="38"/>
      <c r="EA28" s="38"/>
      <c r="EB28" s="38"/>
      <c r="EC28" s="224" t="str">
        <f t="shared" si="15"/>
        <v/>
      </c>
      <c r="ED28" s="189"/>
      <c r="EE28" s="222">
        <v>14</v>
      </c>
      <c r="EF28" s="223"/>
      <c r="EG28" s="38"/>
      <c r="EH28" s="38"/>
      <c r="EI28" s="38"/>
      <c r="EJ28" s="38"/>
      <c r="EK28" s="224" t="str">
        <f t="shared" si="16"/>
        <v/>
      </c>
    </row>
    <row r="29" spans="1:141" x14ac:dyDescent="0.25">
      <c r="A29" s="212" t="s">
        <v>122</v>
      </c>
      <c r="B29" s="213"/>
      <c r="C29" s="213"/>
      <c r="D29" s="105"/>
      <c r="G29" s="222">
        <v>19</v>
      </c>
      <c r="H29" s="223"/>
      <c r="I29" s="38"/>
      <c r="J29" s="38"/>
      <c r="K29" s="38"/>
      <c r="L29" s="38"/>
      <c r="M29" s="224" t="str">
        <f t="shared" si="0"/>
        <v/>
      </c>
      <c r="N29" s="189"/>
      <c r="O29" s="222">
        <v>19</v>
      </c>
      <c r="P29" s="223"/>
      <c r="Q29" s="38"/>
      <c r="R29" s="38"/>
      <c r="S29" s="38"/>
      <c r="T29" s="38"/>
      <c r="U29" s="224" t="str">
        <f t="shared" si="1"/>
        <v/>
      </c>
      <c r="V29" s="189"/>
      <c r="W29" s="222">
        <v>19</v>
      </c>
      <c r="X29" s="223"/>
      <c r="Y29" s="38"/>
      <c r="Z29" s="38"/>
      <c r="AA29" s="38"/>
      <c r="AB29" s="38"/>
      <c r="AC29" s="224" t="str">
        <f t="shared" si="2"/>
        <v/>
      </c>
      <c r="AD29" s="189"/>
      <c r="AE29" s="222">
        <v>19</v>
      </c>
      <c r="AF29" s="223"/>
      <c r="AG29" s="38"/>
      <c r="AH29" s="38"/>
      <c r="AI29" s="38"/>
      <c r="AJ29" s="38"/>
      <c r="AK29" s="224" t="str">
        <f t="shared" si="3"/>
        <v/>
      </c>
      <c r="AL29" s="189"/>
      <c r="AM29" s="222">
        <v>19</v>
      </c>
      <c r="AN29" s="223">
        <v>43285</v>
      </c>
      <c r="AO29" s="38" t="s">
        <v>190</v>
      </c>
      <c r="AP29" s="38" t="s">
        <v>126</v>
      </c>
      <c r="AQ29" s="38">
        <v>44.547109057818837</v>
      </c>
      <c r="AR29" s="38">
        <v>43.747625237476271</v>
      </c>
      <c r="AS29" s="224">
        <f t="shared" si="4"/>
        <v>1.8109433744231046E-2</v>
      </c>
      <c r="AT29" s="189"/>
      <c r="AU29" s="222">
        <v>18</v>
      </c>
      <c r="AV29" s="223">
        <v>43263</v>
      </c>
      <c r="AW29" s="38" t="s">
        <v>218</v>
      </c>
      <c r="AX29" s="38" t="s">
        <v>108</v>
      </c>
      <c r="AY29" s="38">
        <v>60.875042492351341</v>
      </c>
      <c r="AZ29" s="38">
        <v>61.328960787058293</v>
      </c>
      <c r="BA29" s="224">
        <f t="shared" si="5"/>
        <v>7.4288612897419459E-3</v>
      </c>
      <c r="BB29" s="189"/>
      <c r="BC29" s="222">
        <v>17</v>
      </c>
      <c r="BD29" s="223">
        <v>43299</v>
      </c>
      <c r="BE29" s="38" t="s">
        <v>244</v>
      </c>
      <c r="BF29" s="38" t="s">
        <v>228</v>
      </c>
      <c r="BG29" s="38">
        <v>11.386861313868589</v>
      </c>
      <c r="BH29" s="38">
        <v>11.486391905133331</v>
      </c>
      <c r="BI29" s="224">
        <f t="shared" si="6"/>
        <v>8.7027927607653856E-3</v>
      </c>
      <c r="BJ29" s="189"/>
      <c r="BK29" s="222">
        <v>17</v>
      </c>
      <c r="BL29" s="223">
        <v>43277</v>
      </c>
      <c r="BM29" s="38" t="s">
        <v>261</v>
      </c>
      <c r="BN29" s="38" t="s">
        <v>109</v>
      </c>
      <c r="BO29" s="38">
        <v>9.1790820917908356</v>
      </c>
      <c r="BP29" s="38">
        <v>9.0130986901310273</v>
      </c>
      <c r="BQ29" s="224">
        <f t="shared" si="7"/>
        <v>1.8247773991422862E-2</v>
      </c>
      <c r="BR29" s="189"/>
      <c r="BS29" s="222">
        <v>16</v>
      </c>
      <c r="BT29" s="223"/>
      <c r="BU29" s="38"/>
      <c r="BV29" s="38"/>
      <c r="BW29" s="38"/>
      <c r="BX29" s="38"/>
      <c r="BY29" s="224" t="str">
        <f t="shared" si="8"/>
        <v/>
      </c>
      <c r="BZ29" s="189"/>
      <c r="CA29" s="222">
        <v>16</v>
      </c>
      <c r="CB29" s="223"/>
      <c r="CC29" s="38"/>
      <c r="CD29" s="38"/>
      <c r="CE29" s="38"/>
      <c r="CF29" s="38"/>
      <c r="CG29" s="224" t="str">
        <f t="shared" si="9"/>
        <v/>
      </c>
      <c r="CH29" s="189"/>
      <c r="CI29" s="222">
        <v>16</v>
      </c>
      <c r="CJ29" s="223"/>
      <c r="CK29" s="38"/>
      <c r="CL29" s="38"/>
      <c r="CM29" s="38"/>
      <c r="CN29" s="38"/>
      <c r="CO29" s="224" t="str">
        <f t="shared" si="17"/>
        <v/>
      </c>
      <c r="CP29" s="189"/>
      <c r="CQ29" s="222">
        <v>16</v>
      </c>
      <c r="CR29" s="223"/>
      <c r="CS29" s="38"/>
      <c r="CT29" s="38"/>
      <c r="CU29" s="38"/>
      <c r="CV29" s="38"/>
      <c r="CW29" s="224" t="str">
        <f t="shared" si="18"/>
        <v/>
      </c>
      <c r="CX29" s="189"/>
      <c r="CY29" s="222">
        <v>16</v>
      </c>
      <c r="CZ29" s="223"/>
      <c r="DA29" s="38"/>
      <c r="DB29" s="38"/>
      <c r="DC29" s="38"/>
      <c r="DD29" s="38"/>
      <c r="DE29" s="224" t="str">
        <f t="shared" si="12"/>
        <v/>
      </c>
      <c r="DF29" s="189"/>
      <c r="DG29" s="222">
        <v>16</v>
      </c>
      <c r="DH29" s="223">
        <v>43213</v>
      </c>
      <c r="DI29" s="38" t="s">
        <v>319</v>
      </c>
      <c r="DJ29" s="38" t="s">
        <v>116</v>
      </c>
      <c r="DK29" s="38">
        <v>77.631342119472748</v>
      </c>
      <c r="DL29" s="38">
        <v>77.911975844347907</v>
      </c>
      <c r="DM29" s="224">
        <f t="shared" si="19"/>
        <v>3.6084317674184409E-3</v>
      </c>
      <c r="DN29" s="189"/>
      <c r="DO29" s="222">
        <v>15</v>
      </c>
      <c r="DP29" s="223"/>
      <c r="DQ29" s="38"/>
      <c r="DR29" s="38"/>
      <c r="DS29" s="38"/>
      <c r="DT29" s="38"/>
      <c r="DU29" s="224" t="str">
        <f t="shared" si="14"/>
        <v/>
      </c>
      <c r="DV29" s="189"/>
      <c r="DW29" s="222">
        <v>15</v>
      </c>
      <c r="DX29" s="223"/>
      <c r="DY29" s="38"/>
      <c r="DZ29" s="38"/>
      <c r="EA29" s="38"/>
      <c r="EB29" s="38"/>
      <c r="EC29" s="224" t="str">
        <f t="shared" si="15"/>
        <v/>
      </c>
      <c r="ED29" s="189"/>
      <c r="EE29" s="222">
        <v>15</v>
      </c>
      <c r="EF29" s="223"/>
      <c r="EG29" s="38"/>
      <c r="EH29" s="38"/>
      <c r="EI29" s="38"/>
      <c r="EJ29" s="38"/>
      <c r="EK29" s="224" t="str">
        <f t="shared" si="16"/>
        <v/>
      </c>
    </row>
    <row r="30" spans="1:141" x14ac:dyDescent="0.25">
      <c r="A30" s="212" t="s">
        <v>123</v>
      </c>
      <c r="B30" s="213"/>
      <c r="C30" s="213"/>
      <c r="D30" s="105"/>
      <c r="G30" s="222">
        <v>20</v>
      </c>
      <c r="H30" s="223"/>
      <c r="I30" s="38"/>
      <c r="J30" s="38"/>
      <c r="K30" s="38"/>
      <c r="L30" s="38"/>
      <c r="M30" s="224" t="str">
        <f t="shared" si="0"/>
        <v/>
      </c>
      <c r="N30" s="189"/>
      <c r="O30" s="222">
        <v>20</v>
      </c>
      <c r="P30" s="223"/>
      <c r="Q30" s="38"/>
      <c r="R30" s="38"/>
      <c r="S30" s="38"/>
      <c r="T30" s="38"/>
      <c r="U30" s="224" t="str">
        <f t="shared" si="1"/>
        <v/>
      </c>
      <c r="V30" s="189"/>
      <c r="W30" s="222">
        <v>20</v>
      </c>
      <c r="X30" s="223"/>
      <c r="Y30" s="38"/>
      <c r="Z30" s="38"/>
      <c r="AA30" s="38"/>
      <c r="AB30" s="38"/>
      <c r="AC30" s="224" t="str">
        <f t="shared" si="2"/>
        <v/>
      </c>
      <c r="AD30" s="189"/>
      <c r="AE30" s="222">
        <v>20</v>
      </c>
      <c r="AF30" s="223"/>
      <c r="AG30" s="38"/>
      <c r="AH30" s="38"/>
      <c r="AI30" s="38"/>
      <c r="AJ30" s="38"/>
      <c r="AK30" s="224" t="str">
        <f t="shared" si="3"/>
        <v/>
      </c>
      <c r="AL30" s="189"/>
      <c r="AM30" s="222">
        <v>20</v>
      </c>
      <c r="AN30" s="223">
        <v>43285</v>
      </c>
      <c r="AO30" s="38" t="s">
        <v>191</v>
      </c>
      <c r="AP30" s="38" t="s">
        <v>126</v>
      </c>
      <c r="AQ30" s="38">
        <v>44.458221671133145</v>
      </c>
      <c r="AR30" s="38">
        <v>44.843999999999937</v>
      </c>
      <c r="AS30" s="224">
        <f t="shared" si="4"/>
        <v>8.6398372100409786E-3</v>
      </c>
      <c r="AT30" s="189"/>
      <c r="AU30" s="222">
        <v>19</v>
      </c>
      <c r="AV30" s="223">
        <v>43263</v>
      </c>
      <c r="AW30" s="38" t="s">
        <v>219</v>
      </c>
      <c r="AX30" s="38" t="s">
        <v>108</v>
      </c>
      <c r="AY30" s="38">
        <v>50.800855845947737</v>
      </c>
      <c r="AZ30" s="38">
        <v>52.064628366893913</v>
      </c>
      <c r="BA30" s="224">
        <f t="shared" si="5"/>
        <v>2.4571361922163741E-2</v>
      </c>
      <c r="BB30" s="189"/>
      <c r="BC30" s="222">
        <v>18</v>
      </c>
      <c r="BD30" s="223"/>
      <c r="BE30" s="38"/>
      <c r="BF30" s="38"/>
      <c r="BG30" s="38"/>
      <c r="BH30" s="38"/>
      <c r="BI30" s="224" t="str">
        <f t="shared" si="6"/>
        <v/>
      </c>
      <c r="BJ30" s="189"/>
      <c r="BK30" s="222">
        <v>18</v>
      </c>
      <c r="BL30" s="223">
        <v>43277</v>
      </c>
      <c r="BM30" s="38" t="s">
        <v>262</v>
      </c>
      <c r="BN30" s="38" t="s">
        <v>109</v>
      </c>
      <c r="BO30" s="38">
        <v>9.4784834426491429</v>
      </c>
      <c r="BP30" s="38">
        <v>9.6570342965703109</v>
      </c>
      <c r="BQ30" s="224">
        <f t="shared" si="7"/>
        <v>1.8661721763108267E-2</v>
      </c>
      <c r="BR30" s="189"/>
      <c r="BS30" s="222">
        <v>17</v>
      </c>
      <c r="BT30" s="223"/>
      <c r="BU30" s="38"/>
      <c r="BV30" s="38"/>
      <c r="BW30" s="38"/>
      <c r="BX30" s="38"/>
      <c r="BY30" s="224" t="str">
        <f t="shared" si="8"/>
        <v/>
      </c>
      <c r="BZ30" s="189"/>
      <c r="CA30" s="222">
        <v>17</v>
      </c>
      <c r="CB30" s="223"/>
      <c r="CC30" s="38"/>
      <c r="CD30" s="38"/>
      <c r="CE30" s="38"/>
      <c r="CF30" s="38"/>
      <c r="CG30" s="224" t="str">
        <f t="shared" si="9"/>
        <v/>
      </c>
      <c r="CH30" s="189"/>
      <c r="CI30" s="222">
        <v>17</v>
      </c>
      <c r="CJ30" s="223"/>
      <c r="CK30" s="38"/>
      <c r="CL30" s="38"/>
      <c r="CM30" s="38"/>
      <c r="CN30" s="38"/>
      <c r="CO30" s="224" t="str">
        <f t="shared" si="17"/>
        <v/>
      </c>
      <c r="CP30" s="189"/>
      <c r="CQ30" s="222">
        <v>17</v>
      </c>
      <c r="CR30" s="223"/>
      <c r="CS30" s="38"/>
      <c r="CT30" s="38"/>
      <c r="CU30" s="38"/>
      <c r="CV30" s="38"/>
      <c r="CW30" s="224" t="str">
        <f t="shared" si="18"/>
        <v/>
      </c>
      <c r="CX30" s="189"/>
      <c r="CY30" s="222">
        <v>17</v>
      </c>
      <c r="CZ30" s="223"/>
      <c r="DA30" s="38"/>
      <c r="DB30" s="38"/>
      <c r="DC30" s="38"/>
      <c r="DD30" s="38"/>
      <c r="DE30" s="224" t="str">
        <f t="shared" si="12"/>
        <v/>
      </c>
      <c r="DF30" s="189"/>
      <c r="DG30" s="222">
        <v>17</v>
      </c>
      <c r="DH30" s="223">
        <v>43213</v>
      </c>
      <c r="DI30" s="38" t="s">
        <v>320</v>
      </c>
      <c r="DJ30" s="38" t="s">
        <v>116</v>
      </c>
      <c r="DK30" s="38">
        <v>75.852346577616032</v>
      </c>
      <c r="DL30" s="38">
        <v>76.110477790444236</v>
      </c>
      <c r="DM30" s="224">
        <f t="shared" si="19"/>
        <v>3.3972942251059919E-3</v>
      </c>
      <c r="DN30" s="189"/>
      <c r="DO30" s="222">
        <v>16</v>
      </c>
      <c r="DP30" s="223"/>
      <c r="DQ30" s="38"/>
      <c r="DR30" s="38"/>
      <c r="DS30" s="38"/>
      <c r="DT30" s="38"/>
      <c r="DU30" s="224" t="str">
        <f t="shared" si="14"/>
        <v/>
      </c>
      <c r="DV30" s="189"/>
      <c r="DW30" s="222">
        <v>16</v>
      </c>
      <c r="DX30" s="223"/>
      <c r="DY30" s="38"/>
      <c r="DZ30" s="38"/>
      <c r="EA30" s="38"/>
      <c r="EB30" s="38"/>
      <c r="EC30" s="224" t="str">
        <f t="shared" si="15"/>
        <v/>
      </c>
      <c r="ED30" s="189"/>
      <c r="EE30" s="222">
        <v>16</v>
      </c>
      <c r="EF30" s="223"/>
      <c r="EG30" s="38"/>
      <c r="EH30" s="38"/>
      <c r="EI30" s="38"/>
      <c r="EJ30" s="38"/>
      <c r="EK30" s="224" t="str">
        <f t="shared" si="16"/>
        <v/>
      </c>
    </row>
    <row r="31" spans="1:141" x14ac:dyDescent="0.25">
      <c r="A31" s="212" t="s">
        <v>124</v>
      </c>
      <c r="B31" s="213"/>
      <c r="C31" s="213"/>
      <c r="D31" s="105"/>
      <c r="G31" s="222">
        <v>21</v>
      </c>
      <c r="H31" s="223"/>
      <c r="I31" s="38"/>
      <c r="J31" s="38"/>
      <c r="K31" s="38"/>
      <c r="L31" s="38"/>
      <c r="M31" s="224" t="str">
        <f t="shared" si="0"/>
        <v/>
      </c>
      <c r="N31" s="189"/>
      <c r="O31" s="222">
        <v>21</v>
      </c>
      <c r="P31" s="223"/>
      <c r="Q31" s="38"/>
      <c r="R31" s="38"/>
      <c r="S31" s="38"/>
      <c r="T31" s="38"/>
      <c r="U31" s="224" t="str">
        <f t="shared" si="1"/>
        <v/>
      </c>
      <c r="V31" s="189"/>
      <c r="W31" s="222">
        <v>21</v>
      </c>
      <c r="X31" s="223"/>
      <c r="Y31" s="38"/>
      <c r="Z31" s="38"/>
      <c r="AA31" s="38"/>
      <c r="AB31" s="38"/>
      <c r="AC31" s="224" t="str">
        <f t="shared" si="2"/>
        <v/>
      </c>
      <c r="AD31" s="189"/>
      <c r="AE31" s="222">
        <v>21</v>
      </c>
      <c r="AF31" s="223"/>
      <c r="AG31" s="38"/>
      <c r="AH31" s="38"/>
      <c r="AI31" s="38"/>
      <c r="AJ31" s="38"/>
      <c r="AK31" s="224" t="str">
        <f t="shared" si="3"/>
        <v/>
      </c>
      <c r="AL31" s="189"/>
      <c r="AM31" s="222">
        <v>21</v>
      </c>
      <c r="AN31" s="223">
        <v>43285</v>
      </c>
      <c r="AO31" s="38" t="s">
        <v>192</v>
      </c>
      <c r="AP31" s="38" t="s">
        <v>126</v>
      </c>
      <c r="AQ31" s="38">
        <v>45.047693322934698</v>
      </c>
      <c r="AR31" s="38">
        <v>44.359564043595654</v>
      </c>
      <c r="AS31" s="224">
        <f t="shared" si="4"/>
        <v>1.5393141443049024E-2</v>
      </c>
      <c r="AT31" s="189"/>
      <c r="AU31" s="222">
        <v>20</v>
      </c>
      <c r="AV31" s="223">
        <v>43287</v>
      </c>
      <c r="AW31" s="38" t="s">
        <v>220</v>
      </c>
      <c r="AX31" s="38" t="s">
        <v>108</v>
      </c>
      <c r="AY31" s="38">
        <v>74.196580341965898</v>
      </c>
      <c r="AZ31" s="38">
        <v>75.413933770596671</v>
      </c>
      <c r="BA31" s="224">
        <f t="shared" si="5"/>
        <v>1.6273634722154245E-2</v>
      </c>
      <c r="BB31" s="189"/>
      <c r="BC31" s="222">
        <v>19</v>
      </c>
      <c r="BD31" s="223"/>
      <c r="BE31" s="38"/>
      <c r="BF31" s="38"/>
      <c r="BG31" s="38"/>
      <c r="BH31" s="38"/>
      <c r="BI31" s="224" t="str">
        <f t="shared" si="6"/>
        <v/>
      </c>
      <c r="BJ31" s="189"/>
      <c r="BK31" s="222">
        <v>19</v>
      </c>
      <c r="BL31" s="223">
        <v>43278</v>
      </c>
      <c r="BM31" s="38" t="s">
        <v>263</v>
      </c>
      <c r="BN31" s="38" t="s">
        <v>109</v>
      </c>
      <c r="BO31" s="38">
        <v>30.842298924129008</v>
      </c>
      <c r="BP31" s="38">
        <v>30.739540836733127</v>
      </c>
      <c r="BQ31" s="224">
        <f t="shared" si="7"/>
        <v>3.3372854008557095E-3</v>
      </c>
      <c r="BR31" s="189"/>
      <c r="BS31" s="222">
        <v>18</v>
      </c>
      <c r="BT31" s="223"/>
      <c r="BU31" s="38"/>
      <c r="BV31" s="38"/>
      <c r="BW31" s="38"/>
      <c r="BX31" s="38"/>
      <c r="BY31" s="224" t="str">
        <f t="shared" si="8"/>
        <v/>
      </c>
      <c r="BZ31" s="189"/>
      <c r="CA31" s="222">
        <v>18</v>
      </c>
      <c r="CB31" s="223"/>
      <c r="CC31" s="38"/>
      <c r="CD31" s="38"/>
      <c r="CE31" s="38"/>
      <c r="CF31" s="38"/>
      <c r="CG31" s="224" t="str">
        <f t="shared" si="9"/>
        <v/>
      </c>
      <c r="CH31" s="189"/>
      <c r="CI31" s="222">
        <v>18</v>
      </c>
      <c r="CJ31" s="223"/>
      <c r="CK31" s="38"/>
      <c r="CL31" s="38"/>
      <c r="CM31" s="38"/>
      <c r="CN31" s="38"/>
      <c r="CO31" s="224" t="str">
        <f t="shared" si="17"/>
        <v/>
      </c>
      <c r="CP31" s="189"/>
      <c r="CQ31" s="222">
        <v>18</v>
      </c>
      <c r="CR31" s="223"/>
      <c r="CS31" s="38"/>
      <c r="CT31" s="38"/>
      <c r="CU31" s="38"/>
      <c r="CV31" s="38"/>
      <c r="CW31" s="224" t="str">
        <f t="shared" si="18"/>
        <v/>
      </c>
      <c r="CX31" s="189"/>
      <c r="CY31" s="222">
        <v>18</v>
      </c>
      <c r="CZ31" s="223"/>
      <c r="DA31" s="38"/>
      <c r="DB31" s="38"/>
      <c r="DC31" s="38"/>
      <c r="DD31" s="38"/>
      <c r="DE31" s="224" t="str">
        <f t="shared" si="12"/>
        <v/>
      </c>
      <c r="DF31" s="189"/>
      <c r="DG31" s="222">
        <v>18</v>
      </c>
      <c r="DH31" s="223">
        <v>43213</v>
      </c>
      <c r="DI31" s="38" t="s">
        <v>321</v>
      </c>
      <c r="DJ31" s="38" t="s">
        <v>116</v>
      </c>
      <c r="DK31" s="38">
        <v>77.17010938031153</v>
      </c>
      <c r="DL31" s="38">
        <v>77.919974404607117</v>
      </c>
      <c r="DM31" s="224">
        <f t="shared" si="19"/>
        <v>9.6700576335429934E-3</v>
      </c>
      <c r="DN31" s="189"/>
      <c r="DO31" s="222">
        <v>17</v>
      </c>
      <c r="DP31" s="223"/>
      <c r="DQ31" s="38"/>
      <c r="DR31" s="38"/>
      <c r="DS31" s="38"/>
      <c r="DT31" s="38"/>
      <c r="DU31" s="224" t="str">
        <f t="shared" si="14"/>
        <v/>
      </c>
      <c r="DV31" s="189"/>
      <c r="DW31" s="222">
        <v>17</v>
      </c>
      <c r="DX31" s="223"/>
      <c r="DY31" s="38"/>
      <c r="DZ31" s="38"/>
      <c r="EA31" s="38"/>
      <c r="EB31" s="38"/>
      <c r="EC31" s="224" t="str">
        <f t="shared" si="15"/>
        <v/>
      </c>
      <c r="ED31" s="189"/>
      <c r="EE31" s="222">
        <v>17</v>
      </c>
      <c r="EF31" s="223"/>
      <c r="EG31" s="38"/>
      <c r="EH31" s="38"/>
      <c r="EI31" s="38"/>
      <c r="EJ31" s="38"/>
      <c r="EK31" s="224" t="str">
        <f t="shared" si="16"/>
        <v/>
      </c>
    </row>
    <row r="32" spans="1:141" x14ac:dyDescent="0.25">
      <c r="A32" s="216" t="s">
        <v>129</v>
      </c>
      <c r="B32" s="217">
        <f>EK48</f>
        <v>6.311641017089685E-2</v>
      </c>
      <c r="C32" s="217">
        <f>EK49</f>
        <v>8.4219530454238412E-2</v>
      </c>
      <c r="D32" s="117"/>
      <c r="G32" s="222">
        <v>22</v>
      </c>
      <c r="H32" s="223"/>
      <c r="I32" s="38"/>
      <c r="J32" s="38"/>
      <c r="K32" s="38"/>
      <c r="L32" s="38"/>
      <c r="M32" s="224" t="str">
        <f t="shared" si="0"/>
        <v/>
      </c>
      <c r="N32" s="189"/>
      <c r="O32" s="222">
        <v>22</v>
      </c>
      <c r="P32" s="223"/>
      <c r="Q32" s="38"/>
      <c r="R32" s="38"/>
      <c r="S32" s="38"/>
      <c r="T32" s="38"/>
      <c r="U32" s="224" t="str">
        <f t="shared" si="1"/>
        <v/>
      </c>
      <c r="V32" s="189"/>
      <c r="W32" s="222">
        <v>22</v>
      </c>
      <c r="X32" s="223"/>
      <c r="Y32" s="38"/>
      <c r="Z32" s="38"/>
      <c r="AA32" s="38"/>
      <c r="AB32" s="38"/>
      <c r="AC32" s="224" t="str">
        <f t="shared" si="2"/>
        <v/>
      </c>
      <c r="AD32" s="189"/>
      <c r="AE32" s="222">
        <v>22</v>
      </c>
      <c r="AF32" s="223"/>
      <c r="AG32" s="38"/>
      <c r="AH32" s="38"/>
      <c r="AI32" s="38"/>
      <c r="AJ32" s="38"/>
      <c r="AK32" s="224" t="str">
        <f t="shared" si="3"/>
        <v/>
      </c>
      <c r="AL32" s="189"/>
      <c r="AM32" s="222">
        <v>22</v>
      </c>
      <c r="AN32" s="223">
        <v>43290</v>
      </c>
      <c r="AO32" s="38" t="s">
        <v>193</v>
      </c>
      <c r="AP32" s="38" t="s">
        <v>126</v>
      </c>
      <c r="AQ32" s="38">
        <v>87.443255674432478</v>
      </c>
      <c r="AR32" s="38">
        <v>87.381261873812605</v>
      </c>
      <c r="AS32" s="224">
        <f t="shared" si="4"/>
        <v>7.0921174546088146E-4</v>
      </c>
      <c r="AT32" s="189"/>
      <c r="AU32" s="222">
        <v>21</v>
      </c>
      <c r="AV32" s="223">
        <v>43287</v>
      </c>
      <c r="AW32" s="38" t="s">
        <v>221</v>
      </c>
      <c r="AX32" s="38" t="s">
        <v>108</v>
      </c>
      <c r="AY32" s="38">
        <v>74.433022679092744</v>
      </c>
      <c r="AZ32" s="38">
        <v>76.087825947848231</v>
      </c>
      <c r="BA32" s="224">
        <f t="shared" si="5"/>
        <v>2.1987695177786842E-2</v>
      </c>
      <c r="BB32" s="189"/>
      <c r="BC32" s="222">
        <v>20</v>
      </c>
      <c r="BD32" s="223"/>
      <c r="BE32" s="38"/>
      <c r="BF32" s="38"/>
      <c r="BG32" s="38"/>
      <c r="BH32" s="38"/>
      <c r="BI32" s="224" t="str">
        <f t="shared" si="6"/>
        <v/>
      </c>
      <c r="BJ32" s="189"/>
      <c r="BK32" s="222">
        <v>20</v>
      </c>
      <c r="BL32" s="223">
        <v>43278</v>
      </c>
      <c r="BM32" s="38" t="s">
        <v>264</v>
      </c>
      <c r="BN32" s="38" t="s">
        <v>109</v>
      </c>
      <c r="BO32" s="38">
        <v>32.985104468659486</v>
      </c>
      <c r="BP32" s="38">
        <v>32.491877030742486</v>
      </c>
      <c r="BQ32" s="224">
        <f t="shared" si="7"/>
        <v>1.5065674275821785E-2</v>
      </c>
      <c r="BR32" s="189"/>
      <c r="BS32" s="222">
        <v>19</v>
      </c>
      <c r="BT32" s="223"/>
      <c r="BU32" s="38"/>
      <c r="BV32" s="38"/>
      <c r="BW32" s="38"/>
      <c r="BX32" s="38"/>
      <c r="BY32" s="224" t="str">
        <f t="shared" si="8"/>
        <v/>
      </c>
      <c r="BZ32" s="189"/>
      <c r="CA32" s="222">
        <v>19</v>
      </c>
      <c r="CB32" s="223"/>
      <c r="CC32" s="38"/>
      <c r="CD32" s="38"/>
      <c r="CE32" s="38"/>
      <c r="CF32" s="38"/>
      <c r="CG32" s="224" t="str">
        <f t="shared" si="9"/>
        <v/>
      </c>
      <c r="CH32" s="189"/>
      <c r="CI32" s="222">
        <v>19</v>
      </c>
      <c r="CJ32" s="223"/>
      <c r="CK32" s="38"/>
      <c r="CL32" s="38"/>
      <c r="CM32" s="38"/>
      <c r="CN32" s="38"/>
      <c r="CO32" s="224" t="str">
        <f t="shared" si="17"/>
        <v/>
      </c>
      <c r="CP32" s="189"/>
      <c r="CQ32" s="222">
        <v>19</v>
      </c>
      <c r="CR32" s="223"/>
      <c r="CS32" s="38"/>
      <c r="CT32" s="38"/>
      <c r="CU32" s="38"/>
      <c r="CV32" s="38"/>
      <c r="CW32" s="224" t="str">
        <f t="shared" si="18"/>
        <v/>
      </c>
      <c r="CX32" s="189"/>
      <c r="CY32" s="222">
        <v>19</v>
      </c>
      <c r="CZ32" s="223"/>
      <c r="DA32" s="38"/>
      <c r="DB32" s="38"/>
      <c r="DC32" s="38"/>
      <c r="DD32" s="38"/>
      <c r="DE32" s="224" t="str">
        <f t="shared" si="12"/>
        <v/>
      </c>
      <c r="DF32" s="189"/>
      <c r="DG32" s="222">
        <v>19</v>
      </c>
      <c r="DH32" s="223">
        <v>43241</v>
      </c>
      <c r="DI32" s="38" t="s">
        <v>322</v>
      </c>
      <c r="DJ32" s="38" t="s">
        <v>116</v>
      </c>
      <c r="DK32" s="38">
        <v>3.5895692516899169</v>
      </c>
      <c r="DL32" s="38">
        <v>3.5614301711726637</v>
      </c>
      <c r="DM32" s="224">
        <f t="shared" si="19"/>
        <v>7.8699714133074299E-3</v>
      </c>
      <c r="DN32" s="189"/>
      <c r="DO32" s="222">
        <v>18</v>
      </c>
      <c r="DP32" s="223"/>
      <c r="DQ32" s="38"/>
      <c r="DR32" s="38"/>
      <c r="DS32" s="38"/>
      <c r="DT32" s="38"/>
      <c r="DU32" s="224" t="str">
        <f t="shared" si="14"/>
        <v/>
      </c>
      <c r="DV32" s="189"/>
      <c r="DW32" s="222">
        <v>18</v>
      </c>
      <c r="DX32" s="223"/>
      <c r="DY32" s="38"/>
      <c r="DZ32" s="38"/>
      <c r="EA32" s="38"/>
      <c r="EB32" s="38"/>
      <c r="EC32" s="224" t="str">
        <f t="shared" si="15"/>
        <v/>
      </c>
      <c r="ED32" s="189"/>
      <c r="EE32" s="222">
        <v>18</v>
      </c>
      <c r="EF32" s="223"/>
      <c r="EG32" s="38"/>
      <c r="EH32" s="38"/>
      <c r="EI32" s="38"/>
      <c r="EJ32" s="38"/>
      <c r="EK32" s="224" t="str">
        <f t="shared" si="16"/>
        <v/>
      </c>
    </row>
    <row r="33" spans="1:141" x14ac:dyDescent="0.25">
      <c r="G33" s="222">
        <v>23</v>
      </c>
      <c r="H33" s="223"/>
      <c r="I33" s="38"/>
      <c r="J33" s="38"/>
      <c r="K33" s="38"/>
      <c r="L33" s="38"/>
      <c r="M33" s="224" t="str">
        <f t="shared" si="0"/>
        <v/>
      </c>
      <c r="N33" s="189"/>
      <c r="O33" s="222">
        <v>23</v>
      </c>
      <c r="P33" s="223"/>
      <c r="Q33" s="38"/>
      <c r="R33" s="38"/>
      <c r="S33" s="38"/>
      <c r="T33" s="38"/>
      <c r="U33" s="224" t="str">
        <f t="shared" si="1"/>
        <v/>
      </c>
      <c r="V33" s="189"/>
      <c r="W33" s="222">
        <v>23</v>
      </c>
      <c r="X33" s="223"/>
      <c r="Y33" s="38"/>
      <c r="Z33" s="38"/>
      <c r="AA33" s="38"/>
      <c r="AB33" s="38"/>
      <c r="AC33" s="224" t="str">
        <f t="shared" si="2"/>
        <v/>
      </c>
      <c r="AD33" s="189"/>
      <c r="AE33" s="222">
        <v>23</v>
      </c>
      <c r="AF33" s="223"/>
      <c r="AG33" s="38"/>
      <c r="AH33" s="38"/>
      <c r="AI33" s="38"/>
      <c r="AJ33" s="38"/>
      <c r="AK33" s="224" t="str">
        <f t="shared" si="3"/>
        <v/>
      </c>
      <c r="AL33" s="189"/>
      <c r="AM33" s="222">
        <v>23</v>
      </c>
      <c r="AN33" s="223">
        <v>43290</v>
      </c>
      <c r="AO33" s="38" t="s">
        <v>194</v>
      </c>
      <c r="AP33" s="38" t="s">
        <v>126</v>
      </c>
      <c r="AQ33" s="38">
        <v>87.473252674732592</v>
      </c>
      <c r="AR33" s="38">
        <v>87.389513258408968</v>
      </c>
      <c r="AS33" s="224">
        <f t="shared" si="4"/>
        <v>9.5777298130628489E-4</v>
      </c>
      <c r="AT33" s="189"/>
      <c r="AU33" s="222">
        <v>22</v>
      </c>
      <c r="AV33" s="223">
        <v>43287</v>
      </c>
      <c r="AW33" s="38" t="s">
        <v>222</v>
      </c>
      <c r="AX33" s="38" t="s">
        <v>108</v>
      </c>
      <c r="AY33" s="38">
        <v>75.528404887120303</v>
      </c>
      <c r="AZ33" s="38">
        <v>76.67926490291353</v>
      </c>
      <c r="BA33" s="224">
        <f t="shared" si="5"/>
        <v>1.5122234213043359E-2</v>
      </c>
      <c r="BB33" s="189"/>
      <c r="BC33" s="222">
        <v>21</v>
      </c>
      <c r="BD33" s="223"/>
      <c r="BE33" s="38"/>
      <c r="BF33" s="38"/>
      <c r="BG33" s="38"/>
      <c r="BH33" s="38"/>
      <c r="BI33" s="224" t="str">
        <f t="shared" si="6"/>
        <v/>
      </c>
      <c r="BJ33" s="189"/>
      <c r="BK33" s="222">
        <v>21</v>
      </c>
      <c r="BL33" s="223">
        <v>43278</v>
      </c>
      <c r="BM33" s="38" t="s">
        <v>265</v>
      </c>
      <c r="BN33" s="38" t="s">
        <v>109</v>
      </c>
      <c r="BO33" s="38">
        <v>32.130180472928814</v>
      </c>
      <c r="BP33" s="38">
        <v>32.526989204318198</v>
      </c>
      <c r="BQ33" s="224">
        <f t="shared" si="7"/>
        <v>1.2274237594072184E-2</v>
      </c>
      <c r="BR33" s="189"/>
      <c r="BS33" s="222">
        <v>20</v>
      </c>
      <c r="BT33" s="223"/>
      <c r="BU33" s="38"/>
      <c r="BV33" s="38"/>
      <c r="BW33" s="38"/>
      <c r="BX33" s="38"/>
      <c r="BY33" s="224" t="str">
        <f t="shared" si="8"/>
        <v/>
      </c>
      <c r="BZ33" s="189"/>
      <c r="CA33" s="222">
        <v>20</v>
      </c>
      <c r="CB33" s="223"/>
      <c r="CC33" s="38"/>
      <c r="CD33" s="38"/>
      <c r="CE33" s="38"/>
      <c r="CF33" s="38"/>
      <c r="CG33" s="224" t="str">
        <f t="shared" si="9"/>
        <v/>
      </c>
      <c r="CH33" s="189"/>
      <c r="CI33" s="222">
        <v>20</v>
      </c>
      <c r="CJ33" s="223"/>
      <c r="CK33" s="38"/>
      <c r="CL33" s="38"/>
      <c r="CM33" s="38"/>
      <c r="CN33" s="38"/>
      <c r="CO33" s="224" t="str">
        <f t="shared" si="17"/>
        <v/>
      </c>
      <c r="CP33" s="189"/>
      <c r="CQ33" s="222">
        <v>20</v>
      </c>
      <c r="CR33" s="223"/>
      <c r="CS33" s="38"/>
      <c r="CT33" s="38"/>
      <c r="CU33" s="38"/>
      <c r="CV33" s="38"/>
      <c r="CW33" s="224" t="str">
        <f t="shared" si="18"/>
        <v/>
      </c>
      <c r="CX33" s="189"/>
      <c r="CY33" s="222">
        <v>20</v>
      </c>
      <c r="CZ33" s="223"/>
      <c r="DA33" s="38"/>
      <c r="DB33" s="38"/>
      <c r="DC33" s="38"/>
      <c r="DD33" s="38"/>
      <c r="DE33" s="224" t="str">
        <f t="shared" si="12"/>
        <v/>
      </c>
      <c r="DF33" s="189"/>
      <c r="DG33" s="222">
        <v>20</v>
      </c>
      <c r="DH33" s="223">
        <v>43250</v>
      </c>
      <c r="DI33" s="38" t="s">
        <v>323</v>
      </c>
      <c r="DJ33" s="38" t="s">
        <v>116</v>
      </c>
      <c r="DK33" s="38">
        <v>63.188417389913184</v>
      </c>
      <c r="DL33" s="38">
        <v>62.346259224446612</v>
      </c>
      <c r="DM33" s="224">
        <f t="shared" si="19"/>
        <v>1.3417139999550336E-2</v>
      </c>
      <c r="DN33" s="189"/>
      <c r="DO33" s="222">
        <v>19</v>
      </c>
      <c r="DP33" s="223"/>
      <c r="DQ33" s="38"/>
      <c r="DR33" s="38"/>
      <c r="DS33" s="38"/>
      <c r="DT33" s="38"/>
      <c r="DU33" s="224" t="str">
        <f t="shared" si="14"/>
        <v/>
      </c>
      <c r="DV33" s="189"/>
      <c r="DW33" s="222">
        <v>19</v>
      </c>
      <c r="DX33" s="223"/>
      <c r="DY33" s="38"/>
      <c r="DZ33" s="38"/>
      <c r="EA33" s="38"/>
      <c r="EB33" s="38"/>
      <c r="EC33" s="224" t="str">
        <f t="shared" si="15"/>
        <v/>
      </c>
      <c r="ED33" s="189"/>
      <c r="EE33" s="222">
        <v>19</v>
      </c>
      <c r="EF33" s="223"/>
      <c r="EG33" s="38"/>
      <c r="EH33" s="38"/>
      <c r="EI33" s="38"/>
      <c r="EJ33" s="38"/>
      <c r="EK33" s="224" t="str">
        <f t="shared" si="16"/>
        <v/>
      </c>
    </row>
    <row r="34" spans="1:141" x14ac:dyDescent="0.25">
      <c r="G34" s="222">
        <v>24</v>
      </c>
      <c r="H34" s="223"/>
      <c r="I34" s="38"/>
      <c r="J34" s="38"/>
      <c r="K34" s="38"/>
      <c r="L34" s="38"/>
      <c r="M34" s="224" t="str">
        <f t="shared" si="0"/>
        <v/>
      </c>
      <c r="N34" s="189"/>
      <c r="O34" s="222">
        <v>24</v>
      </c>
      <c r="P34" s="223"/>
      <c r="Q34" s="38"/>
      <c r="R34" s="38"/>
      <c r="S34" s="38"/>
      <c r="T34" s="38"/>
      <c r="U34" s="224" t="str">
        <f t="shared" si="1"/>
        <v/>
      </c>
      <c r="V34" s="189"/>
      <c r="W34" s="222">
        <v>24</v>
      </c>
      <c r="X34" s="223"/>
      <c r="Y34" s="38"/>
      <c r="Z34" s="38"/>
      <c r="AA34" s="38"/>
      <c r="AB34" s="38"/>
      <c r="AC34" s="224" t="str">
        <f t="shared" si="2"/>
        <v/>
      </c>
      <c r="AD34" s="189"/>
      <c r="AE34" s="222">
        <v>24</v>
      </c>
      <c r="AF34" s="223"/>
      <c r="AG34" s="38"/>
      <c r="AH34" s="38"/>
      <c r="AI34" s="38"/>
      <c r="AJ34" s="38"/>
      <c r="AK34" s="224" t="str">
        <f t="shared" si="3"/>
        <v/>
      </c>
      <c r="AL34" s="189"/>
      <c r="AM34" s="222">
        <v>24</v>
      </c>
      <c r="AN34" s="223">
        <v>43290</v>
      </c>
      <c r="AO34" s="38" t="s">
        <v>195</v>
      </c>
      <c r="AP34" s="38" t="s">
        <v>126</v>
      </c>
      <c r="AQ34" s="38">
        <v>68.800000000000026</v>
      </c>
      <c r="AR34" s="38">
        <v>68.639644863924474</v>
      </c>
      <c r="AS34" s="224">
        <f t="shared" si="4"/>
        <v>2.333462608031551E-3</v>
      </c>
      <c r="AT34" s="189"/>
      <c r="AU34" s="222">
        <v>23</v>
      </c>
      <c r="AV34" s="223">
        <v>43291</v>
      </c>
      <c r="AW34" s="38" t="s">
        <v>223</v>
      </c>
      <c r="AX34" s="38" t="s">
        <v>108</v>
      </c>
      <c r="AY34" s="38">
        <v>52.433610622300463</v>
      </c>
      <c r="AZ34" s="38">
        <v>72.27388165656798</v>
      </c>
      <c r="BA34" s="224">
        <f t="shared" si="5"/>
        <v>0.318188918271263</v>
      </c>
      <c r="BB34" s="189"/>
      <c r="BC34" s="222">
        <v>22</v>
      </c>
      <c r="BD34" s="223"/>
      <c r="BE34" s="38"/>
      <c r="BF34" s="38"/>
      <c r="BG34" s="38"/>
      <c r="BH34" s="38"/>
      <c r="BI34" s="224" t="str">
        <f t="shared" si="6"/>
        <v/>
      </c>
      <c r="BJ34" s="189"/>
      <c r="BK34" s="222">
        <v>22</v>
      </c>
      <c r="BL34" s="223">
        <v>43278</v>
      </c>
      <c r="BM34" s="38" t="s">
        <v>266</v>
      </c>
      <c r="BN34" s="38" t="s">
        <v>109</v>
      </c>
      <c r="BO34" s="38">
        <v>31.712315073970288</v>
      </c>
      <c r="BP34" s="38">
        <v>31.576842315768737</v>
      </c>
      <c r="BQ34" s="224">
        <f t="shared" si="7"/>
        <v>4.2810732134511038E-3</v>
      </c>
      <c r="BR34" s="189"/>
      <c r="BS34" s="222">
        <v>21</v>
      </c>
      <c r="BT34" s="223"/>
      <c r="BU34" s="38"/>
      <c r="BV34" s="38"/>
      <c r="BW34" s="38"/>
      <c r="BX34" s="38"/>
      <c r="BY34" s="224" t="str">
        <f t="shared" si="8"/>
        <v/>
      </c>
      <c r="BZ34" s="189"/>
      <c r="CA34" s="222">
        <v>21</v>
      </c>
      <c r="CB34" s="223"/>
      <c r="CC34" s="38"/>
      <c r="CD34" s="38"/>
      <c r="CE34" s="38"/>
      <c r="CF34" s="38"/>
      <c r="CG34" s="224" t="str">
        <f t="shared" si="9"/>
        <v/>
      </c>
      <c r="CH34" s="189"/>
      <c r="CI34" s="222">
        <v>21</v>
      </c>
      <c r="CJ34" s="223"/>
      <c r="CK34" s="38"/>
      <c r="CL34" s="38"/>
      <c r="CM34" s="38"/>
      <c r="CN34" s="38"/>
      <c r="CO34" s="224" t="str">
        <f t="shared" si="17"/>
        <v/>
      </c>
      <c r="CP34" s="189"/>
      <c r="CQ34" s="222">
        <v>21</v>
      </c>
      <c r="CR34" s="223"/>
      <c r="CS34" s="38"/>
      <c r="CT34" s="38"/>
      <c r="CU34" s="38"/>
      <c r="CV34" s="38"/>
      <c r="CW34" s="224" t="str">
        <f t="shared" si="18"/>
        <v/>
      </c>
      <c r="CX34" s="189"/>
      <c r="CY34" s="222">
        <v>21</v>
      </c>
      <c r="CZ34" s="223"/>
      <c r="DA34" s="38"/>
      <c r="DB34" s="38"/>
      <c r="DC34" s="38"/>
      <c r="DD34" s="38"/>
      <c r="DE34" s="224" t="str">
        <f t="shared" si="12"/>
        <v/>
      </c>
      <c r="DF34" s="189"/>
      <c r="DG34" s="222">
        <v>21</v>
      </c>
      <c r="DH34" s="223">
        <v>43250</v>
      </c>
      <c r="DI34" s="38" t="s">
        <v>324</v>
      </c>
      <c r="DJ34" s="38" t="s">
        <v>116</v>
      </c>
      <c r="DK34" s="38">
        <v>5.4690155771960347</v>
      </c>
      <c r="DL34" s="38">
        <v>5.7471953926449544</v>
      </c>
      <c r="DM34" s="224">
        <f t="shared" si="19"/>
        <v>4.9603171016827506E-2</v>
      </c>
      <c r="DN34" s="189"/>
      <c r="DO34" s="222">
        <v>20</v>
      </c>
      <c r="DP34" s="223"/>
      <c r="DQ34" s="38"/>
      <c r="DR34" s="38"/>
      <c r="DS34" s="38"/>
      <c r="DT34" s="38"/>
      <c r="DU34" s="224" t="str">
        <f t="shared" si="14"/>
        <v/>
      </c>
      <c r="DV34" s="189"/>
      <c r="DW34" s="222">
        <v>20</v>
      </c>
      <c r="DX34" s="223"/>
      <c r="DY34" s="38"/>
      <c r="DZ34" s="38"/>
      <c r="EA34" s="38"/>
      <c r="EB34" s="38"/>
      <c r="EC34" s="224" t="str">
        <f t="shared" si="15"/>
        <v/>
      </c>
      <c r="ED34" s="189"/>
      <c r="EE34" s="222">
        <v>20</v>
      </c>
      <c r="EF34" s="223"/>
      <c r="EG34" s="38"/>
      <c r="EH34" s="38"/>
      <c r="EI34" s="38"/>
      <c r="EJ34" s="38"/>
      <c r="EK34" s="224" t="str">
        <f t="shared" si="16"/>
        <v/>
      </c>
    </row>
    <row r="35" spans="1:141" x14ac:dyDescent="0.25">
      <c r="A35" s="203" t="s">
        <v>346</v>
      </c>
      <c r="B35" s="198" t="s">
        <v>361</v>
      </c>
      <c r="C35" s="198" t="s">
        <v>366</v>
      </c>
      <c r="D35" s="198" t="s">
        <v>367</v>
      </c>
      <c r="G35" s="222">
        <v>25</v>
      </c>
      <c r="H35" s="223"/>
      <c r="I35" s="38"/>
      <c r="J35" s="38"/>
      <c r="K35" s="38"/>
      <c r="L35" s="38"/>
      <c r="M35" s="224" t="str">
        <f t="shared" si="0"/>
        <v/>
      </c>
      <c r="N35" s="189"/>
      <c r="O35" s="222">
        <v>25</v>
      </c>
      <c r="P35" s="223"/>
      <c r="Q35" s="38"/>
      <c r="R35" s="38"/>
      <c r="S35" s="38"/>
      <c r="T35" s="38"/>
      <c r="U35" s="224" t="str">
        <f t="shared" si="1"/>
        <v/>
      </c>
      <c r="V35" s="189"/>
      <c r="W35" s="222">
        <v>25</v>
      </c>
      <c r="X35" s="223"/>
      <c r="Y35" s="38"/>
      <c r="Z35" s="38"/>
      <c r="AA35" s="38"/>
      <c r="AB35" s="38"/>
      <c r="AC35" s="224" t="str">
        <f t="shared" si="2"/>
        <v/>
      </c>
      <c r="AD35" s="189"/>
      <c r="AE35" s="222">
        <v>25</v>
      </c>
      <c r="AF35" s="223"/>
      <c r="AG35" s="38"/>
      <c r="AH35" s="38"/>
      <c r="AI35" s="38"/>
      <c r="AJ35" s="38"/>
      <c r="AK35" s="224" t="str">
        <f t="shared" si="3"/>
        <v/>
      </c>
      <c r="AL35" s="189"/>
      <c r="AM35" s="222">
        <v>25</v>
      </c>
      <c r="AN35" s="223">
        <v>43290</v>
      </c>
      <c r="AO35" s="38" t="s">
        <v>196</v>
      </c>
      <c r="AP35" s="38" t="s">
        <v>126</v>
      </c>
      <c r="AQ35" s="38">
        <v>68.743626147293512</v>
      </c>
      <c r="AR35" s="38">
        <v>68.614393984842167</v>
      </c>
      <c r="AS35" s="224">
        <f t="shared" si="4"/>
        <v>1.8816835351445236E-3</v>
      </c>
      <c r="AT35" s="189"/>
      <c r="AU35" s="222">
        <v>24</v>
      </c>
      <c r="AV35" s="223">
        <v>43287</v>
      </c>
      <c r="AW35" s="38" t="s">
        <v>220</v>
      </c>
      <c r="AX35" s="38" t="s">
        <v>108</v>
      </c>
      <c r="AY35" s="38">
        <v>74.196580341965898</v>
      </c>
      <c r="AZ35" s="38">
        <v>75.413933770596671</v>
      </c>
      <c r="BA35" s="224">
        <f t="shared" si="5"/>
        <v>1.6273634722154245E-2</v>
      </c>
      <c r="BB35" s="189"/>
      <c r="BC35" s="222">
        <v>23</v>
      </c>
      <c r="BD35" s="223"/>
      <c r="BE35" s="38"/>
      <c r="BF35" s="38"/>
      <c r="BG35" s="38"/>
      <c r="BH35" s="38"/>
      <c r="BI35" s="224" t="str">
        <f t="shared" si="6"/>
        <v/>
      </c>
      <c r="BJ35" s="189"/>
      <c r="BK35" s="222">
        <v>23</v>
      </c>
      <c r="BL35" s="223">
        <v>43285</v>
      </c>
      <c r="BM35" s="38" t="s">
        <v>267</v>
      </c>
      <c r="BN35" s="38" t="s">
        <v>109</v>
      </c>
      <c r="BO35" s="38">
        <v>32.141964508872704</v>
      </c>
      <c r="BP35" s="38">
        <v>33.205057724024144</v>
      </c>
      <c r="BQ35" s="224">
        <f t="shared" si="7"/>
        <v>3.2536852600951724E-2</v>
      </c>
      <c r="BR35" s="189"/>
      <c r="BS35" s="222">
        <v>22</v>
      </c>
      <c r="BT35" s="223"/>
      <c r="BU35" s="38"/>
      <c r="BV35" s="38"/>
      <c r="BW35" s="38"/>
      <c r="BX35" s="38"/>
      <c r="BY35" s="224" t="str">
        <f t="shared" si="8"/>
        <v/>
      </c>
      <c r="BZ35" s="189"/>
      <c r="CA35" s="222">
        <v>22</v>
      </c>
      <c r="CB35" s="223"/>
      <c r="CC35" s="38"/>
      <c r="CD35" s="38"/>
      <c r="CE35" s="38"/>
      <c r="CF35" s="38"/>
      <c r="CG35" s="224" t="str">
        <f t="shared" si="9"/>
        <v/>
      </c>
      <c r="CH35" s="189"/>
      <c r="CI35" s="222">
        <v>22</v>
      </c>
      <c r="CJ35" s="223"/>
      <c r="CK35" s="38"/>
      <c r="CL35" s="38"/>
      <c r="CM35" s="38"/>
      <c r="CN35" s="38"/>
      <c r="CO35" s="224" t="str">
        <f t="shared" si="17"/>
        <v/>
      </c>
      <c r="CP35" s="189"/>
      <c r="CQ35" s="222">
        <v>22</v>
      </c>
      <c r="CR35" s="223"/>
      <c r="CS35" s="38"/>
      <c r="CT35" s="38"/>
      <c r="CU35" s="38"/>
      <c r="CV35" s="38"/>
      <c r="CW35" s="224" t="str">
        <f t="shared" si="18"/>
        <v/>
      </c>
      <c r="CX35" s="189"/>
      <c r="CY35" s="222">
        <v>22</v>
      </c>
      <c r="CZ35" s="223"/>
      <c r="DA35" s="38"/>
      <c r="DB35" s="38"/>
      <c r="DC35" s="38"/>
      <c r="DD35" s="38"/>
      <c r="DE35" s="224" t="str">
        <f t="shared" si="12"/>
        <v/>
      </c>
      <c r="DF35" s="189"/>
      <c r="DG35" s="222">
        <v>22</v>
      </c>
      <c r="DH35" s="223">
        <v>43263</v>
      </c>
      <c r="DI35" s="38" t="s">
        <v>325</v>
      </c>
      <c r="DJ35" s="38" t="s">
        <v>116</v>
      </c>
      <c r="DK35" s="38">
        <v>48.250279955207141</v>
      </c>
      <c r="DL35" s="38">
        <v>48.387290287748222</v>
      </c>
      <c r="DM35" s="224">
        <f t="shared" si="19"/>
        <v>2.8355500287646912E-3</v>
      </c>
      <c r="DN35" s="189"/>
      <c r="DO35" s="222">
        <v>21</v>
      </c>
      <c r="DP35" s="223"/>
      <c r="DQ35" s="38"/>
      <c r="DR35" s="38"/>
      <c r="DS35" s="38"/>
      <c r="DT35" s="38"/>
      <c r="DU35" s="224" t="str">
        <f t="shared" si="14"/>
        <v/>
      </c>
      <c r="DV35" s="189"/>
      <c r="DW35" s="222">
        <v>21</v>
      </c>
      <c r="DX35" s="223"/>
      <c r="DY35" s="38"/>
      <c r="DZ35" s="38"/>
      <c r="EA35" s="38"/>
      <c r="EB35" s="38"/>
      <c r="EC35" s="224" t="str">
        <f t="shared" si="15"/>
        <v/>
      </c>
      <c r="ED35" s="189"/>
      <c r="EE35" s="222">
        <v>21</v>
      </c>
      <c r="EF35" s="223"/>
      <c r="EG35" s="38"/>
      <c r="EH35" s="38"/>
      <c r="EI35" s="38"/>
      <c r="EJ35" s="38"/>
      <c r="EK35" s="224" t="str">
        <f t="shared" si="16"/>
        <v/>
      </c>
    </row>
    <row r="36" spans="1:141" x14ac:dyDescent="0.25">
      <c r="A36" s="218" t="s">
        <v>352</v>
      </c>
      <c r="B36" s="219">
        <v>0</v>
      </c>
      <c r="C36" s="219">
        <v>0.25</v>
      </c>
      <c r="D36" s="219">
        <v>0.5</v>
      </c>
      <c r="G36" s="222">
        <v>26</v>
      </c>
      <c r="H36" s="223"/>
      <c r="I36" s="38"/>
      <c r="J36" s="38"/>
      <c r="K36" s="38"/>
      <c r="L36" s="38"/>
      <c r="M36" s="224" t="str">
        <f t="shared" si="0"/>
        <v/>
      </c>
      <c r="N36" s="189"/>
      <c r="O36" s="222">
        <v>26</v>
      </c>
      <c r="P36" s="223"/>
      <c r="Q36" s="38"/>
      <c r="R36" s="38"/>
      <c r="S36" s="38"/>
      <c r="T36" s="38"/>
      <c r="U36" s="224" t="str">
        <f t="shared" si="1"/>
        <v/>
      </c>
      <c r="V36" s="189"/>
      <c r="W36" s="222">
        <v>26</v>
      </c>
      <c r="X36" s="223"/>
      <c r="Y36" s="38"/>
      <c r="Z36" s="38"/>
      <c r="AA36" s="38"/>
      <c r="AB36" s="38"/>
      <c r="AC36" s="224" t="str">
        <f t="shared" si="2"/>
        <v/>
      </c>
      <c r="AD36" s="189"/>
      <c r="AE36" s="222">
        <v>26</v>
      </c>
      <c r="AF36" s="223"/>
      <c r="AG36" s="38"/>
      <c r="AH36" s="38"/>
      <c r="AI36" s="38"/>
      <c r="AJ36" s="38"/>
      <c r="AK36" s="224" t="str">
        <f t="shared" si="3"/>
        <v/>
      </c>
      <c r="AL36" s="189"/>
      <c r="AM36" s="222">
        <v>26</v>
      </c>
      <c r="AN36" s="223">
        <v>43297</v>
      </c>
      <c r="AO36" s="38" t="s">
        <v>197</v>
      </c>
      <c r="AP36" s="38" t="s">
        <v>126</v>
      </c>
      <c r="AQ36" s="38">
        <v>42.824861016678042</v>
      </c>
      <c r="AR36" s="38">
        <v>43.381926530285789</v>
      </c>
      <c r="AS36" s="224">
        <f t="shared" si="4"/>
        <v>1.2923936257438371E-2</v>
      </c>
      <c r="AT36" s="189"/>
      <c r="AU36" s="222">
        <v>25</v>
      </c>
      <c r="AV36" s="223">
        <v>43287</v>
      </c>
      <c r="AW36" s="38" t="s">
        <v>221</v>
      </c>
      <c r="AX36" s="38" t="s">
        <v>108</v>
      </c>
      <c r="AY36" s="38">
        <v>74.433022679092744</v>
      </c>
      <c r="AZ36" s="38">
        <v>76.087825947848231</v>
      </c>
      <c r="BA36" s="224">
        <f t="shared" si="5"/>
        <v>2.1987695177786842E-2</v>
      </c>
      <c r="BB36" s="189"/>
      <c r="BC36" s="222">
        <v>24</v>
      </c>
      <c r="BD36" s="223"/>
      <c r="BE36" s="38"/>
      <c r="BF36" s="38"/>
      <c r="BG36" s="38"/>
      <c r="BH36" s="38"/>
      <c r="BI36" s="224" t="str">
        <f t="shared" si="6"/>
        <v/>
      </c>
      <c r="BJ36" s="189"/>
      <c r="BK36" s="222">
        <v>24</v>
      </c>
      <c r="BL36" s="223">
        <v>43285</v>
      </c>
      <c r="BM36" s="38" t="s">
        <v>268</v>
      </c>
      <c r="BN36" s="38" t="s">
        <v>109</v>
      </c>
      <c r="BO36" s="38">
        <v>33.486628342914081</v>
      </c>
      <c r="BP36" s="38">
        <v>33.453309338132598</v>
      </c>
      <c r="BQ36" s="224">
        <f t="shared" si="7"/>
        <v>9.9548956678865682E-4</v>
      </c>
      <c r="BR36" s="189"/>
      <c r="BS36" s="222">
        <v>23</v>
      </c>
      <c r="BT36" s="223"/>
      <c r="BU36" s="38"/>
      <c r="BV36" s="38"/>
      <c r="BW36" s="38"/>
      <c r="BX36" s="38"/>
      <c r="BY36" s="224" t="str">
        <f t="shared" si="8"/>
        <v/>
      </c>
      <c r="BZ36" s="189"/>
      <c r="CA36" s="222">
        <v>23</v>
      </c>
      <c r="CB36" s="223"/>
      <c r="CC36" s="38"/>
      <c r="CD36" s="38"/>
      <c r="CE36" s="38"/>
      <c r="CF36" s="38"/>
      <c r="CG36" s="224" t="str">
        <f t="shared" si="9"/>
        <v/>
      </c>
      <c r="CH36" s="189"/>
      <c r="CI36" s="222">
        <v>23</v>
      </c>
      <c r="CJ36" s="223"/>
      <c r="CK36" s="38"/>
      <c r="CL36" s="38"/>
      <c r="CM36" s="38"/>
      <c r="CN36" s="38"/>
      <c r="CO36" s="224" t="str">
        <f t="shared" si="17"/>
        <v/>
      </c>
      <c r="CP36" s="189"/>
      <c r="CQ36" s="222">
        <v>23</v>
      </c>
      <c r="CR36" s="223"/>
      <c r="CS36" s="38"/>
      <c r="CT36" s="38"/>
      <c r="CU36" s="38"/>
      <c r="CV36" s="38"/>
      <c r="CW36" s="224" t="str">
        <f t="shared" si="18"/>
        <v/>
      </c>
      <c r="CX36" s="189"/>
      <c r="CY36" s="222">
        <v>23</v>
      </c>
      <c r="CZ36" s="223"/>
      <c r="DA36" s="38"/>
      <c r="DB36" s="38"/>
      <c r="DC36" s="38"/>
      <c r="DD36" s="38"/>
      <c r="DE36" s="224" t="str">
        <f t="shared" si="12"/>
        <v/>
      </c>
      <c r="DF36" s="189"/>
      <c r="DG36" s="222">
        <v>23</v>
      </c>
      <c r="DH36" s="223">
        <v>43290</v>
      </c>
      <c r="DI36" s="38" t="s">
        <v>326</v>
      </c>
      <c r="DJ36" s="38" t="s">
        <v>116</v>
      </c>
      <c r="DK36" s="38">
        <v>3.8813013657541084</v>
      </c>
      <c r="DL36" s="38">
        <v>3.6734122540392877</v>
      </c>
      <c r="DM36" s="224">
        <f t="shared" si="19"/>
        <v>5.5035603512527585E-2</v>
      </c>
      <c r="DN36" s="189"/>
      <c r="DO36" s="222">
        <v>22</v>
      </c>
      <c r="DP36" s="223"/>
      <c r="DQ36" s="38"/>
      <c r="DR36" s="38"/>
      <c r="DS36" s="38"/>
      <c r="DT36" s="38"/>
      <c r="DU36" s="224" t="str">
        <f t="shared" si="14"/>
        <v/>
      </c>
      <c r="DV36" s="189"/>
      <c r="DW36" s="222">
        <v>22</v>
      </c>
      <c r="DX36" s="223"/>
      <c r="DY36" s="38"/>
      <c r="DZ36" s="38"/>
      <c r="EA36" s="38"/>
      <c r="EB36" s="38"/>
      <c r="EC36" s="224" t="str">
        <f t="shared" si="15"/>
        <v/>
      </c>
      <c r="ED36" s="189"/>
      <c r="EE36" s="222">
        <v>22</v>
      </c>
      <c r="EF36" s="223"/>
      <c r="EG36" s="38"/>
      <c r="EH36" s="38"/>
      <c r="EI36" s="38"/>
      <c r="EJ36" s="38"/>
      <c r="EK36" s="224" t="str">
        <f t="shared" si="16"/>
        <v/>
      </c>
    </row>
    <row r="37" spans="1:141" x14ac:dyDescent="0.25">
      <c r="A37" s="218" t="s">
        <v>348</v>
      </c>
      <c r="B37" s="219"/>
      <c r="C37" s="219"/>
      <c r="D37" s="219"/>
      <c r="G37" s="222">
        <v>27</v>
      </c>
      <c r="H37" s="223"/>
      <c r="I37" s="38"/>
      <c r="J37" s="38"/>
      <c r="K37" s="38"/>
      <c r="L37" s="38"/>
      <c r="M37" s="224" t="str">
        <f t="shared" si="0"/>
        <v/>
      </c>
      <c r="N37" s="189"/>
      <c r="O37" s="222">
        <v>27</v>
      </c>
      <c r="P37" s="223"/>
      <c r="Q37" s="38"/>
      <c r="R37" s="38"/>
      <c r="S37" s="38"/>
      <c r="T37" s="38"/>
      <c r="U37" s="224" t="str">
        <f t="shared" si="1"/>
        <v/>
      </c>
      <c r="V37" s="189"/>
      <c r="W37" s="222">
        <v>27</v>
      </c>
      <c r="X37" s="223"/>
      <c r="Y37" s="38"/>
      <c r="Z37" s="38"/>
      <c r="AA37" s="38"/>
      <c r="AB37" s="38"/>
      <c r="AC37" s="224" t="str">
        <f t="shared" si="2"/>
        <v/>
      </c>
      <c r="AD37" s="189"/>
      <c r="AE37" s="222">
        <v>27</v>
      </c>
      <c r="AF37" s="223"/>
      <c r="AG37" s="38"/>
      <c r="AH37" s="38"/>
      <c r="AI37" s="38"/>
      <c r="AJ37" s="38"/>
      <c r="AK37" s="224" t="str">
        <f t="shared" si="3"/>
        <v/>
      </c>
      <c r="AL37" s="189"/>
      <c r="AM37" s="222">
        <v>27</v>
      </c>
      <c r="AN37" s="223">
        <v>43297</v>
      </c>
      <c r="AO37" s="38" t="s">
        <v>198</v>
      </c>
      <c r="AP37" s="38" t="s">
        <v>126</v>
      </c>
      <c r="AQ37" s="38">
        <v>42.963985042094045</v>
      </c>
      <c r="AR37" s="38">
        <v>43.394189045971657</v>
      </c>
      <c r="AS37" s="224">
        <f t="shared" si="4"/>
        <v>9.9632491867857782E-3</v>
      </c>
      <c r="AT37" s="189"/>
      <c r="AU37" s="222">
        <v>26</v>
      </c>
      <c r="AV37" s="223">
        <v>43287</v>
      </c>
      <c r="AW37" s="38" t="s">
        <v>222</v>
      </c>
      <c r="AX37" s="38" t="s">
        <v>108</v>
      </c>
      <c r="AY37" s="38">
        <v>75.528404887120303</v>
      </c>
      <c r="AZ37" s="38">
        <v>76.67926490291353</v>
      </c>
      <c r="BA37" s="224">
        <f t="shared" si="5"/>
        <v>1.5122234213043359E-2</v>
      </c>
      <c r="BB37" s="189"/>
      <c r="BC37" s="222">
        <v>25</v>
      </c>
      <c r="BD37" s="223"/>
      <c r="BE37" s="38"/>
      <c r="BF37" s="38"/>
      <c r="BG37" s="38"/>
      <c r="BH37" s="38"/>
      <c r="BI37" s="224" t="str">
        <f t="shared" si="6"/>
        <v/>
      </c>
      <c r="BJ37" s="189"/>
      <c r="BK37" s="222">
        <v>25</v>
      </c>
      <c r="BL37" s="223">
        <v>43297</v>
      </c>
      <c r="BM37" s="38" t="s">
        <v>269</v>
      </c>
      <c r="BN37" s="38" t="s">
        <v>109</v>
      </c>
      <c r="BO37" s="38">
        <v>30.505424186371854</v>
      </c>
      <c r="BP37" s="38">
        <v>30.865000000000009</v>
      </c>
      <c r="BQ37" s="224">
        <f t="shared" si="7"/>
        <v>1.171821177367724E-2</v>
      </c>
      <c r="BR37" s="189"/>
      <c r="BS37" s="222">
        <v>24</v>
      </c>
      <c r="BT37" s="223"/>
      <c r="BU37" s="38"/>
      <c r="BV37" s="38"/>
      <c r="BW37" s="38"/>
      <c r="BX37" s="38"/>
      <c r="BY37" s="224" t="str">
        <f t="shared" si="8"/>
        <v/>
      </c>
      <c r="BZ37" s="189"/>
      <c r="CA37" s="222">
        <v>24</v>
      </c>
      <c r="CB37" s="223"/>
      <c r="CC37" s="38"/>
      <c r="CD37" s="38"/>
      <c r="CE37" s="38"/>
      <c r="CF37" s="38"/>
      <c r="CG37" s="224" t="str">
        <f t="shared" si="9"/>
        <v/>
      </c>
      <c r="CH37" s="189"/>
      <c r="CI37" s="222">
        <v>24</v>
      </c>
      <c r="CJ37" s="223"/>
      <c r="CK37" s="38"/>
      <c r="CL37" s="38"/>
      <c r="CM37" s="38"/>
      <c r="CN37" s="38"/>
      <c r="CO37" s="224" t="str">
        <f t="shared" si="17"/>
        <v/>
      </c>
      <c r="CP37" s="189"/>
      <c r="CQ37" s="222">
        <v>24</v>
      </c>
      <c r="CR37" s="223"/>
      <c r="CS37" s="38"/>
      <c r="CT37" s="38"/>
      <c r="CU37" s="38"/>
      <c r="CV37" s="38"/>
      <c r="CW37" s="224" t="str">
        <f t="shared" si="18"/>
        <v/>
      </c>
      <c r="CX37" s="189"/>
      <c r="CY37" s="222">
        <v>24</v>
      </c>
      <c r="CZ37" s="223"/>
      <c r="DA37" s="38"/>
      <c r="DB37" s="38"/>
      <c r="DC37" s="38"/>
      <c r="DD37" s="38"/>
      <c r="DE37" s="224" t="str">
        <f t="shared" si="12"/>
        <v/>
      </c>
      <c r="DF37" s="189"/>
      <c r="DG37" s="222">
        <v>24</v>
      </c>
      <c r="DH37" s="223">
        <v>43290</v>
      </c>
      <c r="DI37" s="38" t="s">
        <v>327</v>
      </c>
      <c r="DJ37" s="38" t="s">
        <v>116</v>
      </c>
      <c r="DK37" s="38">
        <v>4.013678905687657</v>
      </c>
      <c r="DL37" s="38">
        <v>4.0652682517147039</v>
      </c>
      <c r="DM37" s="224">
        <f t="shared" si="19"/>
        <v>1.2771304236042193E-2</v>
      </c>
      <c r="DN37" s="189"/>
      <c r="DO37" s="222">
        <v>23</v>
      </c>
      <c r="DP37" s="223"/>
      <c r="DQ37" s="38"/>
      <c r="DR37" s="38"/>
      <c r="DS37" s="38"/>
      <c r="DT37" s="38"/>
      <c r="DU37" s="224" t="str">
        <f t="shared" si="14"/>
        <v/>
      </c>
      <c r="DV37" s="189"/>
      <c r="DW37" s="222">
        <v>23</v>
      </c>
      <c r="DX37" s="223"/>
      <c r="DY37" s="38"/>
      <c r="DZ37" s="38"/>
      <c r="EA37" s="38"/>
      <c r="EB37" s="38"/>
      <c r="EC37" s="224" t="str">
        <f t="shared" si="15"/>
        <v/>
      </c>
      <c r="ED37" s="189"/>
      <c r="EE37" s="222">
        <v>23</v>
      </c>
      <c r="EF37" s="223"/>
      <c r="EG37" s="38"/>
      <c r="EH37" s="38"/>
      <c r="EI37" s="38"/>
      <c r="EJ37" s="38"/>
      <c r="EK37" s="224" t="str">
        <f t="shared" si="16"/>
        <v/>
      </c>
    </row>
    <row r="38" spans="1:141" x14ac:dyDescent="0.25">
      <c r="A38" s="218" t="s">
        <v>351</v>
      </c>
      <c r="B38" s="219">
        <v>1</v>
      </c>
      <c r="C38" s="219">
        <v>0.1</v>
      </c>
      <c r="D38" s="219">
        <v>0.2</v>
      </c>
      <c r="G38" s="222">
        <v>28</v>
      </c>
      <c r="H38" s="223"/>
      <c r="I38" s="38"/>
      <c r="J38" s="38"/>
      <c r="K38" s="38"/>
      <c r="L38" s="38"/>
      <c r="M38" s="224" t="str">
        <f t="shared" si="0"/>
        <v/>
      </c>
      <c r="N38" s="189"/>
      <c r="O38" s="222">
        <v>28</v>
      </c>
      <c r="P38" s="223"/>
      <c r="Q38" s="38"/>
      <c r="R38" s="38"/>
      <c r="S38" s="38"/>
      <c r="T38" s="38"/>
      <c r="U38" s="224" t="str">
        <f t="shared" si="1"/>
        <v/>
      </c>
      <c r="V38" s="189"/>
      <c r="W38" s="222">
        <v>28</v>
      </c>
      <c r="X38" s="223"/>
      <c r="Y38" s="38"/>
      <c r="Z38" s="38"/>
      <c r="AA38" s="38"/>
      <c r="AB38" s="38"/>
      <c r="AC38" s="224" t="str">
        <f t="shared" si="2"/>
        <v/>
      </c>
      <c r="AD38" s="189"/>
      <c r="AE38" s="222">
        <v>28</v>
      </c>
      <c r="AF38" s="223"/>
      <c r="AG38" s="38"/>
      <c r="AH38" s="38"/>
      <c r="AI38" s="38"/>
      <c r="AJ38" s="38"/>
      <c r="AK38" s="224" t="str">
        <f t="shared" si="3"/>
        <v/>
      </c>
      <c r="AL38" s="189"/>
      <c r="AM38" s="222">
        <v>28</v>
      </c>
      <c r="AN38" s="223">
        <v>43299</v>
      </c>
      <c r="AO38" s="38" t="s">
        <v>199</v>
      </c>
      <c r="AP38" s="38" t="s">
        <v>126</v>
      </c>
      <c r="AQ38" s="38">
        <v>41.655166896662045</v>
      </c>
      <c r="AR38" s="38">
        <v>41.655999999999985</v>
      </c>
      <c r="AS38" s="224">
        <f t="shared" si="4"/>
        <v>1.9999800002142513E-5</v>
      </c>
      <c r="AT38" s="189"/>
      <c r="AU38" s="222">
        <v>27</v>
      </c>
      <c r="AV38" s="223">
        <v>43297</v>
      </c>
      <c r="AW38" s="38" t="s">
        <v>223</v>
      </c>
      <c r="AX38" s="38" t="s">
        <v>108</v>
      </c>
      <c r="AY38" s="38">
        <v>74.206579342065808</v>
      </c>
      <c r="AZ38" s="38">
        <v>73.99799999999999</v>
      </c>
      <c r="BA38" s="224">
        <f t="shared" si="5"/>
        <v>2.8147489502925956E-3</v>
      </c>
      <c r="BB38" s="189"/>
      <c r="BC38" s="222">
        <v>26</v>
      </c>
      <c r="BD38" s="223"/>
      <c r="BE38" s="38"/>
      <c r="BF38" s="38"/>
      <c r="BG38" s="38"/>
      <c r="BH38" s="38"/>
      <c r="BI38" s="224" t="str">
        <f t="shared" si="6"/>
        <v/>
      </c>
      <c r="BJ38" s="189"/>
      <c r="BK38" s="222">
        <v>26</v>
      </c>
      <c r="BL38" s="223">
        <v>43297</v>
      </c>
      <c r="BM38" s="38" t="s">
        <v>270</v>
      </c>
      <c r="BN38" s="38" t="s">
        <v>109</v>
      </c>
      <c r="BO38" s="38">
        <v>31.360000000000099</v>
      </c>
      <c r="BP38" s="38">
        <v>31.803868645974099</v>
      </c>
      <c r="BQ38" s="224">
        <f t="shared" si="7"/>
        <v>1.4054511083284957E-2</v>
      </c>
      <c r="BR38" s="189"/>
      <c r="BS38" s="222">
        <v>25</v>
      </c>
      <c r="BT38" s="223"/>
      <c r="BU38" s="38"/>
      <c r="BV38" s="38"/>
      <c r="BW38" s="38"/>
      <c r="BX38" s="38"/>
      <c r="BY38" s="224" t="str">
        <f t="shared" si="8"/>
        <v/>
      </c>
      <c r="BZ38" s="189"/>
      <c r="CA38" s="222">
        <v>25</v>
      </c>
      <c r="CB38" s="223"/>
      <c r="CC38" s="38"/>
      <c r="CD38" s="38"/>
      <c r="CE38" s="38"/>
      <c r="CF38" s="38"/>
      <c r="CG38" s="224" t="str">
        <f t="shared" si="9"/>
        <v/>
      </c>
      <c r="CH38" s="189"/>
      <c r="CI38" s="222">
        <v>25</v>
      </c>
      <c r="CJ38" s="223"/>
      <c r="CK38" s="38"/>
      <c r="CL38" s="38"/>
      <c r="CM38" s="38"/>
      <c r="CN38" s="38"/>
      <c r="CO38" s="224" t="str">
        <f t="shared" si="17"/>
        <v/>
      </c>
      <c r="CP38" s="189"/>
      <c r="CQ38" s="222">
        <v>25</v>
      </c>
      <c r="CR38" s="223"/>
      <c r="CS38" s="38"/>
      <c r="CT38" s="38"/>
      <c r="CU38" s="38"/>
      <c r="CV38" s="38"/>
      <c r="CW38" s="224" t="str">
        <f t="shared" si="18"/>
        <v/>
      </c>
      <c r="CX38" s="189"/>
      <c r="CY38" s="222">
        <v>25</v>
      </c>
      <c r="CZ38" s="223"/>
      <c r="DA38" s="38"/>
      <c r="DB38" s="38"/>
      <c r="DC38" s="38"/>
      <c r="DD38" s="38"/>
      <c r="DE38" s="224" t="str">
        <f t="shared" si="12"/>
        <v/>
      </c>
      <c r="DF38" s="189"/>
      <c r="DG38" s="222">
        <v>25</v>
      </c>
      <c r="DH38" s="223">
        <v>43290</v>
      </c>
      <c r="DI38" s="38" t="s">
        <v>328</v>
      </c>
      <c r="DJ38" s="38" t="s">
        <v>116</v>
      </c>
      <c r="DK38" s="38">
        <v>3.8434619153319582</v>
      </c>
      <c r="DL38" s="38">
        <v>4.0919999999999845</v>
      </c>
      <c r="DM38" s="224">
        <f t="shared" si="19"/>
        <v>6.2639853185567168E-2</v>
      </c>
      <c r="DN38" s="189"/>
      <c r="DO38" s="222">
        <v>24</v>
      </c>
      <c r="DP38" s="223"/>
      <c r="DQ38" s="38"/>
      <c r="DR38" s="38"/>
      <c r="DS38" s="38"/>
      <c r="DT38" s="38"/>
      <c r="DU38" s="224" t="str">
        <f t="shared" si="14"/>
        <v/>
      </c>
      <c r="DV38" s="189"/>
      <c r="DW38" s="222">
        <v>24</v>
      </c>
      <c r="DX38" s="223"/>
      <c r="DY38" s="38"/>
      <c r="DZ38" s="38"/>
      <c r="EA38" s="38"/>
      <c r="EB38" s="38"/>
      <c r="EC38" s="224" t="str">
        <f t="shared" si="15"/>
        <v/>
      </c>
      <c r="ED38" s="189"/>
      <c r="EE38" s="222">
        <v>24</v>
      </c>
      <c r="EF38" s="223"/>
      <c r="EG38" s="38"/>
      <c r="EH38" s="38"/>
      <c r="EI38" s="38"/>
      <c r="EJ38" s="38"/>
      <c r="EK38" s="224" t="str">
        <f t="shared" si="16"/>
        <v/>
      </c>
    </row>
    <row r="39" spans="1:141" x14ac:dyDescent="0.25">
      <c r="A39" s="218" t="s">
        <v>349</v>
      </c>
      <c r="B39" s="219">
        <v>2</v>
      </c>
      <c r="C39" s="219">
        <v>0.2</v>
      </c>
      <c r="D39" s="219">
        <v>0.4</v>
      </c>
      <c r="G39" s="222">
        <v>29</v>
      </c>
      <c r="H39" s="223"/>
      <c r="I39" s="38"/>
      <c r="J39" s="38"/>
      <c r="K39" s="38"/>
      <c r="L39" s="38"/>
      <c r="M39" s="224" t="str">
        <f t="shared" si="0"/>
        <v/>
      </c>
      <c r="N39" s="189"/>
      <c r="O39" s="222">
        <v>29</v>
      </c>
      <c r="P39" s="223"/>
      <c r="Q39" s="38"/>
      <c r="R39" s="38"/>
      <c r="S39" s="38"/>
      <c r="T39" s="38"/>
      <c r="U39" s="224" t="str">
        <f t="shared" si="1"/>
        <v/>
      </c>
      <c r="V39" s="189"/>
      <c r="W39" s="222">
        <v>29</v>
      </c>
      <c r="X39" s="223"/>
      <c r="Y39" s="38"/>
      <c r="Z39" s="38"/>
      <c r="AA39" s="38"/>
      <c r="AB39" s="38"/>
      <c r="AC39" s="224" t="str">
        <f t="shared" si="2"/>
        <v/>
      </c>
      <c r="AD39" s="189"/>
      <c r="AE39" s="222">
        <v>29</v>
      </c>
      <c r="AF39" s="223"/>
      <c r="AG39" s="38"/>
      <c r="AH39" s="38"/>
      <c r="AI39" s="38"/>
      <c r="AJ39" s="38"/>
      <c r="AK39" s="224" t="str">
        <f t="shared" si="3"/>
        <v/>
      </c>
      <c r="AL39" s="189"/>
      <c r="AM39" s="222">
        <v>29</v>
      </c>
      <c r="AN39" s="223">
        <v>43299</v>
      </c>
      <c r="AO39" s="38" t="s">
        <v>200</v>
      </c>
      <c r="AP39" s="38" t="s">
        <v>126</v>
      </c>
      <c r="AQ39" s="38">
        <v>40.939999999999941</v>
      </c>
      <c r="AR39" s="38">
        <v>40.684676758183592</v>
      </c>
      <c r="AS39" s="224">
        <f t="shared" si="4"/>
        <v>6.2560306994600299E-3</v>
      </c>
      <c r="AT39" s="189"/>
      <c r="AU39" s="222">
        <v>28</v>
      </c>
      <c r="AV39" s="223">
        <v>43298</v>
      </c>
      <c r="AW39" s="38" t="s">
        <v>224</v>
      </c>
      <c r="AX39" s="38" t="s">
        <v>108</v>
      </c>
      <c r="AY39" s="38">
        <v>75.889928805695462</v>
      </c>
      <c r="AZ39" s="38">
        <v>76.110477790444094</v>
      </c>
      <c r="BA39" s="224">
        <f t="shared" si="5"/>
        <v>2.9019525629904908E-3</v>
      </c>
      <c r="BB39" s="189"/>
      <c r="BC39" s="222">
        <v>27</v>
      </c>
      <c r="BD39" s="223"/>
      <c r="BE39" s="38"/>
      <c r="BF39" s="38"/>
      <c r="BG39" s="38"/>
      <c r="BH39" s="38"/>
      <c r="BI39" s="224" t="str">
        <f t="shared" si="6"/>
        <v/>
      </c>
      <c r="BJ39" s="189"/>
      <c r="BK39" s="222">
        <v>27</v>
      </c>
      <c r="BL39" s="223">
        <v>43297</v>
      </c>
      <c r="BM39" s="38" t="s">
        <v>271</v>
      </c>
      <c r="BN39" s="38" t="s">
        <v>109</v>
      </c>
      <c r="BO39" s="38">
        <v>31.090000000000018</v>
      </c>
      <c r="BP39" s="38">
        <v>30.887278180454892</v>
      </c>
      <c r="BQ39" s="224">
        <f t="shared" si="7"/>
        <v>6.541810982885519E-3</v>
      </c>
      <c r="BR39" s="189"/>
      <c r="BS39" s="222">
        <v>26</v>
      </c>
      <c r="BT39" s="223"/>
      <c r="BU39" s="38"/>
      <c r="BV39" s="38"/>
      <c r="BW39" s="38"/>
      <c r="BX39" s="38"/>
      <c r="BY39" s="224" t="str">
        <f t="shared" si="8"/>
        <v/>
      </c>
      <c r="BZ39" s="189"/>
      <c r="CA39" s="222">
        <v>26</v>
      </c>
      <c r="CB39" s="223"/>
      <c r="CC39" s="38"/>
      <c r="CD39" s="38"/>
      <c r="CE39" s="38"/>
      <c r="CF39" s="38"/>
      <c r="CG39" s="224" t="str">
        <f t="shared" si="9"/>
        <v/>
      </c>
      <c r="CH39" s="189"/>
      <c r="CI39" s="222">
        <v>26</v>
      </c>
      <c r="CJ39" s="223"/>
      <c r="CK39" s="38"/>
      <c r="CL39" s="38"/>
      <c r="CM39" s="38"/>
      <c r="CN39" s="38"/>
      <c r="CO39" s="224" t="str">
        <f t="shared" si="17"/>
        <v/>
      </c>
      <c r="CP39" s="189"/>
      <c r="CQ39" s="222">
        <v>26</v>
      </c>
      <c r="CR39" s="223"/>
      <c r="CS39" s="38"/>
      <c r="CT39" s="38"/>
      <c r="CU39" s="38"/>
      <c r="CV39" s="38"/>
      <c r="CW39" s="224" t="str">
        <f t="shared" si="18"/>
        <v/>
      </c>
      <c r="CX39" s="189"/>
      <c r="CY39" s="222">
        <v>26</v>
      </c>
      <c r="CZ39" s="223"/>
      <c r="DA39" s="38"/>
      <c r="DB39" s="38"/>
      <c r="DC39" s="38"/>
      <c r="DD39" s="38"/>
      <c r="DE39" s="224" t="str">
        <f t="shared" si="12"/>
        <v/>
      </c>
      <c r="DF39" s="189"/>
      <c r="DG39" s="222">
        <v>26</v>
      </c>
      <c r="DH39" s="223"/>
      <c r="DI39" s="38"/>
      <c r="DJ39" s="38"/>
      <c r="DK39" s="38"/>
      <c r="DL39" s="38"/>
      <c r="DM39" s="224" t="str">
        <f t="shared" si="19"/>
        <v/>
      </c>
      <c r="DN39" s="189"/>
      <c r="DO39" s="222">
        <v>25</v>
      </c>
      <c r="DP39" s="223"/>
      <c r="DQ39" s="38"/>
      <c r="DR39" s="38"/>
      <c r="DS39" s="38"/>
      <c r="DT39" s="38"/>
      <c r="DU39" s="224" t="str">
        <f t="shared" si="14"/>
        <v/>
      </c>
      <c r="DV39" s="189"/>
      <c r="DW39" s="222">
        <v>25</v>
      </c>
      <c r="DX39" s="223"/>
      <c r="DY39" s="38"/>
      <c r="DZ39" s="38"/>
      <c r="EA39" s="38"/>
      <c r="EB39" s="38"/>
      <c r="EC39" s="224" t="str">
        <f t="shared" si="15"/>
        <v/>
      </c>
      <c r="ED39" s="189"/>
      <c r="EE39" s="222">
        <v>25</v>
      </c>
      <c r="EF39" s="223"/>
      <c r="EG39" s="38"/>
      <c r="EH39" s="38"/>
      <c r="EI39" s="38"/>
      <c r="EJ39" s="38"/>
      <c r="EK39" s="224" t="str">
        <f t="shared" si="16"/>
        <v/>
      </c>
    </row>
    <row r="40" spans="1:141" ht="15.75" thickBot="1" x14ac:dyDescent="0.3">
      <c r="A40" s="218" t="s">
        <v>350</v>
      </c>
      <c r="B40" s="219">
        <v>5</v>
      </c>
      <c r="C40" s="219">
        <v>0.5</v>
      </c>
      <c r="D40" s="219">
        <v>1</v>
      </c>
      <c r="G40" s="229">
        <v>30</v>
      </c>
      <c r="H40" s="230"/>
      <c r="I40" s="39"/>
      <c r="J40" s="39"/>
      <c r="K40" s="39"/>
      <c r="L40" s="39"/>
      <c r="M40" s="231" t="str">
        <f t="shared" si="0"/>
        <v/>
      </c>
      <c r="N40" s="189"/>
      <c r="O40" s="229">
        <v>30</v>
      </c>
      <c r="P40" s="230"/>
      <c r="Q40" s="39"/>
      <c r="R40" s="39"/>
      <c r="S40" s="39"/>
      <c r="T40" s="39"/>
      <c r="U40" s="231" t="str">
        <f t="shared" si="1"/>
        <v/>
      </c>
      <c r="V40" s="189"/>
      <c r="W40" s="229">
        <v>30</v>
      </c>
      <c r="X40" s="230"/>
      <c r="Y40" s="39"/>
      <c r="Z40" s="39"/>
      <c r="AA40" s="39"/>
      <c r="AB40" s="39"/>
      <c r="AC40" s="231" t="str">
        <f t="shared" si="2"/>
        <v/>
      </c>
      <c r="AD40" s="189"/>
      <c r="AE40" s="229">
        <v>30</v>
      </c>
      <c r="AF40" s="230"/>
      <c r="AG40" s="39"/>
      <c r="AH40" s="39"/>
      <c r="AI40" s="39"/>
      <c r="AJ40" s="39"/>
      <c r="AK40" s="231" t="str">
        <f t="shared" si="3"/>
        <v/>
      </c>
      <c r="AL40" s="189"/>
      <c r="AM40" s="229">
        <v>30</v>
      </c>
      <c r="AN40" s="230">
        <v>43306</v>
      </c>
      <c r="AO40" s="39" t="s">
        <v>201</v>
      </c>
      <c r="AP40" s="39" t="s">
        <v>126</v>
      </c>
      <c r="AQ40" s="39">
        <v>41.395516269023879</v>
      </c>
      <c r="AR40" s="39">
        <v>41.313999999999993</v>
      </c>
      <c r="AS40" s="231">
        <f t="shared" si="4"/>
        <v>1.9711460712391001E-3</v>
      </c>
      <c r="AT40" s="189"/>
      <c r="AU40" s="222">
        <v>29</v>
      </c>
      <c r="AV40" s="223">
        <v>43298</v>
      </c>
      <c r="AW40" s="38" t="s">
        <v>225</v>
      </c>
      <c r="AX40" s="38" t="s">
        <v>108</v>
      </c>
      <c r="AY40" s="38">
        <v>75.244475552444683</v>
      </c>
      <c r="AZ40" s="38">
        <v>76.417301577779156</v>
      </c>
      <c r="BA40" s="224">
        <f t="shared" si="5"/>
        <v>1.5466336311322925E-2</v>
      </c>
      <c r="BB40" s="189"/>
      <c r="BC40" s="222">
        <v>28</v>
      </c>
      <c r="BD40" s="223"/>
      <c r="BE40" s="38"/>
      <c r="BF40" s="38"/>
      <c r="BG40" s="38"/>
      <c r="BH40" s="38"/>
      <c r="BI40" s="224" t="str">
        <f t="shared" si="6"/>
        <v/>
      </c>
      <c r="BJ40" s="189"/>
      <c r="BK40" s="222">
        <v>28</v>
      </c>
      <c r="BL40" s="223">
        <v>43299</v>
      </c>
      <c r="BM40" s="38" t="s">
        <v>272</v>
      </c>
      <c r="BN40" s="38" t="s">
        <v>109</v>
      </c>
      <c r="BO40" s="38">
        <v>29.996501574291546</v>
      </c>
      <c r="BP40" s="38">
        <v>29.735539669049473</v>
      </c>
      <c r="BQ40" s="224">
        <f t="shared" si="7"/>
        <v>8.7377527976633673E-3</v>
      </c>
      <c r="BR40" s="189"/>
      <c r="BS40" s="222">
        <v>27</v>
      </c>
      <c r="BT40" s="223"/>
      <c r="BU40" s="38"/>
      <c r="BV40" s="38"/>
      <c r="BW40" s="38"/>
      <c r="BX40" s="38"/>
      <c r="BY40" s="224" t="str">
        <f t="shared" si="8"/>
        <v/>
      </c>
      <c r="BZ40" s="189"/>
      <c r="CA40" s="222">
        <v>27</v>
      </c>
      <c r="CB40" s="223"/>
      <c r="CC40" s="38"/>
      <c r="CD40" s="38"/>
      <c r="CE40" s="38"/>
      <c r="CF40" s="38"/>
      <c r="CG40" s="224" t="str">
        <f t="shared" si="9"/>
        <v/>
      </c>
      <c r="CH40" s="189"/>
      <c r="CI40" s="222">
        <v>27</v>
      </c>
      <c r="CJ40" s="223"/>
      <c r="CK40" s="38"/>
      <c r="CL40" s="38"/>
      <c r="CM40" s="38"/>
      <c r="CN40" s="38"/>
      <c r="CO40" s="224" t="str">
        <f t="shared" si="17"/>
        <v/>
      </c>
      <c r="CP40" s="189"/>
      <c r="CQ40" s="222">
        <v>27</v>
      </c>
      <c r="CR40" s="223"/>
      <c r="CS40" s="38"/>
      <c r="CT40" s="38"/>
      <c r="CU40" s="38"/>
      <c r="CV40" s="38"/>
      <c r="CW40" s="224" t="str">
        <f t="shared" si="18"/>
        <v/>
      </c>
      <c r="CX40" s="189"/>
      <c r="CY40" s="222">
        <v>27</v>
      </c>
      <c r="CZ40" s="223"/>
      <c r="DA40" s="38"/>
      <c r="DB40" s="38"/>
      <c r="DC40" s="38"/>
      <c r="DD40" s="38"/>
      <c r="DE40" s="224" t="str">
        <f t="shared" si="12"/>
        <v/>
      </c>
      <c r="DF40" s="189"/>
      <c r="DG40" s="222">
        <v>27</v>
      </c>
      <c r="DH40" s="223"/>
      <c r="DI40" s="38"/>
      <c r="DJ40" s="38"/>
      <c r="DK40" s="38"/>
      <c r="DL40" s="38"/>
      <c r="DM40" s="224" t="str">
        <f t="shared" si="19"/>
        <v/>
      </c>
      <c r="DN40" s="189"/>
      <c r="DO40" s="222">
        <v>26</v>
      </c>
      <c r="DP40" s="223"/>
      <c r="DQ40" s="38"/>
      <c r="DR40" s="38"/>
      <c r="DS40" s="38"/>
      <c r="DT40" s="38"/>
      <c r="DU40" s="224" t="str">
        <f t="shared" si="14"/>
        <v/>
      </c>
      <c r="DV40" s="189"/>
      <c r="DW40" s="222">
        <v>26</v>
      </c>
      <c r="DX40" s="223"/>
      <c r="DY40" s="38"/>
      <c r="DZ40" s="38"/>
      <c r="EA40" s="38"/>
      <c r="EB40" s="38"/>
      <c r="EC40" s="224" t="str">
        <f t="shared" si="15"/>
        <v/>
      </c>
      <c r="ED40" s="189"/>
      <c r="EE40" s="222">
        <v>26</v>
      </c>
      <c r="EF40" s="223"/>
      <c r="EG40" s="38"/>
      <c r="EH40" s="38"/>
      <c r="EI40" s="38"/>
      <c r="EJ40" s="38"/>
      <c r="EK40" s="224" t="str">
        <f t="shared" si="16"/>
        <v/>
      </c>
    </row>
    <row r="41" spans="1:141" ht="15.75" thickBot="1" x14ac:dyDescent="0.3">
      <c r="A41" s="220" t="s">
        <v>347</v>
      </c>
      <c r="B41" s="221"/>
      <c r="C41" s="221"/>
      <c r="D41" s="221"/>
      <c r="G41" s="189"/>
      <c r="H41" s="189"/>
      <c r="I41" s="189"/>
      <c r="J41" s="189"/>
      <c r="K41" s="189"/>
      <c r="L41" s="204" t="s">
        <v>92</v>
      </c>
      <c r="M41" s="205">
        <f>AVERAGE(M11:M40)</f>
        <v>1.9132866482553872E-4</v>
      </c>
      <c r="N41" s="189"/>
      <c r="O41" s="189"/>
      <c r="P41" s="189"/>
      <c r="Q41" s="189"/>
      <c r="R41" s="189"/>
      <c r="S41" s="189"/>
      <c r="T41" s="204" t="s">
        <v>92</v>
      </c>
      <c r="U41" s="205">
        <f>AVERAGE(U11:U40)</f>
        <v>1.9863425432066107E-3</v>
      </c>
      <c r="V41" s="189"/>
      <c r="W41" s="189"/>
      <c r="X41" s="189"/>
      <c r="Y41" s="189"/>
      <c r="Z41" s="189"/>
      <c r="AA41" s="189"/>
      <c r="AB41" s="204" t="s">
        <v>92</v>
      </c>
      <c r="AC41" s="205">
        <f>AVERAGE(AC11:AC40)</f>
        <v>1.606253497573952E-2</v>
      </c>
      <c r="AD41" s="189"/>
      <c r="AE41" s="189"/>
      <c r="AF41" s="189"/>
      <c r="AG41" s="189"/>
      <c r="AH41" s="189"/>
      <c r="AI41" s="189"/>
      <c r="AJ41" s="204" t="s">
        <v>92</v>
      </c>
      <c r="AK41" s="205">
        <f>AVERAGE(AK11:AK40)</f>
        <v>9.2521700332853004E-3</v>
      </c>
      <c r="AL41" s="189"/>
      <c r="AM41" s="189"/>
      <c r="AN41" s="189"/>
      <c r="AO41" s="189"/>
      <c r="AP41" s="189"/>
      <c r="AQ41" s="189"/>
      <c r="AR41" s="204" t="s">
        <v>92</v>
      </c>
      <c r="AS41" s="205">
        <f>AVERAGE(AS11:AS40)</f>
        <v>5.3394235788850487E-3</v>
      </c>
      <c r="AT41" s="189"/>
      <c r="AU41" s="229">
        <v>30</v>
      </c>
      <c r="AV41" s="230">
        <v>43298</v>
      </c>
      <c r="AW41" s="39" t="s">
        <v>226</v>
      </c>
      <c r="AX41" s="39" t="s">
        <v>108</v>
      </c>
      <c r="AY41" s="39">
        <v>73.723051077956796</v>
      </c>
      <c r="AZ41" s="39">
        <v>75.056000000000012</v>
      </c>
      <c r="BA41" s="231">
        <f t="shared" si="5"/>
        <v>1.7918502805139958E-2</v>
      </c>
      <c r="BB41" s="189"/>
      <c r="BC41" s="222">
        <v>29</v>
      </c>
      <c r="BD41" s="223"/>
      <c r="BE41" s="38"/>
      <c r="BF41" s="38"/>
      <c r="BG41" s="38"/>
      <c r="BH41" s="38"/>
      <c r="BI41" s="224" t="str">
        <f t="shared" si="6"/>
        <v/>
      </c>
      <c r="BJ41" s="189"/>
      <c r="BK41" s="222">
        <v>29</v>
      </c>
      <c r="BL41" s="223">
        <v>43299</v>
      </c>
      <c r="BM41" s="38" t="s">
        <v>273</v>
      </c>
      <c r="BN41" s="38" t="s">
        <v>109</v>
      </c>
      <c r="BO41" s="38">
        <v>31.23250699720105</v>
      </c>
      <c r="BP41" s="38">
        <v>30.933813237352236</v>
      </c>
      <c r="BQ41" s="224">
        <f t="shared" si="7"/>
        <v>9.609504269251997E-3</v>
      </c>
      <c r="BR41" s="189"/>
      <c r="BS41" s="222">
        <v>28</v>
      </c>
      <c r="BT41" s="223"/>
      <c r="BU41" s="38"/>
      <c r="BV41" s="38"/>
      <c r="BW41" s="38"/>
      <c r="BX41" s="38"/>
      <c r="BY41" s="224" t="str">
        <f t="shared" si="8"/>
        <v/>
      </c>
      <c r="BZ41" s="189"/>
      <c r="CA41" s="222">
        <v>28</v>
      </c>
      <c r="CB41" s="223"/>
      <c r="CC41" s="38"/>
      <c r="CD41" s="38"/>
      <c r="CE41" s="38"/>
      <c r="CF41" s="38"/>
      <c r="CG41" s="224" t="str">
        <f t="shared" si="9"/>
        <v/>
      </c>
      <c r="CH41" s="189"/>
      <c r="CI41" s="222">
        <v>28</v>
      </c>
      <c r="CJ41" s="223"/>
      <c r="CK41" s="38"/>
      <c r="CL41" s="38"/>
      <c r="CM41" s="38"/>
      <c r="CN41" s="38"/>
      <c r="CO41" s="224" t="str">
        <f t="shared" si="17"/>
        <v/>
      </c>
      <c r="CP41" s="189"/>
      <c r="CQ41" s="222">
        <v>28</v>
      </c>
      <c r="CR41" s="223"/>
      <c r="CS41" s="38"/>
      <c r="CT41" s="38"/>
      <c r="CU41" s="38"/>
      <c r="CV41" s="38"/>
      <c r="CW41" s="224" t="str">
        <f t="shared" si="18"/>
        <v/>
      </c>
      <c r="CX41" s="189"/>
      <c r="CY41" s="222">
        <v>28</v>
      </c>
      <c r="CZ41" s="223"/>
      <c r="DA41" s="38"/>
      <c r="DB41" s="38"/>
      <c r="DC41" s="38"/>
      <c r="DD41" s="38"/>
      <c r="DE41" s="224" t="str">
        <f t="shared" si="12"/>
        <v/>
      </c>
      <c r="DF41" s="189"/>
      <c r="DG41" s="222">
        <v>28</v>
      </c>
      <c r="DH41" s="223"/>
      <c r="DI41" s="38"/>
      <c r="DJ41" s="38"/>
      <c r="DK41" s="38"/>
      <c r="DL41" s="38"/>
      <c r="DM41" s="224" t="str">
        <f t="shared" si="19"/>
        <v/>
      </c>
      <c r="DN41" s="189"/>
      <c r="DO41" s="222">
        <v>27</v>
      </c>
      <c r="DP41" s="223"/>
      <c r="DQ41" s="38"/>
      <c r="DR41" s="38"/>
      <c r="DS41" s="38"/>
      <c r="DT41" s="38"/>
      <c r="DU41" s="224" t="str">
        <f t="shared" si="14"/>
        <v/>
      </c>
      <c r="DV41" s="189"/>
      <c r="DW41" s="222">
        <v>27</v>
      </c>
      <c r="DX41" s="223"/>
      <c r="DY41" s="38"/>
      <c r="DZ41" s="38"/>
      <c r="EA41" s="38"/>
      <c r="EB41" s="38"/>
      <c r="EC41" s="224" t="str">
        <f t="shared" si="15"/>
        <v/>
      </c>
      <c r="ED41" s="189"/>
      <c r="EE41" s="222">
        <v>27</v>
      </c>
      <c r="EF41" s="223"/>
      <c r="EG41" s="38"/>
      <c r="EH41" s="38"/>
      <c r="EI41" s="38"/>
      <c r="EJ41" s="38"/>
      <c r="EK41" s="224" t="str">
        <f t="shared" si="16"/>
        <v/>
      </c>
    </row>
    <row r="42" spans="1:141" ht="15.75" thickBot="1" x14ac:dyDescent="0.3">
      <c r="G42" s="189"/>
      <c r="H42" s="189"/>
      <c r="I42" s="189"/>
      <c r="J42" s="189"/>
      <c r="K42" s="189"/>
      <c r="L42" s="206" t="s">
        <v>93</v>
      </c>
      <c r="M42" s="207">
        <f>_xlfn.STDEV.S(M11:M40)</f>
        <v>4.3851967435242977E-5</v>
      </c>
      <c r="N42" s="189"/>
      <c r="O42" s="189"/>
      <c r="P42" s="189"/>
      <c r="Q42" s="189"/>
      <c r="R42" s="189"/>
      <c r="S42" s="189"/>
      <c r="T42" s="206" t="s">
        <v>93</v>
      </c>
      <c r="U42" s="207">
        <f>_xlfn.STDEV.S(U11:U40)</f>
        <v>1.7309441314683745E-3</v>
      </c>
      <c r="V42" s="189"/>
      <c r="W42" s="189"/>
      <c r="X42" s="189"/>
      <c r="Y42" s="189"/>
      <c r="Z42" s="189"/>
      <c r="AA42" s="189"/>
      <c r="AB42" s="206" t="s">
        <v>93</v>
      </c>
      <c r="AC42" s="207">
        <f>_xlfn.STDEV.S(AC11:AC40)</f>
        <v>3.2332685786644132E-2</v>
      </c>
      <c r="AD42" s="189"/>
      <c r="AE42" s="189"/>
      <c r="AF42" s="189"/>
      <c r="AG42" s="189"/>
      <c r="AH42" s="189"/>
      <c r="AI42" s="189"/>
      <c r="AJ42" s="206" t="s">
        <v>93</v>
      </c>
      <c r="AK42" s="207">
        <f>_xlfn.STDEV.S(AK11:AK40)</f>
        <v>9.1301926134251515E-3</v>
      </c>
      <c r="AL42" s="189"/>
      <c r="AM42" s="189"/>
      <c r="AN42" s="189"/>
      <c r="AO42" s="189"/>
      <c r="AP42" s="189"/>
      <c r="AQ42" s="189"/>
      <c r="AR42" s="206" t="s">
        <v>93</v>
      </c>
      <c r="AS42" s="207">
        <f>_xlfn.STDEV.S(AS11:AS40)</f>
        <v>6.9336267944037E-3</v>
      </c>
      <c r="AT42" s="189"/>
      <c r="AU42" s="189"/>
      <c r="AV42" s="189"/>
      <c r="AW42" s="189"/>
      <c r="AX42" s="189"/>
      <c r="AY42" s="189"/>
      <c r="AZ42" s="204" t="s">
        <v>92</v>
      </c>
      <c r="BA42" s="205">
        <f>AVERAGE(BA12:BA41)</f>
        <v>2.3857103070300555E-2</v>
      </c>
      <c r="BB42" s="189"/>
      <c r="BC42" s="229">
        <v>30</v>
      </c>
      <c r="BD42" s="230"/>
      <c r="BE42" s="39"/>
      <c r="BF42" s="39"/>
      <c r="BG42" s="39"/>
      <c r="BH42" s="39"/>
      <c r="BI42" s="231" t="str">
        <f t="shared" si="6"/>
        <v/>
      </c>
      <c r="BJ42" s="189"/>
      <c r="BK42" s="229">
        <v>30</v>
      </c>
      <c r="BL42" s="230">
        <v>43299</v>
      </c>
      <c r="BM42" s="39" t="s">
        <v>274</v>
      </c>
      <c r="BN42" s="39" t="s">
        <v>109</v>
      </c>
      <c r="BO42" s="39">
        <v>31.016898310169182</v>
      </c>
      <c r="BP42" s="39">
        <v>30.997250687328094</v>
      </c>
      <c r="BQ42" s="231">
        <f t="shared" si="7"/>
        <v>6.3364968023284284E-4</v>
      </c>
      <c r="BR42" s="189"/>
      <c r="BS42" s="222">
        <v>29</v>
      </c>
      <c r="BT42" s="223"/>
      <c r="BU42" s="38"/>
      <c r="BV42" s="38"/>
      <c r="BW42" s="38"/>
      <c r="BX42" s="38"/>
      <c r="BY42" s="224" t="str">
        <f t="shared" si="8"/>
        <v/>
      </c>
      <c r="BZ42" s="189"/>
      <c r="CA42" s="222">
        <v>29</v>
      </c>
      <c r="CB42" s="223"/>
      <c r="CC42" s="38"/>
      <c r="CD42" s="38"/>
      <c r="CE42" s="38"/>
      <c r="CF42" s="38"/>
      <c r="CG42" s="224" t="str">
        <f t="shared" si="9"/>
        <v/>
      </c>
      <c r="CH42" s="189"/>
      <c r="CI42" s="222">
        <v>29</v>
      </c>
      <c r="CJ42" s="223"/>
      <c r="CK42" s="38"/>
      <c r="CL42" s="38"/>
      <c r="CM42" s="38"/>
      <c r="CN42" s="38"/>
      <c r="CO42" s="224" t="str">
        <f t="shared" si="17"/>
        <v/>
      </c>
      <c r="CP42" s="189"/>
      <c r="CQ42" s="222">
        <v>29</v>
      </c>
      <c r="CR42" s="223"/>
      <c r="CS42" s="38"/>
      <c r="CT42" s="38"/>
      <c r="CU42" s="38"/>
      <c r="CV42" s="38"/>
      <c r="CW42" s="224" t="str">
        <f t="shared" si="18"/>
        <v/>
      </c>
      <c r="CX42" s="189"/>
      <c r="CY42" s="222">
        <v>29</v>
      </c>
      <c r="CZ42" s="223"/>
      <c r="DA42" s="38"/>
      <c r="DB42" s="38"/>
      <c r="DC42" s="38"/>
      <c r="DD42" s="38"/>
      <c r="DE42" s="224" t="str">
        <f t="shared" si="12"/>
        <v/>
      </c>
      <c r="DF42" s="189"/>
      <c r="DG42" s="222">
        <v>29</v>
      </c>
      <c r="DH42" s="223"/>
      <c r="DI42" s="38"/>
      <c r="DJ42" s="38"/>
      <c r="DK42" s="38"/>
      <c r="DL42" s="38"/>
      <c r="DM42" s="224" t="str">
        <f t="shared" si="19"/>
        <v/>
      </c>
      <c r="DN42" s="189"/>
      <c r="DO42" s="222">
        <v>28</v>
      </c>
      <c r="DP42" s="223"/>
      <c r="DQ42" s="38"/>
      <c r="DR42" s="38"/>
      <c r="DS42" s="38"/>
      <c r="DT42" s="38"/>
      <c r="DU42" s="224" t="str">
        <f t="shared" si="14"/>
        <v/>
      </c>
      <c r="DV42" s="189"/>
      <c r="DW42" s="222">
        <v>28</v>
      </c>
      <c r="DX42" s="223"/>
      <c r="DY42" s="38"/>
      <c r="DZ42" s="38"/>
      <c r="EA42" s="38"/>
      <c r="EB42" s="38"/>
      <c r="EC42" s="224" t="str">
        <f t="shared" si="15"/>
        <v/>
      </c>
      <c r="ED42" s="189"/>
      <c r="EE42" s="222">
        <v>28</v>
      </c>
      <c r="EF42" s="223"/>
      <c r="EG42" s="38"/>
      <c r="EH42" s="38"/>
      <c r="EI42" s="38"/>
      <c r="EJ42" s="38"/>
      <c r="EK42" s="224" t="str">
        <f t="shared" si="16"/>
        <v/>
      </c>
    </row>
    <row r="43" spans="1:141" ht="15.75" thickBot="1" x14ac:dyDescent="0.3">
      <c r="G43" s="189"/>
      <c r="H43" s="189"/>
      <c r="I43" s="189"/>
      <c r="J43" s="189"/>
      <c r="K43" s="189"/>
      <c r="L43" s="206" t="s">
        <v>141</v>
      </c>
      <c r="M43" s="208">
        <f>M42/M41</f>
        <v>0.22919705980925018</v>
      </c>
      <c r="N43" s="189"/>
      <c r="O43" s="189"/>
      <c r="P43" s="189"/>
      <c r="Q43" s="189"/>
      <c r="R43" s="189"/>
      <c r="S43" s="189"/>
      <c r="T43" s="206" t="s">
        <v>141</v>
      </c>
      <c r="U43" s="208">
        <f>U42/U41</f>
        <v>0.87142277518461686</v>
      </c>
      <c r="V43" s="189"/>
      <c r="W43" s="189"/>
      <c r="X43" s="189"/>
      <c r="Y43" s="189"/>
      <c r="Z43" s="189"/>
      <c r="AA43" s="189"/>
      <c r="AB43" s="206" t="s">
        <v>141</v>
      </c>
      <c r="AC43" s="208">
        <f>AC42/AC41</f>
        <v>2.0129254713206022</v>
      </c>
      <c r="AD43" s="189"/>
      <c r="AE43" s="189"/>
      <c r="AF43" s="189"/>
      <c r="AG43" s="189"/>
      <c r="AH43" s="189"/>
      <c r="AI43" s="189"/>
      <c r="AJ43" s="206" t="s">
        <v>141</v>
      </c>
      <c r="AK43" s="208">
        <f>AK42/AK41</f>
        <v>0.98681634476870539</v>
      </c>
      <c r="AL43" s="189"/>
      <c r="AM43" s="189"/>
      <c r="AN43" s="189"/>
      <c r="AO43" s="189"/>
      <c r="AP43" s="189"/>
      <c r="AQ43" s="189"/>
      <c r="AR43" s="206" t="s">
        <v>141</v>
      </c>
      <c r="AS43" s="208">
        <f>AS42/AS41</f>
        <v>1.2985721570813351</v>
      </c>
      <c r="AT43" s="189"/>
      <c r="AU43" s="189"/>
      <c r="AV43" s="189"/>
      <c r="AW43" s="189"/>
      <c r="AX43" s="189"/>
      <c r="AY43" s="189"/>
      <c r="AZ43" s="206" t="s">
        <v>93</v>
      </c>
      <c r="BA43" s="207">
        <f>_xlfn.STDEV.S(BA12:BA41)</f>
        <v>5.8001003157604897E-2</v>
      </c>
      <c r="BB43" s="189"/>
      <c r="BC43" s="189"/>
      <c r="BD43" s="189"/>
      <c r="BE43" s="189"/>
      <c r="BF43" s="189"/>
      <c r="BG43" s="189"/>
      <c r="BH43" s="204" t="s">
        <v>92</v>
      </c>
      <c r="BI43" s="205">
        <f>AVERAGE(BI13:BI42)</f>
        <v>1.2126469594335183E-2</v>
      </c>
      <c r="BJ43" s="189"/>
      <c r="BK43" s="189"/>
      <c r="BL43" s="189"/>
      <c r="BM43" s="189"/>
      <c r="BN43" s="189"/>
      <c r="BO43" s="189"/>
      <c r="BP43" s="204" t="s">
        <v>92</v>
      </c>
      <c r="BQ43" s="205">
        <f>AVERAGE(BQ13:BQ42)</f>
        <v>2.7136615011400918E-2</v>
      </c>
      <c r="BR43" s="189"/>
      <c r="BS43" s="229">
        <v>30</v>
      </c>
      <c r="BT43" s="230"/>
      <c r="BU43" s="39"/>
      <c r="BV43" s="39"/>
      <c r="BW43" s="39"/>
      <c r="BX43" s="39"/>
      <c r="BY43" s="231" t="str">
        <f t="shared" si="8"/>
        <v/>
      </c>
      <c r="BZ43" s="189"/>
      <c r="CA43" s="229">
        <v>30</v>
      </c>
      <c r="CB43" s="230"/>
      <c r="CC43" s="39"/>
      <c r="CD43" s="39"/>
      <c r="CE43" s="39"/>
      <c r="CF43" s="39"/>
      <c r="CG43" s="231" t="str">
        <f t="shared" si="9"/>
        <v/>
      </c>
      <c r="CH43" s="189"/>
      <c r="CI43" s="229">
        <v>30</v>
      </c>
      <c r="CJ43" s="230"/>
      <c r="CK43" s="39"/>
      <c r="CL43" s="39"/>
      <c r="CM43" s="39"/>
      <c r="CN43" s="39"/>
      <c r="CO43" s="231" t="str">
        <f t="shared" si="17"/>
        <v/>
      </c>
      <c r="CP43" s="189"/>
      <c r="CQ43" s="229">
        <v>30</v>
      </c>
      <c r="CR43" s="230"/>
      <c r="CS43" s="39"/>
      <c r="CT43" s="39"/>
      <c r="CU43" s="39"/>
      <c r="CV43" s="39"/>
      <c r="CW43" s="231" t="str">
        <f t="shared" si="18"/>
        <v/>
      </c>
      <c r="CX43" s="189"/>
      <c r="CY43" s="229">
        <v>30</v>
      </c>
      <c r="CZ43" s="230"/>
      <c r="DA43" s="39"/>
      <c r="DB43" s="39"/>
      <c r="DC43" s="39"/>
      <c r="DD43" s="39"/>
      <c r="DE43" s="231" t="str">
        <f t="shared" si="12"/>
        <v/>
      </c>
      <c r="DF43" s="189"/>
      <c r="DG43" s="229">
        <v>30</v>
      </c>
      <c r="DH43" s="230"/>
      <c r="DI43" s="39"/>
      <c r="DJ43" s="39"/>
      <c r="DK43" s="39"/>
      <c r="DL43" s="39"/>
      <c r="DM43" s="231" t="str">
        <f t="shared" si="19"/>
        <v/>
      </c>
      <c r="DN43" s="189"/>
      <c r="DO43" s="222">
        <v>29</v>
      </c>
      <c r="DP43" s="223"/>
      <c r="DQ43" s="38"/>
      <c r="DR43" s="38"/>
      <c r="DS43" s="38"/>
      <c r="DT43" s="38"/>
      <c r="DU43" s="224" t="str">
        <f t="shared" si="14"/>
        <v/>
      </c>
      <c r="DV43" s="189"/>
      <c r="DW43" s="222">
        <v>29</v>
      </c>
      <c r="DX43" s="223"/>
      <c r="DY43" s="38"/>
      <c r="DZ43" s="38"/>
      <c r="EA43" s="38"/>
      <c r="EB43" s="38"/>
      <c r="EC43" s="224" t="str">
        <f t="shared" si="15"/>
        <v/>
      </c>
      <c r="ED43" s="189"/>
      <c r="EE43" s="222">
        <v>29</v>
      </c>
      <c r="EF43" s="223"/>
      <c r="EG43" s="38"/>
      <c r="EH43" s="38"/>
      <c r="EI43" s="38"/>
      <c r="EJ43" s="38"/>
      <c r="EK43" s="224" t="str">
        <f t="shared" si="16"/>
        <v/>
      </c>
    </row>
    <row r="44" spans="1:141" ht="15.75" thickBot="1" x14ac:dyDescent="0.3">
      <c r="G44" s="189"/>
      <c r="H44" s="189"/>
      <c r="I44" s="189"/>
      <c r="J44" s="189"/>
      <c r="K44" s="189"/>
      <c r="L44" s="206" t="s">
        <v>139</v>
      </c>
      <c r="M44" s="209">
        <f>M41+2*M42</f>
        <v>2.7903259969602469E-4</v>
      </c>
      <c r="N44" s="189"/>
      <c r="O44" s="189"/>
      <c r="P44" s="189"/>
      <c r="Q44" s="189"/>
      <c r="R44" s="189"/>
      <c r="S44" s="189"/>
      <c r="T44" s="206" t="s">
        <v>139</v>
      </c>
      <c r="U44" s="209">
        <f>U41+2*U42</f>
        <v>5.4482308061433596E-3</v>
      </c>
      <c r="V44" s="189"/>
      <c r="W44" s="189"/>
      <c r="X44" s="189"/>
      <c r="Y44" s="189"/>
      <c r="Z44" s="189"/>
      <c r="AA44" s="189"/>
      <c r="AB44" s="206" t="s">
        <v>139</v>
      </c>
      <c r="AC44" s="209">
        <f>AC41+2*AC42</f>
        <v>8.0727906549027784E-2</v>
      </c>
      <c r="AD44" s="189"/>
      <c r="AE44" s="189"/>
      <c r="AF44" s="189"/>
      <c r="AG44" s="189"/>
      <c r="AH44" s="189"/>
      <c r="AI44" s="189"/>
      <c r="AJ44" s="206" t="s">
        <v>139</v>
      </c>
      <c r="AK44" s="209">
        <f>AK41+2*AK42</f>
        <v>2.7512555260135602E-2</v>
      </c>
      <c r="AL44" s="189"/>
      <c r="AM44" s="189"/>
      <c r="AN44" s="189"/>
      <c r="AO44" s="189"/>
      <c r="AP44" s="189"/>
      <c r="AQ44" s="189"/>
      <c r="AR44" s="206" t="s">
        <v>139</v>
      </c>
      <c r="AS44" s="209">
        <f>AS41+2*AS42</f>
        <v>1.9206677167692449E-2</v>
      </c>
      <c r="AT44" s="189"/>
      <c r="AU44" s="189"/>
      <c r="AV44" s="189"/>
      <c r="AW44" s="189"/>
      <c r="AX44" s="189"/>
      <c r="AY44" s="189"/>
      <c r="AZ44" s="206" t="s">
        <v>141</v>
      </c>
      <c r="BA44" s="208">
        <f>BA43/BA42</f>
        <v>2.4311838275875877</v>
      </c>
      <c r="BB44" s="189"/>
      <c r="BC44" s="189"/>
      <c r="BD44" s="189"/>
      <c r="BE44" s="189"/>
      <c r="BF44" s="189"/>
      <c r="BG44" s="189"/>
      <c r="BH44" s="206" t="s">
        <v>93</v>
      </c>
      <c r="BI44" s="207">
        <f>_xlfn.STDEV.S(BI13:BI42)</f>
        <v>1.6138279025674683E-2</v>
      </c>
      <c r="BJ44" s="189"/>
      <c r="BK44" s="189"/>
      <c r="BL44" s="189"/>
      <c r="BM44" s="189"/>
      <c r="BN44" s="189"/>
      <c r="BO44" s="189"/>
      <c r="BP44" s="206" t="s">
        <v>93</v>
      </c>
      <c r="BQ44" s="207">
        <f>_xlfn.STDEV.S(BQ13:BQ42)</f>
        <v>4.8171754792988325E-2</v>
      </c>
      <c r="BR44" s="189"/>
      <c r="BS44" s="189"/>
      <c r="BT44" s="189"/>
      <c r="BU44" s="189"/>
      <c r="BV44" s="189"/>
      <c r="BW44" s="189"/>
      <c r="BX44" s="204" t="s">
        <v>92</v>
      </c>
      <c r="BY44" s="205">
        <f>AVERAGE(BY14:BY43)</f>
        <v>6.5655346731331226E-3</v>
      </c>
      <c r="BZ44" s="189"/>
      <c r="CA44" s="189"/>
      <c r="CB44" s="189"/>
      <c r="CC44" s="189"/>
      <c r="CD44" s="189"/>
      <c r="CE44" s="189"/>
      <c r="CF44" s="204" t="s">
        <v>92</v>
      </c>
      <c r="CG44" s="205">
        <f>AVERAGE(CG14:CG43)</f>
        <v>1.1859580000383136E-2</v>
      </c>
      <c r="CH44" s="189"/>
      <c r="CI44" s="189"/>
      <c r="CJ44" s="189"/>
      <c r="CK44" s="189"/>
      <c r="CL44" s="189"/>
      <c r="CM44" s="189"/>
      <c r="CN44" s="204" t="s">
        <v>92</v>
      </c>
      <c r="CO44" s="205">
        <f>AVERAGE(CO14:CO43)</f>
        <v>3.75872579824949E-3</v>
      </c>
      <c r="CP44" s="189"/>
      <c r="CQ44" s="189"/>
      <c r="CR44" s="189"/>
      <c r="CS44" s="189"/>
      <c r="CT44" s="189"/>
      <c r="CU44" s="189"/>
      <c r="CV44" s="204" t="s">
        <v>92</v>
      </c>
      <c r="CW44" s="205">
        <f>AVERAGE(CW14:CW43)</f>
        <v>1</v>
      </c>
      <c r="CX44" s="189"/>
      <c r="CY44" s="189"/>
      <c r="CZ44" s="189"/>
      <c r="DA44" s="189"/>
      <c r="DB44" s="189"/>
      <c r="DC44" s="189"/>
      <c r="DD44" s="204" t="s">
        <v>92</v>
      </c>
      <c r="DE44" s="205">
        <f>AVERAGE(DE14:DE43)</f>
        <v>2.9054943163784916E-2</v>
      </c>
      <c r="DF44" s="189"/>
      <c r="DG44" s="189"/>
      <c r="DH44" s="189"/>
      <c r="DI44" s="189"/>
      <c r="DJ44" s="189"/>
      <c r="DK44" s="189"/>
      <c r="DL44" s="204" t="s">
        <v>92</v>
      </c>
      <c r="DM44" s="205">
        <f>AVERAGE(DM14:DM43)</f>
        <v>1.3312179735465097E-2</v>
      </c>
      <c r="DN44" s="189"/>
      <c r="DO44" s="229">
        <v>30</v>
      </c>
      <c r="DP44" s="230"/>
      <c r="DQ44" s="39"/>
      <c r="DR44" s="39"/>
      <c r="DS44" s="39"/>
      <c r="DT44" s="39"/>
      <c r="DU44" s="231" t="str">
        <f t="shared" si="14"/>
        <v/>
      </c>
      <c r="DV44" s="189"/>
      <c r="DW44" s="229">
        <v>30</v>
      </c>
      <c r="DX44" s="230"/>
      <c r="DY44" s="39"/>
      <c r="DZ44" s="39"/>
      <c r="EA44" s="39"/>
      <c r="EB44" s="39"/>
      <c r="EC44" s="231" t="str">
        <f t="shared" si="15"/>
        <v/>
      </c>
      <c r="ED44" s="189"/>
      <c r="EE44" s="229">
        <v>30</v>
      </c>
      <c r="EF44" s="230"/>
      <c r="EG44" s="39"/>
      <c r="EH44" s="39"/>
      <c r="EI44" s="39"/>
      <c r="EJ44" s="39"/>
      <c r="EK44" s="231" t="str">
        <f t="shared" si="16"/>
        <v/>
      </c>
    </row>
    <row r="45" spans="1:141" ht="15.75" thickBot="1" x14ac:dyDescent="0.3">
      <c r="L45" s="210" t="s">
        <v>140</v>
      </c>
      <c r="M45" s="211">
        <f>M41+3*M42</f>
        <v>3.2288456713126768E-4</v>
      </c>
      <c r="T45" s="210" t="s">
        <v>140</v>
      </c>
      <c r="U45" s="211">
        <f>U41+3*U42</f>
        <v>7.1791749376117348E-3</v>
      </c>
      <c r="AB45" s="210" t="s">
        <v>140</v>
      </c>
      <c r="AC45" s="211">
        <f>AC41+3*AC42</f>
        <v>0.11306059233567191</v>
      </c>
      <c r="AJ45" s="210" t="s">
        <v>140</v>
      </c>
      <c r="AK45" s="211">
        <f>AK41+3*AK42</f>
        <v>3.6642747873560755E-2</v>
      </c>
      <c r="AR45" s="210" t="s">
        <v>140</v>
      </c>
      <c r="AS45" s="211">
        <f>AS41+3*AS42</f>
        <v>2.6140303962096149E-2</v>
      </c>
      <c r="AZ45" s="206" t="s">
        <v>139</v>
      </c>
      <c r="BA45" s="209">
        <f>BA42+2*BA43</f>
        <v>0.13985910938551036</v>
      </c>
      <c r="BH45" s="206" t="s">
        <v>141</v>
      </c>
      <c r="BI45" s="208">
        <f>BI44/BI43</f>
        <v>1.3308307830346267</v>
      </c>
      <c r="BP45" s="206" t="s">
        <v>141</v>
      </c>
      <c r="BQ45" s="208">
        <f>BQ44/BQ43</f>
        <v>1.7751570994668975</v>
      </c>
      <c r="BX45" s="206" t="s">
        <v>93</v>
      </c>
      <c r="BY45" s="207">
        <f>_xlfn.STDEV.S(BY14:BY43)</f>
        <v>7.307084294439558E-3</v>
      </c>
      <c r="CF45" s="206" t="s">
        <v>93</v>
      </c>
      <c r="CG45" s="207">
        <f>_xlfn.STDEV.S(CG14:CG43)</f>
        <v>9.6966699535747953E-3</v>
      </c>
      <c r="CN45" s="206" t="s">
        <v>93</v>
      </c>
      <c r="CO45" s="207">
        <f>_xlfn.STDEV.S(CO14:CO43)</f>
        <v>2.1968167043181883E-3</v>
      </c>
      <c r="CV45" s="206" t="s">
        <v>93</v>
      </c>
      <c r="CW45" s="207" t="e">
        <f>_xlfn.STDEV.S(CW14:CW43)</f>
        <v>#DIV/0!</v>
      </c>
      <c r="DD45" s="206" t="s">
        <v>93</v>
      </c>
      <c r="DE45" s="207" t="e">
        <f>_xlfn.STDEV.S(DE14:DE43)</f>
        <v>#DIV/0!</v>
      </c>
      <c r="DL45" s="206" t="s">
        <v>93</v>
      </c>
      <c r="DM45" s="207">
        <f>_xlfn.STDEV.S(DM14:DM43)</f>
        <v>1.9576400701822188E-2</v>
      </c>
      <c r="DT45" s="204" t="s">
        <v>92</v>
      </c>
      <c r="DU45" s="205">
        <f>AVERAGE(DU15:DU44)</f>
        <v>4.9214714383904127E-3</v>
      </c>
      <c r="EB45" s="204" t="s">
        <v>92</v>
      </c>
      <c r="EC45" s="205">
        <f>AVERAGE(EC15:EC44)</f>
        <v>1.0419806345196727E-2</v>
      </c>
      <c r="EJ45" s="204" t="s">
        <v>92</v>
      </c>
      <c r="EK45" s="205">
        <f>AVERAGE(EK15:EK44)</f>
        <v>2.091016960421371E-2</v>
      </c>
    </row>
    <row r="46" spans="1:141" ht="15.75" thickBot="1" x14ac:dyDescent="0.3">
      <c r="AZ46" s="210" t="s">
        <v>140</v>
      </c>
      <c r="BA46" s="211">
        <f>BA42+3*BA43</f>
        <v>0.19786011254311525</v>
      </c>
      <c r="BH46" s="206" t="s">
        <v>139</v>
      </c>
      <c r="BI46" s="209">
        <f>BI43+2*BI44</f>
        <v>4.4403027645684545E-2</v>
      </c>
      <c r="BP46" s="206" t="s">
        <v>139</v>
      </c>
      <c r="BQ46" s="209">
        <f>BQ43+2*BQ44</f>
        <v>0.12348012459737756</v>
      </c>
      <c r="BX46" s="206" t="s">
        <v>141</v>
      </c>
      <c r="BY46" s="208">
        <f>BY45/BY44</f>
        <v>1.1129458084108421</v>
      </c>
      <c r="CF46" s="206" t="s">
        <v>141</v>
      </c>
      <c r="CG46" s="208">
        <f>CG45/CG44</f>
        <v>0.81762338575746651</v>
      </c>
      <c r="CN46" s="206" t="s">
        <v>141</v>
      </c>
      <c r="CO46" s="208">
        <f>CO45/CO44</f>
        <v>0.58445782486748232</v>
      </c>
      <c r="CV46" s="206" t="s">
        <v>141</v>
      </c>
      <c r="CW46" s="208" t="e">
        <f>CW45/CW44</f>
        <v>#DIV/0!</v>
      </c>
      <c r="DD46" s="206" t="s">
        <v>141</v>
      </c>
      <c r="DE46" s="208" t="e">
        <f>DE45/DE44</f>
        <v>#DIV/0!</v>
      </c>
      <c r="DL46" s="206" t="s">
        <v>141</v>
      </c>
      <c r="DM46" s="208">
        <f>DM45/DM44</f>
        <v>1.4705631302189019</v>
      </c>
      <c r="DT46" s="206" t="s">
        <v>93</v>
      </c>
      <c r="DU46" s="207">
        <f>_xlfn.STDEV.S(DU15:DU44)</f>
        <v>3.0541289871330781E-3</v>
      </c>
      <c r="EB46" s="206" t="s">
        <v>93</v>
      </c>
      <c r="EC46" s="207">
        <f>_xlfn.STDEV.S(EC15:EC44)</f>
        <v>6.8563834851116051E-3</v>
      </c>
      <c r="EJ46" s="206" t="s">
        <v>93</v>
      </c>
      <c r="EK46" s="207">
        <f>_xlfn.STDEV.S(EK15:EK44)</f>
        <v>2.1103120283341568E-2</v>
      </c>
    </row>
    <row r="47" spans="1:141" ht="15.75" thickBot="1" x14ac:dyDescent="0.3">
      <c r="BH47" s="210" t="s">
        <v>140</v>
      </c>
      <c r="BI47" s="211">
        <f>BI43+3*BI44</f>
        <v>6.0541306671359235E-2</v>
      </c>
      <c r="BP47" s="210" t="s">
        <v>140</v>
      </c>
      <c r="BQ47" s="211">
        <f>BQ43+3*BQ44</f>
        <v>0.17165187939036589</v>
      </c>
      <c r="BX47" s="206" t="s">
        <v>139</v>
      </c>
      <c r="BY47" s="209">
        <f>BY44+2*BY45</f>
        <v>2.1179703262012239E-2</v>
      </c>
      <c r="CF47" s="206" t="s">
        <v>139</v>
      </c>
      <c r="CG47" s="209">
        <f>CG44+2*CG45</f>
        <v>3.1252919907532727E-2</v>
      </c>
      <c r="CN47" s="206" t="s">
        <v>139</v>
      </c>
      <c r="CO47" s="209">
        <f>CO44+2*CO45</f>
        <v>8.1523592068858675E-3</v>
      </c>
      <c r="CV47" s="206" t="s">
        <v>139</v>
      </c>
      <c r="CW47" s="209" t="e">
        <f>CW44+2*CW45</f>
        <v>#DIV/0!</v>
      </c>
      <c r="DD47" s="206" t="s">
        <v>139</v>
      </c>
      <c r="DE47" s="209" t="e">
        <f>DE44+2*DE45</f>
        <v>#DIV/0!</v>
      </c>
      <c r="DL47" s="206" t="s">
        <v>139</v>
      </c>
      <c r="DM47" s="209">
        <f>DM44+2*DM45</f>
        <v>5.2464981139109475E-2</v>
      </c>
      <c r="DT47" s="206" t="s">
        <v>141</v>
      </c>
      <c r="DU47" s="208">
        <f>DU46/DU45</f>
        <v>0.62057232788329331</v>
      </c>
      <c r="EB47" s="206" t="s">
        <v>141</v>
      </c>
      <c r="EC47" s="208">
        <f>EC46/EC45</f>
        <v>0.65801448299202103</v>
      </c>
      <c r="EJ47" s="206" t="s">
        <v>141</v>
      </c>
      <c r="EK47" s="208">
        <f>EK46/EK45</f>
        <v>1.009227599908562</v>
      </c>
    </row>
    <row r="48" spans="1:141" ht="15.75" thickBot="1" x14ac:dyDescent="0.3">
      <c r="BX48" s="210" t="s">
        <v>140</v>
      </c>
      <c r="BY48" s="211">
        <f>BY44+3*BY45</f>
        <v>2.8486787556451797E-2</v>
      </c>
      <c r="CF48" s="210" t="s">
        <v>140</v>
      </c>
      <c r="CG48" s="211">
        <f>CG44+3*CG45</f>
        <v>4.0949589861107527E-2</v>
      </c>
      <c r="CN48" s="210" t="s">
        <v>140</v>
      </c>
      <c r="CO48" s="211">
        <f>CO44+3*CO45</f>
        <v>1.0349175911204055E-2</v>
      </c>
      <c r="CV48" s="210" t="s">
        <v>140</v>
      </c>
      <c r="CW48" s="211" t="e">
        <f>CW44+3*CW45</f>
        <v>#DIV/0!</v>
      </c>
      <c r="DD48" s="210" t="s">
        <v>140</v>
      </c>
      <c r="DE48" s="211" t="e">
        <f>DE44+3*DE45</f>
        <v>#DIV/0!</v>
      </c>
      <c r="DL48" s="210" t="s">
        <v>140</v>
      </c>
      <c r="DM48" s="211">
        <f>DM44+3*DM45</f>
        <v>7.2041381840931659E-2</v>
      </c>
      <c r="DT48" s="206" t="s">
        <v>139</v>
      </c>
      <c r="DU48" s="209">
        <f>DU45+2*DU46</f>
        <v>1.1029729412656569E-2</v>
      </c>
      <c r="EB48" s="206" t="s">
        <v>139</v>
      </c>
      <c r="EC48" s="209">
        <f>EC45+2*EC46</f>
        <v>2.4132573315419938E-2</v>
      </c>
      <c r="EJ48" s="206" t="s">
        <v>139</v>
      </c>
      <c r="EK48" s="209">
        <f>EK45+2*EK46</f>
        <v>6.311641017089685E-2</v>
      </c>
    </row>
    <row r="49" spans="124:141" ht="15.75" thickBot="1" x14ac:dyDescent="0.3">
      <c r="DT49" s="210" t="s">
        <v>140</v>
      </c>
      <c r="DU49" s="211">
        <f>DU45+3*DU46</f>
        <v>1.4083858399789647E-2</v>
      </c>
      <c r="EB49" s="210" t="s">
        <v>140</v>
      </c>
      <c r="EC49" s="211">
        <f>EC45+3*EC46</f>
        <v>3.0988956800531542E-2</v>
      </c>
      <c r="EJ49" s="210" t="s">
        <v>140</v>
      </c>
      <c r="EK49" s="211">
        <f>EK45+3*EK46</f>
        <v>8.4219530454238412E-2</v>
      </c>
    </row>
  </sheetData>
  <sheetProtection algorithmName="SHA-512" hashValue="y1WN9S7hm3XpOqA1OS85AGIG4za67WfyjU/o5YyeDpLuGOb7O4Jf0aRNhm+94g8dB8OZS5niEg7PTPanKpxpzw==" saltValue="LuEnj82iIBkTT+ciQa+kiQ==" spinCount="100000" sheet="1" autoFilter="0"/>
  <sortState ref="A33:A38">
    <sortCondition ref="A33:A38"/>
  </sortState>
  <mergeCells count="3">
    <mergeCell ref="B1:F2"/>
    <mergeCell ref="B3:F3"/>
    <mergeCell ref="A1:A2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N43"/>
  <sheetViews>
    <sheetView topLeftCell="B1" workbookViewId="0">
      <selection activeCell="B1" sqref="A1:XFD1048576"/>
    </sheetView>
  </sheetViews>
  <sheetFormatPr baseColWidth="10" defaultRowHeight="15" x14ac:dyDescent="0.25"/>
  <cols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3.25" x14ac:dyDescent="0.35">
      <c r="A1" s="315" t="s">
        <v>56</v>
      </c>
      <c r="B1" s="315"/>
      <c r="C1" s="315"/>
      <c r="D1" s="315"/>
      <c r="E1" s="315"/>
      <c r="F1" s="315"/>
      <c r="G1" s="315"/>
      <c r="H1" s="315"/>
      <c r="I1" s="315"/>
    </row>
    <row r="2" spans="1:14" ht="18.75" x14ac:dyDescent="0.3">
      <c r="A2" s="316" t="s">
        <v>57</v>
      </c>
      <c r="B2" s="316"/>
      <c r="C2" s="316"/>
      <c r="D2" s="316"/>
      <c r="E2" s="316"/>
      <c r="F2" s="316"/>
      <c r="G2" s="316"/>
      <c r="H2" s="316"/>
      <c r="I2" s="316"/>
    </row>
    <row r="3" spans="1:14" x14ac:dyDescent="0.25">
      <c r="A3" s="60" t="s">
        <v>58</v>
      </c>
      <c r="B3" t="s">
        <v>59</v>
      </c>
      <c r="D3" s="60" t="s">
        <v>60</v>
      </c>
      <c r="F3" t="s">
        <v>61</v>
      </c>
    </row>
    <row r="5" spans="1:14" ht="15.75" thickBot="1" x14ac:dyDescent="0.3"/>
    <row r="6" spans="1:14" x14ac:dyDescent="0.25">
      <c r="A6" s="309" t="s">
        <v>97</v>
      </c>
      <c r="B6" s="310"/>
      <c r="C6" s="310"/>
      <c r="D6" s="311"/>
      <c r="F6" s="303" t="s">
        <v>98</v>
      </c>
      <c r="G6" s="314"/>
      <c r="H6" s="304"/>
      <c r="I6" s="62"/>
      <c r="J6" s="303" t="s">
        <v>99</v>
      </c>
      <c r="K6" s="304"/>
      <c r="M6" s="303" t="s">
        <v>100</v>
      </c>
      <c r="N6" s="304"/>
    </row>
    <row r="7" spans="1:14" ht="18.75" thickBot="1" x14ac:dyDescent="0.4">
      <c r="A7" s="317" t="s">
        <v>62</v>
      </c>
      <c r="B7" s="317"/>
      <c r="C7" s="317"/>
      <c r="D7" s="317"/>
      <c r="J7" s="80" t="s">
        <v>85</v>
      </c>
      <c r="K7" s="90">
        <f>SQRT(SUMSQ(G24,C43))</f>
        <v>6.4673644151959572E-2</v>
      </c>
      <c r="M7" s="66" t="s">
        <v>38</v>
      </c>
      <c r="N7" s="94" t="s">
        <v>51</v>
      </c>
    </row>
    <row r="8" spans="1:14" ht="15.75" thickBot="1" x14ac:dyDescent="0.3">
      <c r="A8" s="63" t="s">
        <v>65</v>
      </c>
      <c r="B8" s="64" t="s">
        <v>47</v>
      </c>
      <c r="C8" s="65" t="s">
        <v>66</v>
      </c>
      <c r="F8" s="303" t="s">
        <v>63</v>
      </c>
      <c r="G8" s="314"/>
      <c r="H8" s="304"/>
      <c r="M8" s="66" t="s">
        <v>101</v>
      </c>
      <c r="N8" s="11"/>
    </row>
    <row r="9" spans="1:14" x14ac:dyDescent="0.25">
      <c r="A9" s="71">
        <v>1</v>
      </c>
      <c r="B9" s="67"/>
      <c r="C9" s="87">
        <v>3.4338000000000002</v>
      </c>
      <c r="F9" s="66" t="s">
        <v>67</v>
      </c>
      <c r="G9" s="67" t="s">
        <v>68</v>
      </c>
      <c r="H9" s="68"/>
      <c r="J9" s="303" t="s">
        <v>86</v>
      </c>
      <c r="K9" s="304"/>
      <c r="M9" s="66" t="s">
        <v>89</v>
      </c>
      <c r="N9" s="11">
        <v>3.5455999999999999</v>
      </c>
    </row>
    <row r="10" spans="1:14" ht="18.75" thickBot="1" x14ac:dyDescent="0.4">
      <c r="A10" s="71">
        <v>2</v>
      </c>
      <c r="B10" s="67"/>
      <c r="C10" s="87">
        <v>3.5695000000000001</v>
      </c>
      <c r="F10" s="66" t="s">
        <v>48</v>
      </c>
      <c r="G10" s="67" t="s">
        <v>71</v>
      </c>
      <c r="H10" s="68"/>
      <c r="J10" s="66" t="s">
        <v>87</v>
      </c>
      <c r="K10" s="11">
        <v>2</v>
      </c>
      <c r="M10" s="80" t="s">
        <v>90</v>
      </c>
      <c r="N10" s="79">
        <f>N9*K11</f>
        <v>0.45861374541037569</v>
      </c>
    </row>
    <row r="11" spans="1:14" ht="18.75" thickBot="1" x14ac:dyDescent="0.4">
      <c r="A11" s="71">
        <v>3</v>
      </c>
      <c r="B11" s="67"/>
      <c r="C11" s="87">
        <v>3.3948</v>
      </c>
      <c r="F11" s="66" t="s">
        <v>73</v>
      </c>
      <c r="G11" s="91">
        <v>43313</v>
      </c>
      <c r="H11" s="74"/>
      <c r="J11" s="80" t="s">
        <v>88</v>
      </c>
      <c r="K11" s="90">
        <f>K7*K10</f>
        <v>0.12934728830391914</v>
      </c>
    </row>
    <row r="12" spans="1:14" ht="15.75" thickBot="1" x14ac:dyDescent="0.3">
      <c r="A12" s="71">
        <v>4</v>
      </c>
      <c r="B12" s="67"/>
      <c r="C12" s="87">
        <v>3.39</v>
      </c>
      <c r="F12" s="303" t="s">
        <v>95</v>
      </c>
      <c r="G12" s="314"/>
      <c r="H12" s="304"/>
    </row>
    <row r="13" spans="1:14" ht="18.75" thickBot="1" x14ac:dyDescent="0.4">
      <c r="A13" s="71">
        <v>5</v>
      </c>
      <c r="B13" s="67"/>
      <c r="C13" s="87">
        <v>3.9512999999999998</v>
      </c>
      <c r="F13" s="66" t="s">
        <v>75</v>
      </c>
      <c r="G13" s="38">
        <v>3.62</v>
      </c>
      <c r="H13" s="77" t="s">
        <v>34</v>
      </c>
      <c r="J13" s="312" t="s">
        <v>64</v>
      </c>
      <c r="K13" s="313"/>
    </row>
    <row r="14" spans="1:14" ht="18.75" thickBot="1" x14ac:dyDescent="0.4">
      <c r="A14" s="71">
        <v>6</v>
      </c>
      <c r="B14" s="67"/>
      <c r="C14" s="87">
        <v>3.9098000000000002</v>
      </c>
      <c r="F14" s="66" t="s">
        <v>77</v>
      </c>
      <c r="G14" s="38">
        <v>0.09</v>
      </c>
      <c r="H14" s="77" t="s">
        <v>34</v>
      </c>
      <c r="J14" s="69" t="s">
        <v>69</v>
      </c>
      <c r="K14" s="70" t="s">
        <v>70</v>
      </c>
    </row>
    <row r="15" spans="1:14" ht="15.75" thickBot="1" x14ac:dyDescent="0.3">
      <c r="A15" s="71">
        <v>7</v>
      </c>
      <c r="B15" s="67"/>
      <c r="C15" s="87">
        <v>3.4238</v>
      </c>
      <c r="F15" s="80" t="s">
        <v>78</v>
      </c>
      <c r="G15" s="39">
        <v>2</v>
      </c>
      <c r="H15" s="81"/>
      <c r="J15" s="72" t="s">
        <v>72</v>
      </c>
      <c r="K15" s="73">
        <f>G17</f>
        <v>1.2430939226519336E-2</v>
      </c>
    </row>
    <row r="16" spans="1:14" ht="18" x14ac:dyDescent="0.35">
      <c r="A16" s="71">
        <v>8</v>
      </c>
      <c r="B16" s="67"/>
      <c r="C16" s="87">
        <v>3.5695000000000001</v>
      </c>
      <c r="F16" s="66" t="s">
        <v>79</v>
      </c>
      <c r="G16" s="92">
        <f>G14/G15</f>
        <v>4.4999999999999998E-2</v>
      </c>
      <c r="H16" s="92" t="s">
        <v>34</v>
      </c>
      <c r="J16" s="75" t="s">
        <v>74</v>
      </c>
      <c r="K16" s="76">
        <f>G24</f>
        <v>2.9621139090182432E-2</v>
      </c>
    </row>
    <row r="17" spans="1:11" ht="18.75" thickBot="1" x14ac:dyDescent="0.4">
      <c r="A17" s="71">
        <v>9</v>
      </c>
      <c r="B17" s="67"/>
      <c r="C17" s="87">
        <v>3.5598000000000001</v>
      </c>
      <c r="F17" s="80" t="s">
        <v>80</v>
      </c>
      <c r="G17" s="93">
        <f>G16/G13</f>
        <v>1.2430939226519336E-2</v>
      </c>
      <c r="H17" s="93"/>
      <c r="J17" s="78" t="s">
        <v>76</v>
      </c>
      <c r="K17" s="79">
        <f>C43</f>
        <v>5.7491463426271913E-2</v>
      </c>
    </row>
    <row r="18" spans="1:11" ht="15.75" thickBot="1" x14ac:dyDescent="0.3">
      <c r="A18" s="71">
        <v>10</v>
      </c>
      <c r="B18" s="67"/>
      <c r="C18" s="87">
        <v>3.4045000000000001</v>
      </c>
    </row>
    <row r="19" spans="1:11" x14ac:dyDescent="0.25">
      <c r="A19" s="71">
        <v>11</v>
      </c>
      <c r="B19" s="67"/>
      <c r="C19" s="87">
        <v>3.3948</v>
      </c>
      <c r="F19" s="303" t="s">
        <v>96</v>
      </c>
      <c r="G19" s="314"/>
      <c r="H19" s="304"/>
    </row>
    <row r="20" spans="1:11" ht="18" x14ac:dyDescent="0.35">
      <c r="A20" s="71">
        <v>12</v>
      </c>
      <c r="B20" s="67"/>
      <c r="C20" s="87"/>
      <c r="F20" s="66" t="s">
        <v>81</v>
      </c>
      <c r="G20" s="18">
        <f>C41-G13</f>
        <v>-7.4400000000000244E-2</v>
      </c>
      <c r="H20" s="11" t="s">
        <v>34</v>
      </c>
    </row>
    <row r="21" spans="1:11" ht="18.75" thickBot="1" x14ac:dyDescent="0.4">
      <c r="A21" s="71">
        <v>13</v>
      </c>
      <c r="B21" s="67"/>
      <c r="C21" s="87"/>
      <c r="F21" s="80" t="s">
        <v>82</v>
      </c>
      <c r="G21" s="89">
        <f>G20/G13</f>
        <v>-2.0552486187845369E-2</v>
      </c>
      <c r="H21" s="14"/>
    </row>
    <row r="22" spans="1:11" ht="15.75" thickBot="1" x14ac:dyDescent="0.3">
      <c r="A22" s="71">
        <v>14</v>
      </c>
      <c r="B22" s="67"/>
      <c r="C22" s="87"/>
    </row>
    <row r="23" spans="1:11" x14ac:dyDescent="0.25">
      <c r="A23" s="71">
        <v>15</v>
      </c>
      <c r="B23" s="67"/>
      <c r="C23" s="87"/>
      <c r="F23" s="303" t="s">
        <v>83</v>
      </c>
      <c r="G23" s="314"/>
      <c r="H23" s="304"/>
    </row>
    <row r="24" spans="1:11" ht="18.75" thickBot="1" x14ac:dyDescent="0.4">
      <c r="A24" s="71">
        <v>16</v>
      </c>
      <c r="B24" s="67"/>
      <c r="C24" s="87"/>
      <c r="F24" s="80" t="s">
        <v>84</v>
      </c>
      <c r="G24" s="89">
        <f>SQRT(G21^2+(C43/SQRT(COUNT(C9:C38)))^2+G17^2)</f>
        <v>2.9621139090182432E-2</v>
      </c>
      <c r="H24" s="14"/>
    </row>
    <row r="25" spans="1:11" x14ac:dyDescent="0.25">
      <c r="A25" s="71">
        <v>17</v>
      </c>
      <c r="B25" s="67"/>
      <c r="C25" s="87"/>
    </row>
    <row r="26" spans="1:11" x14ac:dyDescent="0.25">
      <c r="A26" s="71">
        <v>18</v>
      </c>
      <c r="B26" s="67"/>
      <c r="C26" s="87"/>
    </row>
    <row r="27" spans="1:11" x14ac:dyDescent="0.25">
      <c r="A27" s="71">
        <v>19</v>
      </c>
      <c r="B27" s="67"/>
      <c r="C27" s="87"/>
    </row>
    <row r="28" spans="1:11" x14ac:dyDescent="0.25">
      <c r="A28" s="71">
        <v>20</v>
      </c>
      <c r="B28" s="67"/>
      <c r="C28" s="87"/>
      <c r="H28" s="82"/>
    </row>
    <row r="29" spans="1:11" x14ac:dyDescent="0.25">
      <c r="A29" s="71">
        <v>21</v>
      </c>
      <c r="B29" s="67"/>
      <c r="C29" s="87"/>
    </row>
    <row r="30" spans="1:11" x14ac:dyDescent="0.25">
      <c r="A30" s="71">
        <v>22</v>
      </c>
      <c r="B30" s="67"/>
      <c r="C30" s="87"/>
    </row>
    <row r="31" spans="1:11" x14ac:dyDescent="0.25">
      <c r="A31" s="71">
        <v>23</v>
      </c>
      <c r="B31" s="67"/>
      <c r="C31" s="87"/>
      <c r="H31" s="62"/>
    </row>
    <row r="32" spans="1:11" x14ac:dyDescent="0.25">
      <c r="A32" s="71">
        <v>24</v>
      </c>
      <c r="B32" s="67"/>
      <c r="C32" s="87"/>
    </row>
    <row r="33" spans="1:3" x14ac:dyDescent="0.25">
      <c r="A33" s="71">
        <v>25</v>
      </c>
      <c r="B33" s="67"/>
      <c r="C33" s="87"/>
    </row>
    <row r="34" spans="1:3" x14ac:dyDescent="0.25">
      <c r="A34" s="71">
        <v>26</v>
      </c>
      <c r="B34" s="67"/>
      <c r="C34" s="87"/>
    </row>
    <row r="35" spans="1:3" x14ac:dyDescent="0.25">
      <c r="A35" s="71">
        <v>27</v>
      </c>
      <c r="B35" s="67"/>
      <c r="C35" s="87"/>
    </row>
    <row r="36" spans="1:3" x14ac:dyDescent="0.25">
      <c r="A36" s="71">
        <v>28</v>
      </c>
      <c r="B36" s="67"/>
      <c r="C36" s="87"/>
    </row>
    <row r="37" spans="1:3" x14ac:dyDescent="0.25">
      <c r="A37" s="71">
        <v>29</v>
      </c>
      <c r="B37" s="67"/>
      <c r="C37" s="87"/>
    </row>
    <row r="38" spans="1:3" ht="15.75" thickBot="1" x14ac:dyDescent="0.3">
      <c r="A38" s="83">
        <v>30</v>
      </c>
      <c r="B38" s="84"/>
      <c r="C38" s="88"/>
    </row>
    <row r="39" spans="1:3" ht="15.75" thickBot="1" x14ac:dyDescent="0.3"/>
    <row r="40" spans="1:3" x14ac:dyDescent="0.25">
      <c r="A40" s="309" t="s">
        <v>91</v>
      </c>
      <c r="B40" s="310"/>
      <c r="C40" s="311"/>
    </row>
    <row r="41" spans="1:3" x14ac:dyDescent="0.25">
      <c r="A41" s="305" t="s">
        <v>92</v>
      </c>
      <c r="B41" s="306"/>
      <c r="C41" s="18">
        <f xml:space="preserve"> AVERAGE(C9:C38)</f>
        <v>3.5455999999999999</v>
      </c>
    </row>
    <row r="42" spans="1:3" x14ac:dyDescent="0.25">
      <c r="A42" s="305" t="s">
        <v>93</v>
      </c>
      <c r="B42" s="306"/>
      <c r="C42" s="18">
        <f>STDEV(C9:C38)</f>
        <v>0.20384173272418968</v>
      </c>
    </row>
    <row r="43" spans="1:3" ht="18.75" thickBot="1" x14ac:dyDescent="0.4">
      <c r="A43" s="307" t="s">
        <v>94</v>
      </c>
      <c r="B43" s="308"/>
      <c r="C43" s="18">
        <f>C42/C41</f>
        <v>5.7491463426271913E-2</v>
      </c>
    </row>
  </sheetData>
  <sheetProtection algorithmName="SHA-512" hashValue="6Vd85LEtpBVK2s9PTNsujv41HZDGn03cakon3kdfW6cuwbWQEP/eytkFsdJa1vtFo674AnmjJPzI5sW8kU9ibQ==" saltValue="yoaAHmrpiBQvGV1Lp5ECMA==" spinCount="100000" sheet="1" objects="1" scenarios="1"/>
  <mergeCells count="17">
    <mergeCell ref="A1:I1"/>
    <mergeCell ref="A2:I2"/>
    <mergeCell ref="A6:D6"/>
    <mergeCell ref="F6:H6"/>
    <mergeCell ref="A7:D7"/>
    <mergeCell ref="M6:N6"/>
    <mergeCell ref="A41:B41"/>
    <mergeCell ref="A42:B42"/>
    <mergeCell ref="A43:B43"/>
    <mergeCell ref="A40:C40"/>
    <mergeCell ref="J13:K13"/>
    <mergeCell ref="F12:H12"/>
    <mergeCell ref="F19:H19"/>
    <mergeCell ref="F23:H23"/>
    <mergeCell ref="J6:K6"/>
    <mergeCell ref="J9:K9"/>
    <mergeCell ref="F8:H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"/>
  <sheetViews>
    <sheetView workbookViewId="0">
      <selection sqref="A1:H47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0.140625" bestFit="1" customWidth="1"/>
    <col min="5" max="5" width="13.42578125" bestFit="1" customWidth="1"/>
    <col min="6" max="6" width="15.5703125" bestFit="1" customWidth="1"/>
    <col min="7" max="7" width="12" bestFit="1" customWidth="1"/>
    <col min="8" max="8" width="25" customWidth="1"/>
    <col min="9" max="9" width="9.7109375" bestFit="1" customWidth="1"/>
    <col min="10" max="10" width="18.140625" bestFit="1" customWidth="1"/>
    <col min="11" max="11" width="16" bestFit="1" customWidth="1"/>
  </cols>
  <sheetData>
    <row r="1" spans="1:11" x14ac:dyDescent="0.25">
      <c r="A1" s="118" t="s">
        <v>3</v>
      </c>
      <c r="B1" s="118" t="s">
        <v>345</v>
      </c>
      <c r="C1" s="118" t="s">
        <v>38</v>
      </c>
      <c r="D1" s="118" t="s">
        <v>48</v>
      </c>
      <c r="E1" s="118" t="s">
        <v>368</v>
      </c>
      <c r="F1" s="118" t="s">
        <v>37</v>
      </c>
      <c r="G1" s="118" t="s">
        <v>1</v>
      </c>
      <c r="H1" s="118" t="s">
        <v>356</v>
      </c>
      <c r="I1" s="118" t="s">
        <v>408</v>
      </c>
      <c r="J1" s="118" t="s">
        <v>50</v>
      </c>
      <c r="K1" s="118" t="s">
        <v>409</v>
      </c>
    </row>
    <row r="2" spans="1:11" x14ac:dyDescent="0.25">
      <c r="A2" s="119"/>
      <c r="B2" s="118"/>
      <c r="C2" s="118"/>
      <c r="D2" s="118"/>
      <c r="E2" s="118"/>
      <c r="F2" s="118"/>
      <c r="G2" s="118"/>
      <c r="H2" s="118"/>
      <c r="I2" s="118"/>
      <c r="J2" s="118"/>
      <c r="K2" s="118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workbookViewId="0">
      <selection sqref="A1:C29"/>
    </sheetView>
  </sheetViews>
  <sheetFormatPr baseColWidth="10" defaultRowHeight="15" x14ac:dyDescent="0.25"/>
  <cols>
    <col min="1" max="1" width="47.85546875" bestFit="1" customWidth="1"/>
    <col min="2" max="2" width="19" bestFit="1" customWidth="1"/>
    <col min="3" max="3" width="20.85546875" bestFit="1" customWidth="1"/>
  </cols>
  <sheetData>
    <row r="1" spans="1:3" x14ac:dyDescent="0.25">
      <c r="A1" s="118" t="s">
        <v>48</v>
      </c>
      <c r="B1" s="118" t="s">
        <v>49</v>
      </c>
      <c r="C1" s="118" t="s">
        <v>52</v>
      </c>
    </row>
    <row r="2" spans="1:3" x14ac:dyDescent="0.25">
      <c r="A2" s="118" t="s">
        <v>102</v>
      </c>
      <c r="B2" s="118">
        <v>2.7903259969602469E-4</v>
      </c>
      <c r="C2" s="118">
        <v>3.2288456713126768E-4</v>
      </c>
    </row>
    <row r="3" spans="1:3" x14ac:dyDescent="0.25">
      <c r="A3" s="118" t="s">
        <v>103</v>
      </c>
      <c r="B3" s="118"/>
      <c r="C3" s="118"/>
    </row>
    <row r="4" spans="1:3" x14ac:dyDescent="0.25">
      <c r="A4" s="118" t="s">
        <v>104</v>
      </c>
      <c r="B4" s="118">
        <v>5.4482308061433596E-3</v>
      </c>
      <c r="C4" s="118">
        <v>7.1791749376117348E-3</v>
      </c>
    </row>
    <row r="5" spans="1:3" x14ac:dyDescent="0.25">
      <c r="A5" s="118" t="s">
        <v>105</v>
      </c>
      <c r="B5" s="118">
        <v>8.0727906549027784E-2</v>
      </c>
      <c r="C5" s="118">
        <v>0.11306059233567191</v>
      </c>
    </row>
    <row r="6" spans="1:3" x14ac:dyDescent="0.25">
      <c r="A6" s="118" t="s">
        <v>106</v>
      </c>
      <c r="B6" s="118"/>
      <c r="C6" s="118"/>
    </row>
    <row r="7" spans="1:3" x14ac:dyDescent="0.25">
      <c r="A7" s="118" t="s">
        <v>107</v>
      </c>
      <c r="B7" s="118">
        <v>2.7512555260135602E-2</v>
      </c>
      <c r="C7" s="118">
        <v>3.6642747873560755E-2</v>
      </c>
    </row>
    <row r="8" spans="1:3" x14ac:dyDescent="0.25">
      <c r="A8" s="118" t="s">
        <v>125</v>
      </c>
      <c r="B8" s="118"/>
      <c r="C8" s="118"/>
    </row>
    <row r="9" spans="1:3" x14ac:dyDescent="0.25">
      <c r="A9" s="118" t="s">
        <v>126</v>
      </c>
      <c r="B9" s="118">
        <v>1.9206677167692449E-2</v>
      </c>
      <c r="C9" s="118">
        <v>2.6140303962096149E-2</v>
      </c>
    </row>
    <row r="10" spans="1:3" x14ac:dyDescent="0.25">
      <c r="A10" s="118" t="s">
        <v>108</v>
      </c>
      <c r="B10" s="118">
        <v>0.13985910938551036</v>
      </c>
      <c r="C10" s="118">
        <v>0.19786011254311525</v>
      </c>
    </row>
    <row r="11" spans="1:3" x14ac:dyDescent="0.25">
      <c r="A11" s="118" t="s">
        <v>109</v>
      </c>
      <c r="B11" s="118">
        <v>0.12348012459737756</v>
      </c>
      <c r="C11" s="118">
        <v>0.17165187939036589</v>
      </c>
    </row>
    <row r="12" spans="1:3" x14ac:dyDescent="0.25">
      <c r="A12" s="118" t="s">
        <v>110</v>
      </c>
      <c r="B12" s="118"/>
      <c r="C12" s="118"/>
    </row>
    <row r="13" spans="1:3" x14ac:dyDescent="0.25">
      <c r="A13" s="118" t="s">
        <v>111</v>
      </c>
      <c r="B13" s="118">
        <v>2.1179703262012239E-2</v>
      </c>
      <c r="C13" s="118">
        <v>2.8486787556451797E-2</v>
      </c>
    </row>
    <row r="14" spans="1:3" x14ac:dyDescent="0.25">
      <c r="A14" s="118" t="s">
        <v>112</v>
      </c>
      <c r="B14" s="118">
        <v>3.1252919907532727E-2</v>
      </c>
      <c r="C14" s="118">
        <v>4.0949589861107527E-2</v>
      </c>
    </row>
    <row r="15" spans="1:3" x14ac:dyDescent="0.25">
      <c r="A15" s="118" t="s">
        <v>113</v>
      </c>
      <c r="B15" s="118">
        <v>8.1523592068858675E-3</v>
      </c>
      <c r="C15" s="118">
        <v>1.0349175911204055E-2</v>
      </c>
    </row>
    <row r="16" spans="1:3" x14ac:dyDescent="0.25">
      <c r="A16" s="118" t="s">
        <v>114</v>
      </c>
      <c r="B16" s="118"/>
      <c r="C16" s="118"/>
    </row>
    <row r="17" spans="1:3" x14ac:dyDescent="0.25">
      <c r="A17" s="118" t="s">
        <v>115</v>
      </c>
      <c r="B17" s="118"/>
      <c r="C17" s="118"/>
    </row>
    <row r="18" spans="1:3" x14ac:dyDescent="0.25">
      <c r="A18" s="118" t="s">
        <v>116</v>
      </c>
      <c r="B18" s="118">
        <v>5.2464981139109475E-2</v>
      </c>
      <c r="C18" s="118">
        <v>7.2041381840931659E-2</v>
      </c>
    </row>
    <row r="19" spans="1:3" x14ac:dyDescent="0.25">
      <c r="A19" s="118" t="s">
        <v>117</v>
      </c>
      <c r="B19" s="118">
        <v>1.1029729412656569E-2</v>
      </c>
      <c r="C19" s="118">
        <v>1.4083858399789647E-2</v>
      </c>
    </row>
    <row r="20" spans="1:3" x14ac:dyDescent="0.25">
      <c r="A20" s="118" t="s">
        <v>127</v>
      </c>
      <c r="B20" s="118"/>
      <c r="C20" s="118"/>
    </row>
    <row r="21" spans="1:3" x14ac:dyDescent="0.25">
      <c r="A21" s="118" t="s">
        <v>118</v>
      </c>
      <c r="B21" s="118">
        <v>4.4403027645684545E-2</v>
      </c>
      <c r="C21" s="118">
        <v>6.0541306671359235E-2</v>
      </c>
    </row>
    <row r="22" spans="1:3" x14ac:dyDescent="0.25">
      <c r="A22" s="118" t="s">
        <v>119</v>
      </c>
      <c r="B22" s="118"/>
      <c r="C22" s="118"/>
    </row>
    <row r="23" spans="1:3" x14ac:dyDescent="0.25">
      <c r="A23" s="118" t="s">
        <v>120</v>
      </c>
      <c r="B23" s="118">
        <v>2.4132573315419938E-2</v>
      </c>
      <c r="C23" s="118">
        <v>3.0988956800531542E-2</v>
      </c>
    </row>
    <row r="24" spans="1:3" x14ac:dyDescent="0.25">
      <c r="A24" s="118" t="s">
        <v>128</v>
      </c>
      <c r="B24" s="118"/>
      <c r="C24" s="118"/>
    </row>
    <row r="25" spans="1:3" x14ac:dyDescent="0.25">
      <c r="A25" s="118" t="s">
        <v>121</v>
      </c>
      <c r="B25" s="118"/>
      <c r="C25" s="118"/>
    </row>
    <row r="26" spans="1:3" x14ac:dyDescent="0.25">
      <c r="A26" s="118" t="s">
        <v>122</v>
      </c>
      <c r="B26" s="118"/>
      <c r="C26" s="118"/>
    </row>
    <row r="27" spans="1:3" x14ac:dyDescent="0.25">
      <c r="A27" s="118" t="s">
        <v>123</v>
      </c>
      <c r="B27" s="118"/>
      <c r="C27" s="118"/>
    </row>
    <row r="28" spans="1:3" x14ac:dyDescent="0.25">
      <c r="A28" s="118" t="s">
        <v>124</v>
      </c>
      <c r="B28" s="118"/>
      <c r="C28" s="118"/>
    </row>
    <row r="29" spans="1:3" x14ac:dyDescent="0.25">
      <c r="A29" s="118" t="s">
        <v>129</v>
      </c>
      <c r="B29" s="118">
        <v>6.311641017089685E-2</v>
      </c>
      <c r="C29" s="118">
        <v>8.4219530454238412E-2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workbookViewId="0">
      <selection sqref="A1:I62"/>
    </sheetView>
  </sheetViews>
  <sheetFormatPr baseColWidth="10" defaultRowHeight="15" x14ac:dyDescent="0.25"/>
  <cols>
    <col min="1" max="1" width="47.85546875" bestFit="1" customWidth="1"/>
    <col min="2" max="2" width="19" bestFit="1" customWidth="1"/>
    <col min="3" max="3" width="20.85546875" bestFit="1" customWidth="1"/>
    <col min="4" max="4" width="20.28515625" bestFit="1" customWidth="1"/>
    <col min="5" max="5" width="19.42578125" bestFit="1" customWidth="1"/>
    <col min="6" max="6" width="14.28515625" bestFit="1" customWidth="1"/>
    <col min="7" max="7" width="16.5703125" bestFit="1" customWidth="1"/>
    <col min="8" max="8" width="12" bestFit="1" customWidth="1"/>
    <col min="9" max="9" width="10.28515625" bestFit="1" customWidth="1"/>
  </cols>
  <sheetData>
    <row r="1" spans="1:9" x14ac:dyDescent="0.25">
      <c r="A1" s="118" t="s">
        <v>48</v>
      </c>
      <c r="B1" s="118" t="s">
        <v>49</v>
      </c>
      <c r="C1" s="118" t="s">
        <v>52</v>
      </c>
      <c r="D1" s="118" t="s">
        <v>3</v>
      </c>
      <c r="E1" s="118" t="s">
        <v>345</v>
      </c>
      <c r="F1" s="118" t="s">
        <v>38</v>
      </c>
      <c r="G1" s="118" t="s">
        <v>358</v>
      </c>
      <c r="H1" s="118" t="s">
        <v>1</v>
      </c>
      <c r="I1" s="118" t="s">
        <v>359</v>
      </c>
    </row>
    <row r="2" spans="1:9" x14ac:dyDescent="0.25">
      <c r="A2" s="118" t="s">
        <v>102</v>
      </c>
      <c r="B2" s="118">
        <v>2.7903259969602469E-4</v>
      </c>
      <c r="C2" s="118">
        <v>3.2288456713126768E-4</v>
      </c>
      <c r="D2" s="119"/>
      <c r="E2" s="118"/>
      <c r="F2" s="118"/>
      <c r="G2" s="118"/>
      <c r="H2" s="118"/>
      <c r="I2" s="118"/>
    </row>
    <row r="3" spans="1:9" x14ac:dyDescent="0.25">
      <c r="A3" s="118" t="s">
        <v>103</v>
      </c>
      <c r="B3" s="118"/>
      <c r="C3" s="118"/>
      <c r="D3" s="119"/>
      <c r="E3" s="118"/>
      <c r="F3" s="118"/>
      <c r="G3" s="118"/>
      <c r="H3" s="118"/>
      <c r="I3" s="118"/>
    </row>
    <row r="4" spans="1:9" x14ac:dyDescent="0.25">
      <c r="A4" s="118" t="s">
        <v>104</v>
      </c>
      <c r="B4" s="118">
        <v>5.4482308061433596E-3</v>
      </c>
      <c r="C4" s="118">
        <v>7.1791749376117348E-3</v>
      </c>
      <c r="D4" s="119"/>
      <c r="E4" s="118"/>
      <c r="F4" s="118"/>
      <c r="G4" s="118"/>
      <c r="H4" s="118"/>
      <c r="I4" s="118"/>
    </row>
    <row r="5" spans="1:9" x14ac:dyDescent="0.25">
      <c r="A5" s="118" t="s">
        <v>105</v>
      </c>
      <c r="B5" s="118">
        <v>8.0727906549027784E-2</v>
      </c>
      <c r="C5" s="118">
        <v>0.11306059233567191</v>
      </c>
      <c r="D5" s="119"/>
      <c r="E5" s="118"/>
      <c r="F5" s="118"/>
      <c r="G5" s="118"/>
      <c r="H5" s="118"/>
      <c r="I5" s="118"/>
    </row>
    <row r="6" spans="1:9" x14ac:dyDescent="0.25">
      <c r="A6" s="118" t="s">
        <v>106</v>
      </c>
      <c r="B6" s="118"/>
      <c r="C6" s="118"/>
      <c r="D6" s="119"/>
      <c r="E6" s="118"/>
      <c r="F6" s="118"/>
      <c r="G6" s="118"/>
      <c r="H6" s="118"/>
      <c r="I6" s="118"/>
    </row>
    <row r="7" spans="1:9" x14ac:dyDescent="0.25">
      <c r="A7" s="118" t="s">
        <v>107</v>
      </c>
      <c r="B7" s="118">
        <v>2.7512555260135602E-2</v>
      </c>
      <c r="C7" s="118">
        <v>3.6642747873560755E-2</v>
      </c>
      <c r="D7" s="119"/>
      <c r="E7" s="118"/>
      <c r="F7" s="118"/>
      <c r="G7" s="118"/>
      <c r="H7" s="118"/>
      <c r="I7" s="118"/>
    </row>
    <row r="8" spans="1:9" x14ac:dyDescent="0.25">
      <c r="A8" s="118" t="s">
        <v>125</v>
      </c>
      <c r="B8" s="118"/>
      <c r="C8" s="118"/>
      <c r="D8" s="119"/>
      <c r="E8" s="118"/>
      <c r="F8" s="118"/>
      <c r="G8" s="118"/>
      <c r="H8" s="118"/>
      <c r="I8" s="118"/>
    </row>
    <row r="9" spans="1:9" x14ac:dyDescent="0.25">
      <c r="A9" s="118" t="s">
        <v>126</v>
      </c>
      <c r="B9" s="118">
        <v>1.9206677167692449E-2</v>
      </c>
      <c r="C9" s="118">
        <v>2.6140303962096149E-2</v>
      </c>
      <c r="D9" s="119"/>
      <c r="E9" s="118"/>
      <c r="F9" s="118"/>
      <c r="G9" s="118"/>
      <c r="H9" s="118"/>
      <c r="I9" s="118"/>
    </row>
    <row r="10" spans="1:9" x14ac:dyDescent="0.25">
      <c r="A10" s="118" t="s">
        <v>108</v>
      </c>
      <c r="B10" s="118">
        <v>0.13985910938551036</v>
      </c>
      <c r="C10" s="118">
        <v>0.19786011254311525</v>
      </c>
      <c r="D10" s="119"/>
      <c r="E10" s="118"/>
      <c r="F10" s="118"/>
      <c r="G10" s="118"/>
      <c r="H10" s="118"/>
      <c r="I10" s="118"/>
    </row>
    <row r="11" spans="1:9" x14ac:dyDescent="0.25">
      <c r="A11" s="118" t="s">
        <v>109</v>
      </c>
      <c r="B11" s="118">
        <v>0.12348012459737756</v>
      </c>
      <c r="C11" s="118">
        <v>0.17165187939036589</v>
      </c>
      <c r="D11" s="119"/>
      <c r="E11" s="118"/>
      <c r="F11" s="118"/>
      <c r="G11" s="118"/>
      <c r="H11" s="118"/>
      <c r="I11" s="118"/>
    </row>
    <row r="12" spans="1:9" x14ac:dyDescent="0.25">
      <c r="A12" s="118" t="s">
        <v>110</v>
      </c>
      <c r="B12" s="118"/>
      <c r="C12" s="118"/>
      <c r="D12" s="119"/>
      <c r="E12" s="118"/>
      <c r="F12" s="118"/>
      <c r="G12" s="118"/>
      <c r="H12" s="118"/>
      <c r="I12" s="118"/>
    </row>
    <row r="13" spans="1:9" x14ac:dyDescent="0.25">
      <c r="A13" s="118" t="s">
        <v>111</v>
      </c>
      <c r="B13" s="118">
        <v>2.1179703262012239E-2</v>
      </c>
      <c r="C13" s="118">
        <v>2.8486787556451797E-2</v>
      </c>
      <c r="D13" s="119"/>
      <c r="E13" s="118"/>
      <c r="F13" s="118"/>
      <c r="G13" s="118"/>
      <c r="H13" s="118"/>
      <c r="I13" s="118"/>
    </row>
    <row r="14" spans="1:9" x14ac:dyDescent="0.25">
      <c r="A14" s="118" t="s">
        <v>112</v>
      </c>
      <c r="B14" s="118">
        <v>3.1252919907532727E-2</v>
      </c>
      <c r="C14" s="118">
        <v>4.0949589861107527E-2</v>
      </c>
      <c r="D14" s="119"/>
      <c r="E14" s="118"/>
      <c r="F14" s="118"/>
      <c r="G14" s="118"/>
      <c r="H14" s="118"/>
      <c r="I14" s="118"/>
    </row>
    <row r="15" spans="1:9" x14ac:dyDescent="0.25">
      <c r="A15" s="118" t="s">
        <v>113</v>
      </c>
      <c r="B15" s="118">
        <v>8.1523592068858675E-3</v>
      </c>
      <c r="C15" s="118">
        <v>1.0349175911204055E-2</v>
      </c>
      <c r="D15" s="119"/>
      <c r="E15" s="118"/>
      <c r="F15" s="118"/>
      <c r="G15" s="118"/>
      <c r="H15" s="118"/>
      <c r="I15" s="118"/>
    </row>
    <row r="16" spans="1:9" x14ac:dyDescent="0.25">
      <c r="A16" s="118" t="s">
        <v>114</v>
      </c>
      <c r="B16" s="118"/>
      <c r="C16" s="118"/>
      <c r="D16" s="119"/>
      <c r="E16" s="118"/>
      <c r="F16" s="118"/>
      <c r="G16" s="118"/>
      <c r="H16" s="118"/>
      <c r="I16" s="118"/>
    </row>
    <row r="17" spans="1:9" x14ac:dyDescent="0.25">
      <c r="A17" s="118" t="s">
        <v>115</v>
      </c>
      <c r="B17" s="118"/>
      <c r="C17" s="118"/>
      <c r="D17" s="119"/>
      <c r="E17" s="118"/>
      <c r="F17" s="118"/>
      <c r="G17" s="118"/>
      <c r="H17" s="118"/>
      <c r="I17" s="118"/>
    </row>
    <row r="18" spans="1:9" x14ac:dyDescent="0.25">
      <c r="A18" s="118" t="s">
        <v>116</v>
      </c>
      <c r="B18" s="118">
        <v>5.2464981139109475E-2</v>
      </c>
      <c r="C18" s="118">
        <v>7.2041381840931659E-2</v>
      </c>
      <c r="D18" s="119"/>
      <c r="E18" s="118"/>
      <c r="F18" s="118"/>
      <c r="G18" s="118"/>
      <c r="H18" s="118"/>
      <c r="I18" s="118"/>
    </row>
    <row r="19" spans="1:9" x14ac:dyDescent="0.25">
      <c r="A19" s="118" t="s">
        <v>117</v>
      </c>
      <c r="B19" s="118">
        <v>1.1029729412656569E-2</v>
      </c>
      <c r="C19" s="118">
        <v>1.4083858399789647E-2</v>
      </c>
      <c r="D19" s="119"/>
      <c r="E19" s="118"/>
      <c r="F19" s="118"/>
      <c r="G19" s="118"/>
      <c r="H19" s="118"/>
      <c r="I19" s="118"/>
    </row>
    <row r="20" spans="1:9" x14ac:dyDescent="0.25">
      <c r="A20" s="118" t="s">
        <v>127</v>
      </c>
      <c r="B20" s="118"/>
      <c r="C20" s="118"/>
      <c r="D20" s="119"/>
      <c r="E20" s="118"/>
      <c r="F20" s="118"/>
      <c r="G20" s="118"/>
      <c r="H20" s="118"/>
      <c r="I20" s="118"/>
    </row>
    <row r="21" spans="1:9" x14ac:dyDescent="0.25">
      <c r="A21" s="118" t="s">
        <v>118</v>
      </c>
      <c r="B21" s="118">
        <v>4.4403027645684545E-2</v>
      </c>
      <c r="C21" s="118">
        <v>6.0541306671359235E-2</v>
      </c>
      <c r="D21" s="119"/>
      <c r="E21" s="118"/>
      <c r="F21" s="118"/>
      <c r="G21" s="118"/>
      <c r="H21" s="118"/>
      <c r="I21" s="118"/>
    </row>
    <row r="22" spans="1:9" x14ac:dyDescent="0.25">
      <c r="A22" s="118" t="s">
        <v>119</v>
      </c>
      <c r="B22" s="118"/>
      <c r="C22" s="118"/>
      <c r="D22" s="119"/>
      <c r="E22" s="118"/>
      <c r="F22" s="118"/>
      <c r="G22" s="118"/>
      <c r="H22" s="118"/>
      <c r="I22" s="118"/>
    </row>
    <row r="23" spans="1:9" x14ac:dyDescent="0.25">
      <c r="A23" s="118" t="s">
        <v>120</v>
      </c>
      <c r="B23" s="118">
        <v>2.4132573315419938E-2</v>
      </c>
      <c r="C23" s="118">
        <v>3.0988956800531542E-2</v>
      </c>
      <c r="D23" s="119"/>
      <c r="E23" s="118"/>
      <c r="F23" s="118"/>
      <c r="G23" s="118"/>
      <c r="H23" s="118"/>
      <c r="I23" s="118"/>
    </row>
    <row r="24" spans="1:9" x14ac:dyDescent="0.25">
      <c r="A24" s="118" t="s">
        <v>128</v>
      </c>
      <c r="B24" s="118"/>
      <c r="C24" s="118"/>
      <c r="D24" s="119"/>
      <c r="E24" s="118"/>
      <c r="F24" s="118"/>
      <c r="G24" s="118"/>
      <c r="H24" s="118"/>
      <c r="I24" s="118"/>
    </row>
    <row r="25" spans="1:9" x14ac:dyDescent="0.25">
      <c r="A25" s="118" t="s">
        <v>121</v>
      </c>
      <c r="B25" s="118"/>
      <c r="C25" s="118"/>
      <c r="D25" s="119"/>
      <c r="E25" s="118"/>
      <c r="F25" s="118"/>
      <c r="G25" s="118"/>
      <c r="H25" s="118"/>
      <c r="I25" s="118"/>
    </row>
    <row r="26" spans="1:9" x14ac:dyDescent="0.25">
      <c r="A26" s="118" t="s">
        <v>122</v>
      </c>
      <c r="B26" s="118"/>
      <c r="C26" s="118"/>
      <c r="D26" s="119"/>
      <c r="E26" s="118"/>
      <c r="F26" s="118"/>
      <c r="G26" s="118"/>
      <c r="H26" s="118"/>
      <c r="I26" s="118"/>
    </row>
    <row r="27" spans="1:9" x14ac:dyDescent="0.25">
      <c r="A27" s="118" t="s">
        <v>123</v>
      </c>
      <c r="B27" s="118"/>
      <c r="C27" s="118"/>
      <c r="D27" s="119"/>
      <c r="E27" s="118"/>
      <c r="F27" s="118"/>
      <c r="G27" s="118"/>
      <c r="H27" s="118"/>
      <c r="I27" s="118"/>
    </row>
    <row r="28" spans="1:9" x14ac:dyDescent="0.25">
      <c r="A28" s="118" t="s">
        <v>124</v>
      </c>
      <c r="B28" s="118"/>
      <c r="C28" s="118"/>
      <c r="D28" s="119"/>
      <c r="E28" s="118"/>
      <c r="F28" s="118"/>
      <c r="G28" s="118"/>
      <c r="H28" s="118"/>
      <c r="I28" s="118"/>
    </row>
    <row r="29" spans="1:9" x14ac:dyDescent="0.25">
      <c r="A29" s="118" t="s">
        <v>129</v>
      </c>
      <c r="B29" s="118">
        <v>6.311641017089685E-2</v>
      </c>
      <c r="C29" s="118">
        <v>8.4219530454238412E-2</v>
      </c>
      <c r="D29" s="119"/>
      <c r="E29" s="118"/>
      <c r="F29" s="118"/>
      <c r="G29" s="118"/>
      <c r="H29" s="118"/>
      <c r="I29" s="118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"/>
  <sheetViews>
    <sheetView workbookViewId="0">
      <selection sqref="A1:G106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12" bestFit="1" customWidth="1"/>
    <col min="7" max="7" width="25" customWidth="1"/>
    <col min="8" max="8" width="9.7109375" bestFit="1" customWidth="1"/>
    <col min="9" max="9" width="18.140625" bestFit="1" customWidth="1"/>
    <col min="10" max="10" width="16" bestFit="1" customWidth="1"/>
  </cols>
  <sheetData>
    <row r="1" spans="1:10" x14ac:dyDescent="0.25">
      <c r="A1" s="118" t="s">
        <v>3</v>
      </c>
      <c r="B1" s="118" t="s">
        <v>345</v>
      </c>
      <c r="C1" s="118" t="s">
        <v>38</v>
      </c>
      <c r="D1" s="118" t="s">
        <v>368</v>
      </c>
      <c r="E1" s="118" t="s">
        <v>37</v>
      </c>
      <c r="F1" s="118" t="s">
        <v>1</v>
      </c>
      <c r="G1" s="118" t="s">
        <v>356</v>
      </c>
      <c r="H1" s="118" t="s">
        <v>408</v>
      </c>
      <c r="I1" s="118" t="s">
        <v>50</v>
      </c>
      <c r="J1" s="118" t="s">
        <v>409</v>
      </c>
    </row>
    <row r="2" spans="1:10" x14ac:dyDescent="0.25">
      <c r="A2" s="119"/>
      <c r="B2" s="118"/>
      <c r="C2" s="118"/>
      <c r="D2" s="118"/>
      <c r="E2" s="118"/>
      <c r="F2" s="118"/>
      <c r="G2" s="118"/>
      <c r="H2" s="118"/>
      <c r="I2" s="118"/>
      <c r="J2" s="118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workbookViewId="0">
      <selection activeCell="J1" sqref="A1:XFD3"/>
    </sheetView>
  </sheetViews>
  <sheetFormatPr baseColWidth="10" defaultRowHeight="15" x14ac:dyDescent="0.25"/>
  <cols>
    <col min="1" max="1" width="10.140625" bestFit="1" customWidth="1"/>
    <col min="2" max="2" width="20.28515625" bestFit="1" customWidth="1"/>
    <col min="3" max="3" width="14.28515625" bestFit="1" customWidth="1"/>
    <col min="4" max="4" width="19" bestFit="1" customWidth="1"/>
    <col min="5" max="5" width="20.85546875" bestFit="1" customWidth="1"/>
    <col min="6" max="6" width="6.85546875" bestFit="1" customWidth="1"/>
    <col min="7" max="8" width="16.5703125" bestFit="1" customWidth="1"/>
    <col min="9" max="9" width="12" bestFit="1" customWidth="1"/>
    <col min="10" max="10" width="10.28515625" bestFit="1" customWidth="1"/>
  </cols>
  <sheetData>
    <row r="1" spans="1:11" s="192" customFormat="1" ht="24.75" customHeight="1" x14ac:dyDescent="0.25">
      <c r="A1" s="318"/>
      <c r="B1" s="319"/>
      <c r="C1" s="292" t="str">
        <f>control!C1</f>
        <v>Cuadro de mando para el ensayo de grasa en alimentos</v>
      </c>
      <c r="D1" s="293"/>
      <c r="E1" s="293"/>
      <c r="F1" s="293"/>
      <c r="G1" s="293"/>
      <c r="H1" s="320" t="s">
        <v>370</v>
      </c>
      <c r="I1" s="321"/>
      <c r="J1" s="232" t="str">
        <f>control!H1</f>
        <v>SOFT-TC-023</v>
      </c>
      <c r="K1" s="233"/>
    </row>
    <row r="2" spans="1:11" s="192" customFormat="1" ht="20.25" customHeight="1" x14ac:dyDescent="0.25">
      <c r="A2" s="318"/>
      <c r="B2" s="319"/>
      <c r="C2" s="292"/>
      <c r="D2" s="293"/>
      <c r="E2" s="293"/>
      <c r="F2" s="293"/>
      <c r="G2" s="293"/>
      <c r="H2" s="320" t="s">
        <v>371</v>
      </c>
      <c r="I2" s="321"/>
      <c r="J2" s="232">
        <f>control!H2</f>
        <v>1</v>
      </c>
      <c r="K2" s="233"/>
    </row>
    <row r="3" spans="1:11" s="192" customFormat="1" ht="23.25" customHeight="1" x14ac:dyDescent="0.3">
      <c r="A3" s="318"/>
      <c r="B3" s="319"/>
      <c r="C3" s="324" t="s">
        <v>372</v>
      </c>
      <c r="D3" s="325"/>
      <c r="E3" s="325"/>
      <c r="F3" s="325"/>
      <c r="G3" s="325"/>
      <c r="H3" s="322" t="s">
        <v>373</v>
      </c>
      <c r="I3" s="323"/>
      <c r="J3" s="234">
        <f>control!H3</f>
        <v>43357</v>
      </c>
      <c r="K3" s="235"/>
    </row>
    <row r="4" spans="1:11" x14ac:dyDescent="0.25">
      <c r="A4" s="118" t="s">
        <v>48</v>
      </c>
      <c r="B4" s="118" t="s">
        <v>3</v>
      </c>
      <c r="C4" s="118" t="s">
        <v>38</v>
      </c>
      <c r="D4" s="118" t="s">
        <v>49</v>
      </c>
      <c r="E4" s="118" t="s">
        <v>52</v>
      </c>
      <c r="F4" s="118" t="s">
        <v>357</v>
      </c>
      <c r="G4" s="118" t="s">
        <v>360</v>
      </c>
      <c r="H4" s="118" t="s">
        <v>358</v>
      </c>
      <c r="I4" s="118" t="s">
        <v>1</v>
      </c>
      <c r="J4" s="118" t="s">
        <v>359</v>
      </c>
    </row>
    <row r="5" spans="1:11" x14ac:dyDescent="0.25">
      <c r="A5" s="118"/>
      <c r="B5" s="119"/>
      <c r="C5" s="118"/>
      <c r="D5" s="118"/>
      <c r="E5" s="118"/>
      <c r="F5" s="118"/>
      <c r="G5" s="118"/>
      <c r="H5" s="118"/>
      <c r="I5" s="118"/>
      <c r="J5" s="118"/>
    </row>
  </sheetData>
  <sheetProtection autoFilter="0"/>
  <mergeCells count="6">
    <mergeCell ref="A1:B3"/>
    <mergeCell ref="H1:I1"/>
    <mergeCell ref="H2:I2"/>
    <mergeCell ref="H3:I3"/>
    <mergeCell ref="C1:G2"/>
    <mergeCell ref="C3:G3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K g I A A B Q S w M E F A A C A A g A 5 Y I m T 0 9 2 o I m m A A A A + A A A A B I A H A B D b 2 5 m a W c v U G F j a 2 F n Z S 5 4 b W w g o h g A K K A U A A A A A A A A A A A A A A A A A A A A A A A A A A A A h Y 8 x D o I w G E a v Q r r T l g p q y E 8 Z W C W a m B j X B i o 0 Q j G 0 W O 7 m 4 J G 8 g i S K u j l + L 2 9 4 3 + N 2 h 3 R s G + 8 q e 6 M 6 n a A A U + R J X X S l 0 l W C B n v y 1 y j l s B P F W V T S m 2 R t 4 t G U C a q t v c S E O O e w W + C u r w i j N C D H f L M v a t k K 9 J H V f 9 l X 2 l i h C 4 k 4 H F 4 x n O E V w 1 E U L X E Y B k B m D L n S X 4 V N x Z g C + Y G Q D Y 0 d e s m l 8 b M t k H k C e b / g T 1 B L A w Q U A A I A C A D l g i Z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Y I m T 3 b y 8 C G g B Q A A u i U A A B M A H A B G b 3 J t d W x h c y 9 T Z W N 0 a W 9 u M S 5 t I K I Y A C i g F A A A A A A A A A A A A A A A A A A A A A A A A A A A A O 1 Z 6 4 6 b R h T + v 9 K + w 4 h V J F t L H H l T V a r S V C K Y T U l 9 E + C 0 6 s q K s J n d o G D Y A G 4 3 t f w w f Y Y + Q l 6 s M 2 B g G M 4 A v m x + t J s / 8 c 4 c z 7 l 8 5 5 z 5 z j j C y 9 g N f G S m / / d f n Z + d n 0 U f 7 R A 7 a D C b D n V V G U x M 9 B p 5 O D 4 / Q + T f J H T v s E 9 W t I c l 9 n r q O g y x H / 8 a h J 8 W Q f C p 0 9 3 c j O 0 V f i 1 Z 9 s K z + 9 J 8 e 6 M G f k x E 5 n J 6 w I V k u f c B W t q r h W s 7 g U S O o r K 4 Z 4 W 2 H 9 0 G 4 U o N v P X K t 7 7 c 4 6 i T q p M 3 G + l a U 3 9 W 0 E B D y l g Z 6 q Z u S j K K i Q x y 7 B j H 7 g p v Z b S R L H 0 6 o U K j m W Z a h p L J x P g h T v b 1 g X B r p F i G / n u 2 b P t f k t U p j o i x X / + + j 9 a e j T p 3 3 U z A X 6 8 W O A R k 1 I C E 5 M 5 1 g l b S l 8 j A k e u s 9 5 V e N m g Z 2 Z G N R m s c x a H I 7 J J I Z r V I m O h d e 7 F N 9 T 2 D 9 l N U L I W P H 4 k 1 S S E C y R A Z m j k b 0 r 9 K o d 9 2 8 8 R I g b c j 9 H n t E l V 2 V C S H g V f B H z g V i D p 8 D s k w T g 3 A N C D R O v R Q r O u C y 3 h 8 7 X r E 3 V v X I 1 I l f 0 3 s k Z I 0 g j + p s 9 W 4 y A j b y 4 + o c w O F d 0 5 O k R R V m y a x 7 h I o H C L J V U Y i l J e 4 1 O 2 e n 7 m + y C y 2 L Q z 1 k W 5 p h / e E l y f s C e W S z S s 5 N T H p F U P N q O Z k s a 9 O x p Y x G f I C x n T w j F 0 7 U Y 4 m x 2 5 L k a 4 e B 7 V g 0 o M / 1 M U 9 1 T 8 m y Y a d d 4 H r d 3 b C c h 6 i r V y 0 c 3 a 1 S A H S T + l X f 3 F 9 p z f E t / F k H e O w 8 N v E C D / c k 1 R y v / 7 D X A 2 F 9 1 q y m 3 x O n c p w Q i U d C O 7 k Q O M u 9 + o C 6 0 o r Y n s P 3 G 8 S U A s r e q A F z D 5 g D L N b t o v Z K E x k F i v W M n u s 4 c w y 7 A O Q g 0 t y d f v B a h F i o H Y M 7 J O q K 9 J R h C A t p K b Y V B f 5 k A I h 4 5 f 4 r 5 T j y P z F C 1 Z C m C 9 c J S u 8 P B v W / D M v J L i Y d g k k H V j z t d D I G y B b 9 u k H u w A 9 E b I n Q v Z N C F k 7 e s L d c x k 1 g Q j H 7 j N d N m a W P l Y I 8 T i k z H j D Z C Z b / h t U s P 8 o X L C O 5 f V L r e Z C G i g W G f 3 e G s q 1 r k 6 k d r w D I C y y 4 M I v 9 f u s s b U S z r K I Z S y 6 7 w v Z S i 7 e h q s U Z x / M V A 7 k J 5 l m + A b O d w H 1 + R 7 H m L L l i k H 5 D m t Z v t i a f o Q 4 C B 3 C M r h S p Y u h g H c U 4 W U r t m w 3 6 D / A 6 U E e X + M 1 x x p g K B 8 P h f a x B l O m 2 i u A 4 J t B G H c E C N E 7 u 2 T a h O L U U 6 I l J t j 4 d y D j Y Q 7 o 1 2 D M G 1 R C t 6 m i n 9 A 9 B b 2 H I U u m 5 O a Y 9 V M e / T i c t z E c 9 U E U B L z F w F E P O O P s F I d R 4 N u e + x f x F N l 3 5 I Y m H w q P F c f Z 3 R P w B U w n + + I e v u B z c f 6 c X U t j P e + + 6 H S A 5 U v g 6 9 0 X V w x N e m 9 7 Q Y j s R U Q M i S n x 8 p a E l N Q Q d 4 q R w E O a H q n t 4 4 Q 5 9 p R F V K a S D U 3 h q q Y p C A 1 9 t O 6 Q u s L H F G w O Y A m C k 1 j J 2 9 L r D C V I H 7 T f F N X S r d k g Z U j H z m R P I 9 n T S A a N Z M d P Z O B A R l W P B 4 q B 3 i j v C M k n 9 Q q K v R k q Y 7 V m P z 9 m p A 3 0 N n L K 0 C L j i P y / n v y + 6 e B H O l u 7 s S 9 7 Z 8 7 7 G j z 6 t e l s P 5 z w t Y l m k 1 n X t d 4 b P a S Y + t t x W j y 6 H 3 / / X Y + e w j 7 5 l 3 8 P Y E p z t 8 / 9 H l C 9 A 4 9 6 E W F N n K M f f y L n e 1 7 7 X 1 4 u p N 0 w n m C j W 0 J s q m N 5 + a a S q 3 f A V o a Q l 4 G 4 k / k b E B Q N 4 n v N i h n a E J F r Q R P 2 n 7 t z H s H 6 c i Q J L o 9 c L W Z / w a s F W I e i 5 w s B L Q W A Q m A p 8 d V T q R e + Q J i i Y Y 7 v Q U d X p W B l r I R A P S C S G 1 S D W l 8 M W 0 P I 5 V Z O n m 5 2 K y y m P a 9 1 X L I F A S q V 5 t Y S T R 6 n / P P 2 2 N k J n B S J W c m 7 W 8 p W 8 k Z 5 e V N y c t 6 k u g / r F k 1 A V K t e 1 f p 8 T 6 1 X + 2 j t J 2 p V k 9 0 N a j z f 4 d R o x M t 9 j L h K j a j z v a p 3 3 4 c h k Z 0 n b P J s I 1 H M A l A o w D t / m 9 t b u 4 r u H / I c A 5 t l 0 q I C 5 0 9 Q 7 6 t / A V B L A Q I t A B Q A A g A I A O W C J k 9 P d q C J p g A A A P g A A A A S A A A A A A A A A A A A A A A A A A A A A A B D b 2 5 m a W c v U G F j a 2 F n Z S 5 4 b W x Q S w E C L Q A U A A I A C A D l g i Z P D 8 r p q 6 Q A A A D p A A A A E w A A A A A A A A A A A A A A A A D y A A A A W 0 N v b n R l b n R f V H l w Z X N d L n h t b F B L A Q I t A B Q A A g A I A O W C J k 9 2 8 v A h o A U A A L o l A A A T A A A A A A A A A A A A A A A A A O M B A A B G b 3 J t d W x h c y 9 T Z W N 0 a W 9 u M S 5 t U E s F B g A A A A A D A A M A w g A A A N A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V 7 A A A A A A A A 0 3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R V U E x J Q 0 F E T 1 M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E 5 h b W V D d X N 0 b 2 1 p e m V k I i B W Y W x 1 Z T 0 i b D E i I C 8 + P E V u d H J 5 I F R 5 c G U 9 I l F 1 Z X J 5 S U Q i I F Z h b H V l P S J z Z j g 5 N T k w Y j M t N W Z h Y i 0 0 O T g 5 L W F j O T A t Z T l j O T E w M G N i M D U 1 I i A v P j x F b n R y e S B U e X B l P S J G a W x s T G F z d F V w Z G F 0 Z W Q i I F Z h b H V l P S J k M j A x O S 0 w O S 0 w N l Q y M T o y M z o x M C 4 3 M j Y y M D U w W i I g L z 4 8 R W 5 0 c n k g V H l w Z T 0 i R m l s b E V y c m 9 y Q 2 9 1 b n Q i I F Z h b H V l P S J s M C I g L z 4 8 R W 5 0 c n k g V H l w Z T 0 i R m l s b E N v b H V t b l R 5 c G V z I i B W Y W x 1 Z T 0 i c 0 J 3 W U d B Q U F G Q U F Z Q U F B Q T 0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U S V B P I E R F I E 1 V R V N U U k E m c X V v d D s s J n F 1 b 3 Q 7 S U Q g T V V F U 1 R S Q S Z x d W 9 0 O y w m c X V v d D t N Q V R S S V o m c X V v d D s s J n F 1 b 3 Q 7 S H V t Z W R h Z C U m c X V v d D s s J n F 1 b 3 Q 7 U m V z d W x 0 Y W R v I C g l K S Z x d W 9 0 O y w m c X V v d D t B T k F M S V N U Q S Z x d W 9 0 O y w m c X V v d D t F U 1 R B R E 8 g R E V M I F J F U 1 V M V E F E T y Z x d W 9 0 O y w m c X V v d D t S R V Z J U 8 O T J n F 1 b 3 Q 7 L C Z x d W 9 0 O 0 9 C U 0 V S V k F D S U 9 O R V M m c X V v d D s s J n F 1 b 3 Q 7 V F J B W k F C S U x J R E F E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U E x J Q 0 F E T 1 M v V G l w b y B j Y W 1 i a W F k b y 5 7 R k V D S E E g R E U g Q U 5 B T E l T S V M s M H 0 m c X V v d D s s J n F 1 b 3 Q 7 U 2 V j d G l v b j E v R F V Q T E l D Q U R P U y 9 U a X B v I G N h b W J p Y W R v L n t U S V B P I E R F I E 1 V R V N U U k E s M X 0 m c X V v d D s s J n F 1 b 3 Q 7 U 2 V j d G l v b j E v R F V Q T E l D Q U R P U y 9 U a X B v I G N h b W J p Y W R v L n t J R C B N V U V T V F J B L D J 9 J n F 1 b 3 Q 7 L C Z x d W 9 0 O 1 N l Y 3 R p b 2 4 x L 0 R V U E x J Q 0 F E T 1 M v V G l w b y B j Y W 1 i a W F k b y 5 7 T U F U U k l a L D N 9 J n F 1 b 3 Q 7 L C Z x d W 9 0 O 1 N l Y 3 R p b 2 4 x L 0 R V U E x J Q 0 F E T 1 M v T 3 J p Z 2 V u L n t I d W 1 l Z G F k J S w x M H 0 m c X V v d D s s J n F 1 b 3 Q 7 U 2 V j d G l v b j E v R F V Q T E l D Q U R P U y 9 U a X B v I G N h b W J p Y W R v L n t S Z X N 1 b H R h Z G 8 g K C U p L D E x f S Z x d W 9 0 O y w m c X V v d D t T Z W N 0 a W 9 u M S 9 E V V B M S U N B R E 9 T L 1 R p c G 8 g Y 2 F t Y m l h Z G 8 u e 0 F O Q U x J U 1 R B L D E y f S Z x d W 9 0 O y w m c X V v d D t T Z W N 0 a W 9 u M S 9 E V V B M S U N B R E 9 T L 1 R p c G 8 g Y 2 F t Y m l h Z G 8 u e 0 V T V E F E T y B E R U w g U k V T V U x U Q U R P L D E z f S Z x d W 9 0 O y w m c X V v d D t T Z W N 0 a W 9 u M S 9 E V V B M S U N B R E 9 T L 0 9 y a W d l b i 5 7 U k V W S V P D k y w x N H 0 m c X V v d D s s J n F 1 b 3 Q 7 U 2 V j d G l v b j E v R F V Q T E l D Q U R P U y 9 P c m l n Z W 4 u e 0 9 C U 0 V S V k F D S U 9 O R V M s M T V 9 J n F 1 b 3 Q 7 L C Z x d W 9 0 O 1 N l Y 3 R p b 2 4 x L 0 R V U E x J Q 0 F E T 1 M v T 3 J p Z 2 V u L n t U U k F a Q U J J T E l E Q U Q s M T Z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E V V B M S U N B R E 9 T L 1 R p c G 8 g Y 2 F t Y m l h Z G 8 u e 0 Z F Q 0 h B I E R F I E F O Q U x J U 0 l T L D B 9 J n F 1 b 3 Q 7 L C Z x d W 9 0 O 1 N l Y 3 R p b 2 4 x L 0 R V U E x J Q 0 F E T 1 M v V G l w b y B j Y W 1 i a W F k b y 5 7 V E l Q T y B E R S B N V U V T V F J B L D F 9 J n F 1 b 3 Q 7 L C Z x d W 9 0 O 1 N l Y 3 R p b 2 4 x L 0 R V U E x J Q 0 F E T 1 M v V G l w b y B j Y W 1 i a W F k b y 5 7 S U Q g T V V F U 1 R S Q S w y f S Z x d W 9 0 O y w m c X V v d D t T Z W N 0 a W 9 u M S 9 E V V B M S U N B R E 9 T L 1 R p c G 8 g Y 2 F t Y m l h Z G 8 u e 0 1 B V F J J W i w z f S Z x d W 9 0 O y w m c X V v d D t T Z W N 0 a W 9 u M S 9 E V V B M S U N B R E 9 T L 0 9 y a W d l b i 5 7 S H V t Z W R h Z C U s M T B 9 J n F 1 b 3 Q 7 L C Z x d W 9 0 O 1 N l Y 3 R p b 2 4 x L 0 R V U E x J Q 0 F E T 1 M v V G l w b y B j Y W 1 i a W F k b y 5 7 U m V z d W x 0 Y W R v I C g l K S w x M X 0 m c X V v d D s s J n F 1 b 3 Q 7 U 2 V j d G l v b j E v R F V Q T E l D Q U R P U y 9 U a X B v I G N h b W J p Y W R v L n t B T k F M S V N U Q S w x M n 0 m c X V v d D s s J n F 1 b 3 Q 7 U 2 V j d G l v b j E v R F V Q T E l D Q U R P U y 9 U a X B v I G N h b W J p Y W R v L n t F U 1 R B R E 8 g R E V M I F J F U 1 V M V E F E T y w x M 3 0 m c X V v d D s s J n F 1 b 3 Q 7 U 2 V j d G l v b j E v R F V Q T E l D Q U R P U y 9 P c m l n Z W 4 u e 1 J F V k l T w 5 M s M T R 9 J n F 1 b 3 Q 7 L C Z x d W 9 0 O 1 N l Y 3 R p b 2 4 x L 0 R V U E x J Q 0 F E T 1 M v T 3 J p Z 2 V u L n t P Q l N F U l Z B Q 0 l P T k V T L D E 1 f S Z x d W 9 0 O y w m c X V v d D t T Z W N 0 a W 9 u M S 9 E V V B M S U N B R E 9 T L 0 9 y a W d l b i 5 7 V F J B W k F C S U x J R E F E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F V Q T E l D Q U R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B M S U N B R E 9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M S U 1 J V E V T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g z M D J l N T A t N W Y 4 M S 0 0 M m F m L T h l Z D M t N j E x Y z c 4 Z W Q 0 Y W R h I i A v P j x F b n R y e S B U e X B l P S J G a W x s T G F z d F V w Z G F 0 Z W Q i I F Z h b H V l P S J k M j A x O S 0 w O S 0 w N l Q y M T o y M z o x M C 4 4 M T k 4 N j k 0 W i I g L z 4 8 R W 5 0 c n k g V H l w Z T 0 i R m l s b E V y c m 9 y Q 2 9 1 b n Q i I F Z h b H V l P S J s M i I g L z 4 8 R W 5 0 c n k g V H l w Z T 0 i R m l s b E N v b H V t b l R 5 c G V z I i B W Y W x 1 Z T 0 i c 0 J n Q U E i I C 8 + P E V u d H J 5 I F R 5 c G U 9 I k Z p b G x F c n J v c k N v Z G U i I F Z h b H V l P S J z V W 5 r b m 9 3 b i I g L z 4 8 R W 5 0 c n k g V H l w Z T 0 i R m l s b E N v b H V t b k 5 h b W V z I i B W Y W x 1 Z T 0 i c 1 s m c X V v d D t N Q V R S S V o m c X V v d D s s J n F 1 b 3 Q 7 T E l N S V R F I E R F I E F M R V J U Q S Z x d W 9 0 O y w m c X V v d D t M S U 1 J V E U g R E U g Q 0 9 O V F J P T C Z x d W 9 0 O 1 0 i I C 8 + P E V u d H J 5 I F R 5 c G U 9 I k Z p b G x D b 3 V u d C I g V m F s d W U 9 I m w y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l N S V R F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R E 9 T X 0 x J T U l U R V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R V U E x J Q 0 F E R E 9 T X 0 x J T U l U R V M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y I g L z 4 8 R W 5 0 c n k g V H l w Z T 0 i U X V l c n l J R C I g V m F s d W U 9 I n M 0 N D g 1 Z G F k Y S 1 j Y z M y L T R l O W E t O D k w O S 0 1 O T I 5 N D c z M z k 3 M j Q i I C 8 + P E V u d H J 5 I F R 5 c G U 9 I k Z p b G x M Y X N 0 V X B k Y X R l Z C I g V m F s d W U 9 I m Q y M D E 5 L T A 5 L T A 2 V D I x O j I z O j E w L j g 2 N j c w O D R a I i A v P j x F b n R y e S B U e X B l P S J G a W x s R X J y b 3 J D b 3 V u d C I g V m F s d W U 9 I m w y I i A v P j x F b n R y e S B U e X B l P S J G a W x s Q 2 9 s d W 1 u V H l w Z X M i I F Z h b H V l P S J z Q m d B Q U J 3 W U d C U U F H I i A v P j x F b n R y e S B U e X B l P S J G a W x s R X J y b 3 J D b 2 R l I i B W Y W x 1 Z T 0 i c 1 V u a 2 5 v d 2 4 i I C 8 + P E V u d H J 5 I F R 5 c G U 9 I k Z p b G x D b 2 x 1 b W 5 O Y W 1 l c y I g V m F s d W U 9 I n N b J n F 1 b 3 Q 7 T U F U U k l a J n F 1 b 3 Q 7 L C Z x d W 9 0 O 0 x J T U l U R S B E R S B B T E V S V E E m c X V v d D s s J n F 1 b 3 Q 7 T E l N S V R F I E R F I E N P T l R S T 0 w m c X V v d D s s J n F 1 b 3 Q 7 R k V D S E E g R E U g Q U 5 B T E l T S V M m c X V v d D s s J n F 1 b 3 Q 7 V E l Q T y B E R S B N V U V T V F J B J n F 1 b 3 Q 7 L C Z x d W 9 0 O 0 l E I E 1 V R V N U U k E m c X V v d D s s J n F 1 b 3 Q 7 U m V z d W x 0 Y W R v M i A o J S k m c X V v d D s s J n F 1 b 3 Q 7 Q U 5 B T E l T V E E m c X V v d D s s J n F 1 b 3 Q 7 R V N U Q U R P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R V U E x J Q 0 F E T 1 M v V G l w b y B j Y W 1 i a W F k b y 5 7 T U F U U k l a L D N 9 J n F 1 b 3 Q 7 L C Z x d W 9 0 O 0 t l e U N v b H V t b k N v d W 5 0 J n F 1 b 3 Q 7 O j F 9 X S w m c X V v d D t j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y w m c X V v d D t T Z W N 0 a W 9 u M S 9 E V V B M S U N B R E 9 T L 1 R p c G 8 g Y 2 F t Y m l h Z G 8 u e 0 Z F Q 0 h B I E R F I E F O Q U x J U 0 l T L D B 9 J n F 1 b 3 Q 7 L C Z x d W 9 0 O 1 N l Y 3 R p b 2 4 x L 0 R V U E x J Q 0 F E T 1 M v V G l w b y B j Y W 1 i a W F k b y 5 7 V E l Q T y B E R S B N V U V T V F J B L D F 9 J n F 1 b 3 Q 7 L C Z x d W 9 0 O 1 N l Y 3 R p b 2 4 x L 0 R V U E x J Q 0 F E T 1 M v V G l w b y B j Y W 1 i a W F k b y 5 7 S U Q g T V V F U 1 R S Q S w y f S Z x d W 9 0 O y w m c X V v d D t T Z W N 0 a W 9 u M S 9 E V V B M S U N B R E 9 T L 1 R p c G 8 g Y 2 F t Y m l h Z G 8 u e 1 J l c 3 V s d G F k b y A o J S k s M T F 9 J n F 1 b 3 Q 7 L C Z x d W 9 0 O 1 N l Y 3 R p b 2 4 x L 0 R V U E x J Q 0 F E T 1 M v V G l w b y B j Y W 1 i a W F k b y 5 7 Q U 5 B T E l T V E E s M T J 9 J n F 1 b 3 Q 7 L C Z x d W 9 0 O 1 N l Y 3 R p b 2 4 x L 0 R V U E x J Q 0 F E T 1 M v V G l w b y B j Y W 1 i a W F k b y 5 7 R V N U Q U R P I E R F T C B S R V N V T F R B R E 8 s M T N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x J T U l U R V M v V G l w b y B j Y W 1 i a W F k b y 5 7 T U F U U k l a L D B 9 J n F 1 b 3 Q 7 L C Z x d W 9 0 O 1 N l Y 3 R p b 2 4 x L 0 x J T U l U R V M v V G l w b y B j Y W 1 i a W F k b y 5 7 T E l N S V R F I E R F I E F M R V J U Q S w x f S Z x d W 9 0 O y w m c X V v d D t T Z W N 0 a W 9 u M S 9 M S U 1 J V E V T L 1 R p c G 8 g Y 2 F t Y m l h Z G 8 u e 0 x J T U l U R S B E R S B D T 0 5 U U k 9 M L D J 9 J n F 1 b 3 Q 7 L C Z x d W 9 0 O 1 N l Y 3 R p b 2 4 x L 0 R V U E x J Q 0 F E T 1 M v V G l w b y B j Y W 1 i a W F k b y 5 7 R k V D S E E g R E U g Q U 5 B T E l T S V M s M H 0 m c X V v d D s s J n F 1 b 3 Q 7 U 2 V j d G l v b j E v R F V Q T E l D Q U R P U y 9 U a X B v I G N h b W J p Y W R v L n t U S V B P I E R F I E 1 V R V N U U k E s M X 0 m c X V v d D s s J n F 1 b 3 Q 7 U 2 V j d G l v b j E v R F V Q T E l D Q U R P U y 9 U a X B v I G N h b W J p Y W R v L n t J R C B N V U V T V F J B L D J 9 J n F 1 b 3 Q 7 L C Z x d W 9 0 O 1 N l Y 3 R p b 2 4 x L 0 R V U E x J Q 0 F E T 1 M v V G l w b y B j Y W 1 i a W F k b y 5 7 U m V z d W x 0 Y W R v I C g l K S w x M X 0 m c X V v d D s s J n F 1 b 3 Q 7 U 2 V j d G l v b j E v R F V Q T E l D Q U R P U y 9 U a X B v I G N h b W J p Y W R v L n t B T k F M S V N U Q S w x M n 0 m c X V v d D s s J n F 1 b 3 Q 7 U 2 V j d G l v b j E v R F V Q T E l D Q U R P U y 9 U a X B v I G N h b W J p Y W R v L n t F U 1 R B R E 8 g R E V M I F J F U 1 V M V E F E T y w x M 3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F V Q T E l D Q U R P U y 9 U a X B v I G N h b W J p Y W R v L n t N Q V R S S V o s M 3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E V V B M S U N B R E R P U 1 9 M S U 1 J V E V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R E 9 T X 0 x J T U l U R V M v U 2 U l M j B l e H B h b m R p J U M z J U I z J T I w R F V Q T E l D Q U R P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R E 9 T X 0 x J T U l U R V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R E 9 T X 0 x J T U l U R V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N V U V T V F J B U 1 8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O D k y N j E z Z m Y t N 2 R l M C 0 0 N z V i L W J m Z j A t M W E 5 Z W V i Z j Y y Y W U 4 I i A v P j x F b n R y e S B U e X B l P S J G a W x s T G F z d F V w Z G F 0 Z W Q i I F Z h b H V l P S J k M j A x O S 0 w O S 0 w N l Q y M T o y M z o x M C 4 5 M j k y M j M 2 W i I g L z 4 8 R W 5 0 c n k g V H l w Z T 0 i R m l s b E V y c m 9 y Q 2 9 1 b n Q i I F Z h b H V l P S J s M C I g L z 4 8 R W 5 0 c n k g V H l w Z T 0 i R m l s b E N v b H V t b l R 5 c G V z I i B W Y W x 1 Z T 0 i c 0 J 3 W U d B Q V V B Q m d B Q U F B P T 0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U S V B P I E R F I E 1 V R V N U U k E m c X V v d D s s J n F 1 b 3 Q 7 S U Q g T V V F U 1 R S Q S Z x d W 9 0 O y w m c X V v d D t I d W 1 l Z G F k J S Z x d W 9 0 O y w m c X V v d D t S Z X N 1 b H R h Z G 8 g K C U p J n F 1 b 3 Q 7 L C Z x d W 9 0 O 0 F O Q U x J U 1 R B J n F 1 b 3 Q 7 L C Z x d W 9 0 O 0 V T V E F E T y B E R U w g U k V T V U x U Q U R P J n F 1 b 3 Q 7 L C Z x d W 9 0 O 1 J F V k l T w 5 M m c X V v d D s s J n F 1 b 3 Q 7 T 0 J T R V J W Q U N J T 0 5 F U y Z x d W 9 0 O y w m c X V v d D t U U k F a Q U J J T E l E Q U Q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y 5 7 R k V D S E E g R E U g Q U 5 B T E l T S V M s M H 0 m c X V v d D s s J n F 1 b 3 Q 7 U 2 V j d G l v b j E v T V V F U 1 R S Q V M v V G l w b y B j Y W 1 i a W F k b y 5 7 V E l Q T y B E R S B N V U V T V F J B L D F 9 J n F 1 b 3 Q 7 L C Z x d W 9 0 O 1 N l Y 3 R p b 2 4 x L 0 1 V R V N U U k F T L 1 R p c G 8 g Y 2 F t Y m l h Z G 8 u e 0 l E I E 1 V R V N U U k E s M n 0 m c X V v d D s s J n F 1 b 3 Q 7 U 2 V j d G l v b j E v T V V F U 1 R S Q V M v T 3 J p Z 2 V u L n t I d W 1 l Z G F k J S w x M H 0 m c X V v d D s s J n F 1 b 3 Q 7 U 2 V j d G l v b j E v T V V F U 1 R S Q V M v V G l w b y B j Y W 1 i a W F k b y 5 7 U m V z d W x 0 Y W R v I C g l K S w x M X 0 m c X V v d D s s J n F 1 b 3 Q 7 U 2 V j d G l v b j E v T V V F U 1 R S Q V M v V G l w b y B j Y W 1 i a W F k b y 5 7 Q U 5 B T E l T V E E s M T J 9 J n F 1 b 3 Q 7 L C Z x d W 9 0 O 1 N l Y 3 R p b 2 4 x L 0 1 V R V N U U k F T L 1 R p c G 8 g Y 2 F t Y m l h Z G 8 u e 0 V T V E F E T y B E R U w g U k V T V U x U Q U R P L D E z f S Z x d W 9 0 O y w m c X V v d D t T Z W N 0 a W 9 u M S 9 N V U V T V F J B U y 9 P c m l n Z W 4 u e 1 J F V k l T w 5 M s M T R 9 J n F 1 b 3 Q 7 L C Z x d W 9 0 O 1 N l Y 3 R p b 2 4 x L 0 1 V R V N U U k F T L 0 9 y a W d l b i 5 7 T 0 J T R V J W Q U N J T 0 5 F U y w x N X 0 m c X V v d D s s J n F 1 b 3 Q 7 U 2 V j d G l v b j E v T V V F U 1 R S Q V M v T 3 J p Z 2 V u L n t U U k F a Q U J J T E l E Q U Q s M T Z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N V U V T V F J B U y 9 U a X B v I G N h b W J p Y W R v L n t G R U N I Q S B E R S B B T k F M S V N J U y w w f S Z x d W 9 0 O y w m c X V v d D t T Z W N 0 a W 9 u M S 9 N V U V T V F J B U y 9 U a X B v I G N h b W J p Y W R v L n t U S V B P I E R F I E 1 V R V N U U k E s M X 0 m c X V v d D s s J n F 1 b 3 Q 7 U 2 V j d G l v b j E v T V V F U 1 R S Q V M v V G l w b y B j Y W 1 i a W F k b y 5 7 S U Q g T V V F U 1 R S Q S w y f S Z x d W 9 0 O y w m c X V v d D t T Z W N 0 a W 9 u M S 9 N V U V T V F J B U y 9 P c m l n Z W 4 u e 0 h 1 b W V k Y W Q l L D E w f S Z x d W 9 0 O y w m c X V v d D t T Z W N 0 a W 9 u M S 9 N V U V T V F J B U y 9 U a X B v I G N h b W J p Y W R v L n t S Z X N 1 b H R h Z G 8 g K C U p L D E x f S Z x d W 9 0 O y w m c X V v d D t T Z W N 0 a W 9 u M S 9 N V U V T V F J B U y 9 U a X B v I G N h b W J p Y W R v L n t B T k F M S V N U Q S w x M n 0 m c X V v d D s s J n F 1 b 3 Q 7 U 2 V j d G l v b j E v T V V F U 1 R S Q V M v V G l w b y B j Y W 1 i a W F k b y 5 7 R V N U Q U R P I E R F T C B S R V N V T F R B R E 8 s M T N 9 J n F 1 b 3 Q 7 L C Z x d W 9 0 O 1 N l Y 3 R p b 2 4 x L 0 1 V R V N U U k F T L 0 9 y a W d l b i 5 7 U k V W S V P D k y w x N H 0 m c X V v d D s s J n F 1 b 3 Q 7 U 2 V j d G l v b j E v T V V F U 1 R S Q V M v T 3 J p Z 2 V u L n t P Q l N F U l Z B Q 0 l P T k V T L D E 1 f S Z x d W 9 0 O y w m c X V v d D t T Z W N 0 a W 9 u M S 9 N V U V T V F J B U y 9 P c m l n Z W 4 u e 1 R S Q V p B Q k l M S U R B R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V R V N U U k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R 1 J B R k l D T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E F U T 1 N f R 1 J B R k l D T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R l M z g 4 M D Y y L T E 5 N W Y t N D V h M C 0 5 N T h m L T U x Z m R k M W Z j O D g 3 Z S I g L z 4 8 R W 5 0 c n k g V H l w Z T 0 i R m l s b E x h c 3 R V c G R h d G V k I i B W Y W x 1 Z T 0 i Z D I w M T k t M D k t M D Z U M j E 6 M j M 6 M T A u O T Q 0 O D Q 0 O F o i I C 8 + P E V u d H J 5 I F R 5 c G U 9 I k Z p b G x F c n J v c k N v d W 5 0 I i B W Y W x 1 Z T 0 i b D A i I C 8 + P E V u d H J 5 I F R 5 c G U 9 I k Z p b G x D b 2 x 1 b W 5 U e X B l c y I g V m F s d W U 9 I n N C Z 2 N H Q U F B R k J R V U F C Z z 0 9 I i A v P j x F b n R y e S B U e X B l P S J G a W x s R X J y b 3 J D b 2 R l I i B W Y W x 1 Z T 0 i c 1 V u a 2 5 v d 2 4 i I C 8 + P E V u d H J 5 I F R 5 c G U 9 I k Z p b G x D b 2 x 1 b W 5 O Y W 1 l c y I g V m F s d W U 9 I n N b J n F 1 b 3 Q 7 T U F U U k l a J n F 1 b 3 Q 7 L C Z x d W 9 0 O 0 Z F Q 0 h B I E R F I E F O Q U x J U 0 l T J n F 1 b 3 Q 7 L C Z x d W 9 0 O 0 l E I E 1 V R V N U U k E m c X V v d D s s J n F 1 b 3 Q 7 T E l N S V R F I E R F I E F M R V J U Q S Z x d W 9 0 O y w m c X V v d D t M S U 1 J V E U g R E U g Q 0 9 O V F J P T C Z x d W 9 0 O y w m c X V v d D t S U E Q m c X V v d D s s J n F 1 b 3 Q 7 U m V z d W x 0 Y W R v M S A o J S k m c X V v d D s s J n F 1 b 3 Q 7 U m V z d W x 0 Y W R v M i A o J S k m c X V v d D s s J n F 1 b 3 Q 7 Q U 5 B T E l T V E E m c X V v d D s s J n F 1 b 3 Q 7 R V N U Q U R P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R V U E x J Q 0 F E T 1 M v V G l w b y B j Y W 1 i a W F k b y 5 7 T U F U U k l a L D N 9 J n F 1 b 3 Q 7 L C Z x d W 9 0 O 0 t l e U N v b H V t b k N v d W 5 0 J n F 1 b 3 Q 7 O j F 9 X S w m c X V v d D t j b 2 x 1 b W 5 J Z G V u d G l 0 a W V z J n F 1 b 3 Q 7 O l s m c X V v d D t T Z W N 0 a W 9 u M S 9 M S U 1 J V E V T L 1 R p c G 8 g Y 2 F t Y m l h Z G 8 u e 0 1 B V F J J W i w w f S Z x d W 9 0 O y w m c X V v d D t T Z W N 0 a W 9 u M S 9 E V V B M S U N B R E 9 T L 1 R p c G 8 g Y 2 F t Y m l h Z G 8 u e 0 Z F Q 0 h B I E R F I E F O Q U x J U 0 l T L D B 9 J n F 1 b 3 Q 7 L C Z x d W 9 0 O 1 N l Y 3 R p b 2 4 x L 0 R V U E x J Q 0 F E T 1 M v V G l w b y B j Y W 1 i a W F k b y 5 7 S U Q g T V V F U 1 R S Q S w y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y w m c X V v d D t T Z W N 0 a W 9 u M S 9 E Q V R P U y B H U k F G S U N P L 1 Z h b G 9 y I G F i c 2 9 s d X R v I G N h b G N 1 b G F k b y 5 7 U l B E L D l 9 J n F 1 b 3 Q 7 L C Z x d W 9 0 O 1 N l Y 3 R p b 2 4 x L 0 1 V R V N U U k F T L 1 R p c G 8 g Y 2 F t Y m l h Z G 8 u e 1 J l c 3 V s d G F k b y A o J S k s M T F 9 J n F 1 b 3 Q 7 L C Z x d W 9 0 O 1 N l Y 3 R p b 2 4 x L 0 R V U E x J Q 0 F E T 1 M v V G l w b y B j Y W 1 i a W F k b y 5 7 U m V z d W x 0 Y W R v I C g l K S w x M X 0 m c X V v d D s s J n F 1 b 3 Q 7 U 2 V j d G l v b j E v R F V Q T E l D Q U R P U y 9 U a X B v I G N h b W J p Y W R v L n t B T k F M S V N U Q S w x M n 0 m c X V v d D s s J n F 1 b 3 Q 7 U 2 V j d G l v b j E v R F V Q T E l D Q U R P U y 9 U a X B v I G N h b W J p Y W R v L n t F U 1 R B R E 8 g R E V M I F J F U 1 V M V E F E T y w x M 3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x J T U l U R V M v V G l w b y B j Y W 1 i a W F k b y 5 7 T U F U U k l a L D B 9 J n F 1 b 3 Q 7 L C Z x d W 9 0 O 1 N l Y 3 R p b 2 4 x L 0 R V U E x J Q 0 F E T 1 M v V G l w b y B j Y W 1 i a W F k b y 5 7 R k V D S E E g R E U g Q U 5 B T E l T S V M s M H 0 m c X V v d D s s J n F 1 b 3 Q 7 U 2 V j d G l v b j E v R F V Q T E l D Q U R P U y 9 U a X B v I G N h b W J p Y W R v L n t J R C B N V U V T V F J B L D J 9 J n F 1 b 3 Q 7 L C Z x d W 9 0 O 1 N l Y 3 R p b 2 4 x L 0 x J T U l U R V M v V G l w b y B j Y W 1 i a W F k b y 5 7 T E l N S V R F I E R F I E F M R V J U Q S w x f S Z x d W 9 0 O y w m c X V v d D t T Z W N 0 a W 9 u M S 9 M S U 1 J V E V T L 1 R p c G 8 g Y 2 F t Y m l h Z G 8 u e 0 x J T U l U R S B E R S B D T 0 5 U U k 9 M L D J 9 J n F 1 b 3 Q 7 L C Z x d W 9 0 O 1 N l Y 3 R p b 2 4 x L 0 R B V E 9 T I E d S Q U Z J Q 0 8 v V m F s b 3 I g Y W J z b 2 x 1 d G 8 g Y 2 F s Y 3 V s Y W R v L n t S U E Q s O X 0 m c X V v d D s s J n F 1 b 3 Q 7 U 2 V j d G l v b j E v T V V F U 1 R S Q V M v V G l w b y B j Y W 1 i a W F k b y 5 7 U m V z d W x 0 Y W R v I C g l K S w x M X 0 m c X V v d D s s J n F 1 b 3 Q 7 U 2 V j d G l v b j E v R F V Q T E l D Q U R P U y 9 U a X B v I G N h b W J p Y W R v L n t S Z X N 1 b H R h Z G 8 g K C U p L D E x f S Z x d W 9 0 O y w m c X V v d D t T Z W N 0 a W 9 u M S 9 E V V B M S U N B R E 9 T L 1 R p c G 8 g Y 2 F t Y m l h Z G 8 u e 0 F O Q U x J U 1 R B L D E y f S Z x d W 9 0 O y w m c X V v d D t T Z W N 0 a W 9 u M S 9 E V V B M S U N B R E 9 T L 1 R p c G 8 g Y 2 F t Y m l h Z G 8 u e 0 V T V E F E T y B E R U w g U k V T V U x U Q U R P L D E z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E V V B M S U N B R E 9 T L 1 R p c G 8 g Y 2 F t Y m l h Z G 8 u e 0 1 B V F J J W i w z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0 R B V E 9 T J T I w R 1 J B R k l D T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E d S Q U Z J Q 0 8 v U 2 U l M j B l e H B h b m R p J U M z J U I z J T I w T V V F U 1 R S Q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E d S Q U Z J Q 0 8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R 1 J B R k l D T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R 1 J B R k l D T y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J T I w R 1 J B R k l D T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M l M j B H U k F G S U N P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E d S Q U Z J Q 0 8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M l M j B H U k F G S U N P L 1 Z h b G 9 y J T I w Y W J z b 2 x 1 d G 8 l M j B j Y W x j d W x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y U y M E d S Q U Z J Q 0 8 v Q 2 9 s d W 1 u Y X M l M j B y Z W 9 y Z G V u Y W R h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R V h B Q 1 R J V F V E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M S U 1 J V E V T X 0 V Y Q U N U S V R V R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N l Z W V h Y 2 F h L T l k N z k t N G J i Y y 1 i Z j Q 0 L T J k M m M 0 M z U z N G E 5 Z S I g L z 4 8 R W 5 0 c n k g V H l w Z T 0 i R m l s b E x h c 3 R V c G R h d G V k I i B W Y W x 1 Z T 0 i Z D I w M T k t M D k t M D Z U M j E 6 M j M 6 M T E u M D U 0 M T k 2 O F o i I C 8 + P E V u d H J 5 I F R 5 c G U 9 I k Z p b G x F c n J v c k N v d W 5 0 I i B W Y W x 1 Z T 0 i b D A i I C 8 + P E V u d H J 5 I F R 5 c G U 9 I k Z p b G x D b 2 x 1 b W 5 U e X B l c y I g V m F s d W U 9 I n N C Z 0 1 G Q l E 9 P S I g L z 4 8 R W 5 0 c n k g V H l w Z T 0 i R m l s b E V y c m 9 y Q 2 9 k Z S I g V m F s d W U 9 I n N V b m t u b 3 d u I i A v P j x F b n R y e S B U e X B l P S J G a W x s Q 2 9 s d W 1 u T m F t Z X M i I F Z h b H V l P S J z W y Z x d W 9 0 O 1 R J U E 9 T I E R F I E 1 V R V N U U k E m c X V v d D s s J n F 1 b 3 Q 7 V l I u I E F T S U d O Q U R P J n F 1 b 3 Q 7 L C Z x d W 9 0 O 0 x J T U l U R S B B T E V S V E E m c X V v d D s s J n F 1 b 3 Q 7 T E l N S V R F I E N P T l R S T 0 w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E V Y Q U N U S V R V R C 9 U a X B v I G N h b W J p Y W R v L n t U S V B P U y B E R S B N V U V T V F J B L D B 9 J n F 1 b 3 Q 7 L C Z x d W 9 0 O 1 N l Y 3 R p b 2 4 x L 0 x J T U l U R V M g R V h B Q 1 R J V F V E L 1 R p c G 8 g Y 2 F t Y m l h Z G 8 u e 1 Z S L i B B U 0 l H T k F E T y w x f S Z x d W 9 0 O y w m c X V v d D t T Z W N 0 a W 9 u M S 9 M S U 1 J V E V T I E V Y Q U N U S V R V R C 9 U a X B v I G N h b W J p Y W R v L n t M S U 1 J V E U g Q U x F U l R B L D J 9 J n F 1 b 3 Q 7 L C Z x d W 9 0 O 1 N l Y 3 R p b 2 4 x L 0 x J T U l U R V M g R V h B Q 1 R J V F V E L 1 R p c G 8 g Y 2 F t Y m l h Z G 8 u e 0 x J T U l U R S B D T 0 5 U U k 9 M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J T U l U R V M g R V h B Q 1 R J V F V E L 1 R p c G 8 g Y 2 F t Y m l h Z G 8 u e 1 R J U E 9 T I E R F I E 1 V R V N U U k E s M H 0 m c X V v d D s s J n F 1 b 3 Q 7 U 2 V j d G l v b j E v T E l N S V R F U y B F W E F D V E l U V U Q v V G l w b y B j Y W 1 i a W F k b y 5 7 V l I u I E F T S U d O Q U R P L D F 9 J n F 1 b 3 Q 7 L C Z x d W 9 0 O 1 N l Y 3 R p b 2 4 x L 0 x J T U l U R V M g R V h B Q 1 R J V F V E L 1 R p c G 8 g Y 2 F t Y m l h Z G 8 u e 0 x J T U l U R S B B T E V S V E E s M n 0 m c X V v d D s s J n F 1 b 3 Q 7 U 2 V j d G l v b j E v T E l N S V R F U y B F W E F D V E l U V U Q v V G l w b y B j Y W 1 i a W F k b y 5 7 T E l N S V R F I E N P T l R S T 0 w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E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R V h B Q 1 R J V F V E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N f R V h B Q 1 R J V F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E V U T 1 N f R V h B Q 1 R J V F V E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X V l c n l J R C I g V m F s d W U 9 I n M y Y W Y x O D Q 2 O S 0 y M m J k L T Q 3 M G Q t O D I z O S 1 i Z j I 1 Y z M 4 M m F m Z T Q i I C 8 + P E V u d H J 5 I F R 5 c G U 9 I k Z p b G x U Y X J n Z X R O Y W 1 l Q 3 V z d G 9 t a X p l Z C I g V m F s d W U 9 I m w x I i A v P j x F b n R y e S B U e X B l P S J G a W x s T G F z d F V w Z G F 0 Z W Q i I F Z h b H V l P S J k M j A x O S 0 w O S 0 w N l Q y M T o y M z o x M S 4 w M j I 5 M j E 0 W i I g L z 4 8 R W 5 0 c n k g V H l w Z T 0 i R m l s b E V y c m 9 y Q 2 9 1 b n Q i I F Z h b H V l P S J s M C I g L z 4 8 R W 5 0 c n k g V H l w Z T 0 i R m l s b E N v b H V t b l R 5 c G V z I i B W Y W x 1 Z T 0 i c 0 J 3 W U d B Q V V B Q m d B Q U F B P T 0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U S V B P I E R F I E 1 V R V N U U k E m c X V v d D s s J n F 1 b 3 Q 7 S U Q g T V V F U 1 R S Q S Z x d W 9 0 O y w m c X V v d D t I d W 1 l Z G F k J S Z x d W 9 0 O y w m c X V v d D t S Z X N 1 b H R h Z G 8 g K C U p J n F 1 b 3 Q 7 L C Z x d W 9 0 O 0 F O Q U x J U 1 R B J n F 1 b 3 Q 7 L C Z x d W 9 0 O 0 V T V E F E T y B E R U w g U k V T V U x U Q U R P J n F 1 b 3 Q 7 L C Z x d W 9 0 O 1 J F V k l T w 5 M m c X V v d D s s J n F 1 b 3 Q 7 T 0 J T R V J W Q U N J T 0 5 F U y Z x d W 9 0 O y w m c X V v d D t U U k F a Q U J J T E l E Q U Q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F U T 1 N f R V h B Q 1 R J V F V E L 1 R p c G 8 g Y 2 F t Y m l h Z G 8 u e 0 Z F Q 0 h B I E R F I E F O Q U x J U 0 l T L D B 9 J n F 1 b 3 Q 7 L C Z x d W 9 0 O 1 N l Y 3 R p b 2 4 x L 0 R B V E 9 T X 0 V Y Q U N U S V R V R C 9 U a X B v I G N h b W J p Y W R v L n t U S V B P I E R F I E 1 V R V N U U k E s M X 0 m c X V v d D s s J n F 1 b 3 Q 7 U 2 V j d G l v b j E v R E F U T 1 N f R V h B Q 1 R J V F V E L 1 R p c G 8 g Y 2 F t Y m l h Z G 8 u e 0 l E I E 1 V R V N U U k E s M n 0 m c X V v d D s s J n F 1 b 3 Q 7 U 2 V j d G l v b j E v R E F U T 1 N f R V h B Q 1 R J V F V E L 0 9 y a W d l b i 5 7 S H V t Z W R h Z C U s M T B 9 J n F 1 b 3 Q 7 L C Z x d W 9 0 O 1 N l Y 3 R p b 2 4 x L 0 R B V E 9 T X 0 V Y Q U N U S V R V R C 9 U a X B v I G N h b W J p Y W R v L n t S Z X N 1 b H R h Z G 8 g K C U p L D E x f S Z x d W 9 0 O y w m c X V v d D t T Z W N 0 a W 9 u M S 9 E Q V R P U 1 9 F W E F D V E l U V U Q v V G l w b y B j Y W 1 i a W F k b y 5 7 Q U 5 B T E l T V E E s M T J 9 J n F 1 b 3 Q 7 L C Z x d W 9 0 O 1 N l Y 3 R p b 2 4 x L 0 R B V E 9 T X 0 V Y Q U N U S V R V R C 9 U a X B v I G N h b W J p Y W R v L n t F U 1 R B R E 8 g R E V M I F J F U 1 V M V E F E T y w x M 3 0 m c X V v d D s s J n F 1 b 3 Q 7 U 2 V j d G l v b j E v R E F U T 1 N f R V h B Q 1 R J V F V E L 0 9 y a W d l b i 5 7 U k V W S V P D k y w x N H 0 m c X V v d D s s J n F 1 b 3 Q 7 U 2 V j d G l v b j E v R E F U T 1 N f R V h B Q 1 R J V F V E L 0 9 y a W d l b i 5 7 T 0 J T R V J W Q U N J T 0 5 F U y w x N X 0 m c X V v d D s s J n F 1 b 3 Q 7 U 2 V j d G l v b j E v R E F U T 1 N f R V h B Q 1 R J V F V E L 0 9 y a W d l b i 5 7 V F J B W k F C S U x J R E F E L D E 2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E F U T 1 N f R V h B Q 1 R J V F V E L 1 R p c G 8 g Y 2 F t Y m l h Z G 8 u e 0 Z F Q 0 h B I E R F I E F O Q U x J U 0 l T L D B 9 J n F 1 b 3 Q 7 L C Z x d W 9 0 O 1 N l Y 3 R p b 2 4 x L 0 R B V E 9 T X 0 V Y Q U N U S V R V R C 9 U a X B v I G N h b W J p Y W R v L n t U S V B P I E R F I E 1 V R V N U U k E s M X 0 m c X V v d D s s J n F 1 b 3 Q 7 U 2 V j d G l v b j E v R E F U T 1 N f R V h B Q 1 R J V F V E L 1 R p c G 8 g Y 2 F t Y m l h Z G 8 u e 0 l E I E 1 V R V N U U k E s M n 0 m c X V v d D s s J n F 1 b 3 Q 7 U 2 V j d G l v b j E v R E F U T 1 N f R V h B Q 1 R J V F V E L 0 9 y a W d l b i 5 7 S H V t Z W R h Z C U s M T B 9 J n F 1 b 3 Q 7 L C Z x d W 9 0 O 1 N l Y 3 R p b 2 4 x L 0 R B V E 9 T X 0 V Y Q U N U S V R V R C 9 U a X B v I G N h b W J p Y W R v L n t S Z X N 1 b H R h Z G 8 g K C U p L D E x f S Z x d W 9 0 O y w m c X V v d D t T Z W N 0 a W 9 u M S 9 E Q V R P U 1 9 F W E F D V E l U V U Q v V G l w b y B j Y W 1 i a W F k b y 5 7 Q U 5 B T E l T V E E s M T J 9 J n F 1 b 3 Q 7 L C Z x d W 9 0 O 1 N l Y 3 R p b 2 4 x L 0 R B V E 9 T X 0 V Y Q U N U S V R V R C 9 U a X B v I G N h b W J p Y W R v L n t F U 1 R B R E 8 g R E V M I F J F U 1 V M V E F E T y w x M 3 0 m c X V v d D s s J n F 1 b 3 Q 7 U 2 V j d G l v b j E v R E F U T 1 N f R V h B Q 1 R J V F V E L 0 9 y a W d l b i 5 7 U k V W S V P D k y w x N H 0 m c X V v d D s s J n F 1 b 3 Q 7 U 2 V j d G l v b j E v R E F U T 1 N f R V h B Q 1 R J V F V E L 0 9 y a W d l b i 5 7 T 0 J T R V J W Q U N J T 0 5 F U y w x N X 0 m c X V v d D s s J n F 1 b 3 Q 7 U 2 V j d G l v b j E v R E F U T 1 N f R V h B Q 1 R J V F V E L 0 9 y a W d l b i 5 7 V F J B W k F C S U x J R E F E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U T 1 N f R V h B Q 1 R J V F V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X 0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1 9 F W E F D V E l U V U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1 9 F W E F D V E l U V U Q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V E 9 T X 0 V Y Q U N U S V R V R C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H U k F G S U N P X 0 V Y Q U N J V F R V R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l l M T Q w Y z g 0 L T E w N z g t N G Q z M y 0 5 M j d h L W M 0 Y z k z Z W Q 5 Y m J m N S I g L z 4 8 R W 5 0 c n k g V H l w Z T 0 i R m l s b E x h c 3 R V c G R h d G V k I i B W Y W x 1 Z T 0 i Z D I w M T k t M D k t M D Z U M j E 6 M j M 6 M T E u M D g 1 N D M 1 M V o i I C 8 + P E V u d H J 5 I F R 5 c G U 9 I k Z p b G x F c n J v c k N v d W 5 0 I i B W Y W x 1 Z T 0 i b D A i I C 8 + P E V u d H J 5 I F R 5 c G U 9 I k Z p b G x D b 2 x 1 b W 5 U e X B l c y I g V m F s d W U 9 I n N C Z 2 N H Q U F V Q U F B Q U R B Q U F B Q U F V R i I g L z 4 8 R W 5 0 c n k g V H l w Z T 0 i R m l s b E V y c m 9 y Q 2 9 k Z S I g V m F s d W U 9 I n N V b m t u b 3 d u I i A v P j x F b n R y e S B U e X B l P S J G a W x s Q 2 9 s d W 1 u T m F t Z X M i I F Z h b H V l P S J z W y Z x d W 9 0 O 1 R J U E 8 g R E U g T V V F U 1 R S Q S Z x d W 9 0 O y w m c X V v d D t G R U N I Q S B E R S B B T k F M S V N J U y Z x d W 9 0 O y w m c X V v d D t J R C B N V U V T V F J B J n F 1 b 3 Q 7 L C Z x d W 9 0 O 0 h 1 b W V k Y W Q l J n F 1 b 3 Q 7 L C Z x d W 9 0 O 1 J l c 3 V s d G F k b y A o J S k m c X V v d D s s J n F 1 b 3 Q 7 U k V W S V P D k y Z x d W 9 0 O y w m c X V v d D t P Q l N F U l Z B Q 0 l P T k V T J n F 1 b 3 Q 7 L C Z x d W 9 0 O 1 R S Q V p B Q k l M S U R B R C Z x d W 9 0 O y w m c X V v d D t B U 0 l H T k F E T y Z x d W 9 0 O y w m c X V v d D t M Q V M m c X V v d D s s J n F 1 b 3 Q 7 T E F J J n F 1 b 3 Q 7 L C Z x d W 9 0 O 0 x D U y Z x d W 9 0 O y w m c X V v d D t M Q 0 k m c X V v d D s s J n F 1 b 3 Q 7 T E l N S V R F I E F M R V J U Q S Z x d W 9 0 O y w m c X V v d D t M S U 1 J V E U g Q 0 9 O V F J P T C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M S U 1 J V E V T I E V Y Q U N U S V R V R C 9 U a X B v I G N h b W J p Y W R v L n t U S V B P U y B E R S B N V U V T V F J B L D B 9 J n F 1 b 3 Q 7 L C Z x d W 9 0 O 0 t l e U N v b H V t b k N v d W 5 0 J n F 1 b 3 Q 7 O j F 9 X S w m c X V v d D t j b 2 x 1 b W 5 J Z G V u d G l 0 a W V z J n F 1 b 3 Q 7 O l s m c X V v d D t T Z W N 0 a W 9 u M S 9 E Q V R P U 1 9 F W E F D V E l U V U Q v V G l w b y B j Y W 1 i a W F k b y 5 7 V E l Q T y B E R S B N V U V T V F J B L D F 9 J n F 1 b 3 Q 7 L C Z x d W 9 0 O 1 N l Y 3 R p b 2 4 x L 0 R B V E 9 T X 0 V Y Q U N U S V R V R C 9 U a X B v I G N h b W J p Y W R v L n t G R U N I Q S B E R S B B T k F M S V N J U y w w f S Z x d W 9 0 O y w m c X V v d D t T Z W N 0 a W 9 u M S 9 E Q V R P U 1 9 F W E F D V E l U V U Q v V G l w b y B j Y W 1 i a W F k b y 5 7 S U Q g T V V F U 1 R S Q S w y f S Z x d W 9 0 O y w m c X V v d D t T Z W N 0 a W 9 u M S 9 E Q V R P U 1 9 F W E F D V E l U V U Q v T 3 J p Z 2 V u L n t I d W 1 l Z G F k J S w x M H 0 m c X V v d D s s J n F 1 b 3 Q 7 U 2 V j d G l v b j E v R E F U T 1 N f R V h B Q 1 R J V F V E L 1 R p c G 8 g Y 2 F t Y m l h Z G 8 u e 1 J l c 3 V s d G F k b y A o J S k s M T F 9 J n F 1 b 3 Q 7 L C Z x d W 9 0 O 1 N l Y 3 R p b 2 4 x L 0 R B V E 9 T X 0 V Y Q U N U S V R V R C 9 P c m l n Z W 4 u e 1 J F V k l T w 5 M s M T R 9 J n F 1 b 3 Q 7 L C Z x d W 9 0 O 1 N l Y 3 R p b 2 4 x L 0 R B V E 9 T X 0 V Y Q U N U S V R V R C 9 P c m l n Z W 4 u e 0 9 C U 0 V S V k F D S U 9 O R V M s M T V 9 J n F 1 b 3 Q 7 L C Z x d W 9 0 O 1 N l Y 3 R p b 2 4 x L 0 R B V E 9 T X 0 V Y Q U N U S V R V R C 9 P c m l n Z W 4 u e 1 R S Q V p B Q k l M S U R B R C w x N n 0 m c X V v d D s s J n F 1 b 3 Q 7 U 2 V j d G l v b j E v T E l N S V R F U y B F W E F D V E l U V U Q v V G l w b y B j Y W 1 i a W F k b y 5 7 V l I u I E F T S U d O Q U R P L D F 9 J n F 1 b 3 Q 7 L C Z x d W 9 0 O 1 N l Y 3 R p b 2 4 x L 0 d S Q U Z J Q 0 8 g R V h B Q 0 l U V F V E L 1 B l c n N v b m F s a X p h Z G E g Y W d y Z W d h Z G E u e 0 x B U y w x M X 0 m c X V v d D s s J n F 1 b 3 Q 7 U 2 V j d G l v b j E v R 1 J B R k l D T y B F W E F D S V R U V U Q v U G V y c 2 9 u Y W x p e m F k Y S B h Z 3 J l Z 2 F k Y T E u e 0 x B S S w x M n 0 m c X V v d D s s J n F 1 b 3 Q 7 U 2 V j d G l v b j E v R 1 J B R k l D T y B F W E F D S V R U V U Q v U G V y c 2 9 u Y W x p e m F k Y S B h Z 3 J l Z 2 F k Y T I u e 0 x D U 1 B l c n N v b m F s a X p h Z G 8 s M T N 9 J n F 1 b 3 Q 7 L C Z x d W 9 0 O 1 N l Y 3 R p b 2 4 x L 0 d S Q U Z J Q 0 8 g R V h B Q 0 l U V F V E L 1 B l c n N v b m F s a X p h Z G E g Y W d y Z W d h Z G E z L n t M Q 0 k s M T R 9 J n F 1 b 3 Q 7 L C Z x d W 9 0 O 1 N l Y 3 R p b 2 4 x L 0 x J T U l U R V M g R V h B Q 1 R J V F V E L 1 R p c G 8 g Y 2 F t Y m l h Z G 8 u e 0 x J T U l U R S B B T E V S V E E s M n 0 m c X V v d D s s J n F 1 b 3 Q 7 U 2 V j d G l v b j E v T E l N S V R F U y B F W E F D V E l U V U Q v V G l w b y B j Y W 1 i a W F k b y 5 7 T E l N S V R F I E N P T l R S T 0 w s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R B V E 9 T X 0 V Y Q U N U S V R V R C 9 U a X B v I G N h b W J p Y W R v L n t U S V B P I E R F I E 1 V R V N U U k E s M X 0 m c X V v d D s s J n F 1 b 3 Q 7 U 2 V j d G l v b j E v R E F U T 1 N f R V h B Q 1 R J V F V E L 1 R p c G 8 g Y 2 F t Y m l h Z G 8 u e 0 Z F Q 0 h B I E R F I E F O Q U x J U 0 l T L D B 9 J n F 1 b 3 Q 7 L C Z x d W 9 0 O 1 N l Y 3 R p b 2 4 x L 0 R B V E 9 T X 0 V Y Q U N U S V R V R C 9 U a X B v I G N h b W J p Y W R v L n t J R C B N V U V T V F J B L D J 9 J n F 1 b 3 Q 7 L C Z x d W 9 0 O 1 N l Y 3 R p b 2 4 x L 0 R B V E 9 T X 0 V Y Q U N U S V R V R C 9 P c m l n Z W 4 u e 0 h 1 b W V k Y W Q l L D E w f S Z x d W 9 0 O y w m c X V v d D t T Z W N 0 a W 9 u M S 9 E Q V R P U 1 9 F W E F D V E l U V U Q v V G l w b y B j Y W 1 i a W F k b y 5 7 U m V z d W x 0 Y W R v I C g l K S w x M X 0 m c X V v d D s s J n F 1 b 3 Q 7 U 2 V j d G l v b j E v R E F U T 1 N f R V h B Q 1 R J V F V E L 0 9 y a W d l b i 5 7 U k V W S V P D k y w x N H 0 m c X V v d D s s J n F 1 b 3 Q 7 U 2 V j d G l v b j E v R E F U T 1 N f R V h B Q 1 R J V F V E L 0 9 y a W d l b i 5 7 T 0 J T R V J W Q U N J T 0 5 F U y w x N X 0 m c X V v d D s s J n F 1 b 3 Q 7 U 2 V j d G l v b j E v R E F U T 1 N f R V h B Q 1 R J V F V E L 0 9 y a W d l b i 5 7 V F J B W k F C S U x J R E F E L D E 2 f S Z x d W 9 0 O y w m c X V v d D t T Z W N 0 a W 9 u M S 9 M S U 1 J V E V T I E V Y Q U N U S V R V R C 9 U a X B v I G N h b W J p Y W R v L n t W U i 4 g Q V N J R 0 5 B R E 8 s M X 0 m c X V v d D s s J n F 1 b 3 Q 7 U 2 V j d G l v b j E v R 1 J B R k l D T y B F W E F D S V R U V U Q v U G V y c 2 9 u Y W x p e m F k Y S B h Z 3 J l Z 2 F k Y S 5 7 T E F T L D E x f S Z x d W 9 0 O y w m c X V v d D t T Z W N 0 a W 9 u M S 9 H U k F G S U N P I E V Y Q U N J V F R V R C 9 Q Z X J z b 2 5 h b G l 6 Y W R h I G F n c m V n Y W R h M S 5 7 T E F J L D E y f S Z x d W 9 0 O y w m c X V v d D t T Z W N 0 a W 9 u M S 9 H U k F G S U N P I E V Y Q U N J V F R V R C 9 Q Z X J z b 2 5 h b G l 6 Y W R h I G F n c m V n Y W R h M i 5 7 T E N T U G V y c 2 9 u Y W x p e m F k b y w x M 3 0 m c X V v d D s s J n F 1 b 3 Q 7 U 2 V j d G l v b j E v R 1 J B R k l D T y B F W E F D S V R U V U Q v U G V y c 2 9 u Y W x p e m F k Y S B h Z 3 J l Z 2 F k Y T M u e 0 x D S S w x N H 0 m c X V v d D s s J n F 1 b 3 Q 7 U 2 V j d G l v b j E v T E l N S V R F U y B F W E F D V E l U V U Q v V G l w b y B j Y W 1 i a W F k b y 5 7 T E l N S V R F I E F M R V J U Q S w y f S Z x d W 9 0 O y w m c X V v d D t T Z W N 0 a W 9 u M S 9 M S U 1 J V E V T I E V Y Q U N U S V R V R C 9 U a X B v I G N h b W J p Y W R v L n t M S U 1 J V E U g Q 0 9 O V F J P T C w z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M S U 1 J V E V T I E V Y Q U N U S V R V R C 9 U a X B v I G N h b W J p Y W R v L n t U S V B P U y B E R S B N V U V T V F J B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R 1 J B R k l D T y U y M E V Y Q U N J V F R V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1 N l J T I w Z X h w Y W 5 k a S V D M y V C M y U y M E x J T U l U R V M l M j B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R k l D T y U y M E V Y Q U N J V F R V R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R k l D T y U y M E V Y Q U N J V F R V R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1 B l c n N v b m F s a X p h Z G E l M j B h Z 3 J l Z 2 F k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1 B l c n N v b m F s a X p h Z G E l M j B h Z 3 J l Z 2 F k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G S U N P J T I w R V h B Q 0 l U V F V E L 0 N v b H V t b m F z J T I w c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R k l D T y U y M E V Y Q U N J V F R V R C 9 D b 2 x 1 b W 5 h c y U y M G N v b i U y M G 5 v b W J y Z S U y M G N h b W J p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a v C / J h C Y 6 T Z 5 y g e 2 6 G Q V L A A A A A A I A A A A A A A N m A A D A A A A A E A A A A D 5 / 6 b F t q / L Z G u D n T V h 5 q K k A A A A A B I A A A K A A A A A Q A A A A p 0 D t u y K o B Z 2 L J p b v V / K k G l A A A A D r / 6 p e d m M D B t t U / S v c L 2 u m K q X 9 R Z + a q i a z C 1 I G m w P 7 z 6 M 3 X U M r B o 5 B u 1 B h x 0 g n k A n i h F J R y 1 G 1 S u f u j t J y f k 1 u f x Z R v E 4 d E s i N 0 / 4 b w A K u p B Q A A A C k 2 y A m Q d N c z G 2 C 5 e 8 K e u d L z e w u R Q = = < / D a t a M a s h u p > 
</file>

<file path=customXml/itemProps1.xml><?xml version="1.0" encoding="utf-8"?>
<ds:datastoreItem xmlns:ds="http://schemas.openxmlformats.org/officeDocument/2006/customXml" ds:itemID="{1182F261-177E-4CFC-B8C0-FAA0F3CD53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2</vt:i4>
      </vt:variant>
    </vt:vector>
  </HeadingPairs>
  <TitlesOfParts>
    <vt:vector size="14" baseType="lpstr">
      <vt:lpstr>control</vt:lpstr>
      <vt:lpstr>Cuadro de mando</vt:lpstr>
      <vt:lpstr>Límites Gráfico</vt:lpstr>
      <vt:lpstr>Fuentes globales</vt:lpstr>
      <vt:lpstr>Duplicado</vt:lpstr>
      <vt:lpstr>Límites</vt:lpstr>
      <vt:lpstr>Duplicado-límites</vt:lpstr>
      <vt:lpstr>Muestras</vt:lpstr>
      <vt:lpstr>Datos Gráfico Precisión</vt:lpstr>
      <vt:lpstr>Datos Muestras Exactitud</vt:lpstr>
      <vt:lpstr>Límites Exactitud</vt:lpstr>
      <vt:lpstr>Datos gráfico exactitud</vt:lpstr>
      <vt:lpstr>Grafico Precision</vt:lpstr>
      <vt:lpstr>Gráfico Exactitud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2019-09-06T21:23:54Z</dcterms:modified>
</cp:coreProperties>
</file>