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8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9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GI\7. PROCESO\FORMATOS AOXLAB (FG Y FT) CONTROL DOC\FORMATOS SOFTWARE\"/>
    </mc:Choice>
  </mc:AlternateContent>
  <xr:revisionPtr revIDLastSave="0" documentId="8_{B21B8D3E-BE16-435B-A149-34BCF4E6D8E4}" xr6:coauthVersionLast="47" xr6:coauthVersionMax="47" xr10:uidLastSave="{00000000-0000-0000-0000-000000000000}"/>
  <bookViews>
    <workbookView xWindow="-120" yWindow="-120" windowWidth="24240" windowHeight="13140" tabRatio="767" firstSheet="1" xr2:uid="{00000000-000D-0000-FFFF-FFFF00000000}"/>
  </bookViews>
  <sheets>
    <sheet name="control" sheetId="1" r:id="rId1"/>
    <sheet name="Límites" sheetId="5" r:id="rId2"/>
    <sheet name="Parametros" sheetId="3" r:id="rId3"/>
    <sheet name="SOFT-TC-005" sheetId="2" r:id="rId4"/>
    <sheet name="Precision" sheetId="8" r:id="rId5"/>
    <sheet name="Gráfico Precisión" sheetId="16" r:id="rId6"/>
    <sheet name="Exactitud" sheetId="12" r:id="rId7"/>
    <sheet name="Gráfico Exactitud" sheetId="13" r:id="rId8"/>
    <sheet name="Gráfico Aptitud" sheetId="15" r:id="rId9"/>
    <sheet name="Aptitud del sistema" sheetId="14" r:id="rId10"/>
  </sheets>
  <externalReferences>
    <externalReference r:id="rId11"/>
  </externalReferences>
  <definedNames>
    <definedName name="_xlnm._FilterDatabase" localSheetId="2" hidden="1">Parametros!#REF!</definedName>
    <definedName name="_xlnm._FilterDatabase" localSheetId="3" hidden="1">'SOFT-TC-005'!$A$19:$P$19</definedName>
    <definedName name="CCPRECISION">PRECISION[#All]</definedName>
    <definedName name="DatosExternos_1" localSheetId="9" hidden="1">'Aptitud del sistema'!$A$2:$E$11</definedName>
    <definedName name="DatosExternos_1" localSheetId="6" hidden="1">Exactitud!$A$2:$I$32</definedName>
    <definedName name="DatosExternos_1" localSheetId="1" hidden="1">Límites!$A$3:$C$10</definedName>
    <definedName name="DatosExternos_1" localSheetId="4" hidden="1">Precision!$A$2:$F$24</definedName>
    <definedName name="NOMBREANALITO">Tabla11[ANALITO]</definedName>
    <definedName name="NOMBREESTADO">Tabla13[TIPOS DE ESTADO]</definedName>
    <definedName name="TIPOMATRIZ">LIMITES[MATRIZ]</definedName>
    <definedName name="TIPOMUESTRA">Tabla12[TIPO DE MUESTRA]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2" l="1"/>
  <c r="F99" i="2"/>
  <c r="F100" i="2"/>
  <c r="F101" i="2"/>
  <c r="K98" i="2"/>
  <c r="H90" i="2"/>
  <c r="H89" i="2"/>
  <c r="H88" i="2"/>
  <c r="H87" i="2"/>
  <c r="H82" i="2"/>
  <c r="H81" i="2"/>
  <c r="H76" i="2"/>
  <c r="H75" i="2"/>
  <c r="H70" i="2"/>
  <c r="H63" i="2"/>
  <c r="H62" i="2"/>
  <c r="H55" i="2"/>
  <c r="H52" i="2"/>
  <c r="H48" i="2"/>
  <c r="H57" i="2" l="1"/>
  <c r="H56" i="2"/>
  <c r="H54" i="2"/>
  <c r="H53" i="2"/>
  <c r="H51" i="2"/>
  <c r="H50" i="2"/>
  <c r="H49" i="2"/>
  <c r="F47" i="2"/>
  <c r="F46" i="2"/>
  <c r="F45" i="2"/>
  <c r="F44" i="2"/>
  <c r="H43" i="2"/>
  <c r="H42" i="2"/>
  <c r="H33" i="2"/>
  <c r="H32" i="2"/>
  <c r="H27" i="2"/>
  <c r="H26" i="2"/>
  <c r="F123" i="2"/>
  <c r="K116" i="2" l="1"/>
  <c r="F116" i="2"/>
  <c r="K113" i="2"/>
  <c r="F113" i="2"/>
  <c r="K112" i="2"/>
  <c r="F112" i="2"/>
  <c r="K111" i="2"/>
  <c r="F111" i="2"/>
  <c r="K101" i="2" l="1"/>
  <c r="K104" i="2"/>
  <c r="H17" i="1" l="1"/>
  <c r="G1" i="12" l="1"/>
  <c r="E1" i="14" l="1"/>
  <c r="D1" i="14"/>
  <c r="F1" i="12"/>
  <c r="H1" i="12"/>
  <c r="K1" i="12"/>
  <c r="I1" i="8"/>
  <c r="H1" i="8"/>
  <c r="E1" i="8"/>
  <c r="A1" i="12" l="1"/>
  <c r="A1" i="14"/>
  <c r="A1" i="8"/>
  <c r="K28" i="2"/>
  <c r="K29" i="2"/>
  <c r="K30" i="2"/>
  <c r="K31" i="2"/>
  <c r="K86" i="2"/>
  <c r="K91" i="2"/>
  <c r="K92" i="2"/>
  <c r="K93" i="2"/>
  <c r="K105" i="2"/>
  <c r="K106" i="2"/>
  <c r="K107" i="2"/>
  <c r="K110" i="2"/>
  <c r="K117" i="2"/>
  <c r="K118" i="2"/>
  <c r="K119" i="2"/>
  <c r="K122" i="2"/>
  <c r="K123" i="2"/>
  <c r="K124" i="2"/>
  <c r="K125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P3" i="2" l="1"/>
  <c r="P2" i="2"/>
  <c r="P1" i="2"/>
  <c r="C1" i="2"/>
  <c r="T1028" i="2"/>
  <c r="T1027" i="2"/>
  <c r="T1023" i="2"/>
  <c r="T1022" i="2"/>
  <c r="B15" i="2"/>
  <c r="B14" i="2"/>
  <c r="F102" i="2" s="1"/>
  <c r="K102" i="2" s="1"/>
  <c r="C27" i="1"/>
  <c r="H16" i="1"/>
  <c r="H15" i="1"/>
  <c r="B9" i="1"/>
  <c r="A9" i="1"/>
  <c r="F56" i="2" l="1"/>
  <c r="F55" i="2"/>
  <c r="F49" i="2"/>
  <c r="K49" i="2" s="1"/>
  <c r="F57" i="2"/>
  <c r="K57" i="2" s="1"/>
  <c r="F48" i="2"/>
  <c r="K48" i="2" s="1"/>
  <c r="F32" i="2"/>
  <c r="K32" i="2" s="1"/>
  <c r="F50" i="2"/>
  <c r="K50" i="2" s="1"/>
  <c r="F51" i="2"/>
  <c r="K51" i="2" s="1"/>
  <c r="F115" i="2"/>
  <c r="K115" i="2" s="1"/>
  <c r="F114" i="2"/>
  <c r="K114" i="2" s="1"/>
  <c r="A10" i="1"/>
  <c r="F232" i="2"/>
  <c r="F228" i="2"/>
  <c r="F224" i="2"/>
  <c r="F230" i="2"/>
  <c r="F226" i="2"/>
  <c r="F222" i="2"/>
  <c r="F218" i="2"/>
  <c r="F214" i="2"/>
  <c r="F210" i="2"/>
  <c r="F206" i="2"/>
  <c r="F233" i="2"/>
  <c r="F229" i="2"/>
  <c r="F225" i="2"/>
  <c r="F221" i="2"/>
  <c r="F202" i="2"/>
  <c r="F198" i="2"/>
  <c r="F194" i="2"/>
  <c r="F190" i="2"/>
  <c r="F186" i="2"/>
  <c r="F182" i="2"/>
  <c r="F178" i="2"/>
  <c r="F174" i="2"/>
  <c r="F170" i="2"/>
  <c r="F166" i="2"/>
  <c r="F162" i="2"/>
  <c r="F158" i="2"/>
  <c r="F201" i="2"/>
  <c r="F197" i="2"/>
  <c r="F193" i="2"/>
  <c r="F189" i="2"/>
  <c r="F185" i="2"/>
  <c r="F181" i="2"/>
  <c r="F177" i="2"/>
  <c r="F173" i="2"/>
  <c r="F169" i="2"/>
  <c r="F165" i="2"/>
  <c r="F161" i="2"/>
  <c r="F157" i="2"/>
  <c r="F231" i="2"/>
  <c r="F220" i="2"/>
  <c r="F217" i="2"/>
  <c r="F215" i="2"/>
  <c r="F212" i="2"/>
  <c r="F205" i="2"/>
  <c r="F203" i="2"/>
  <c r="F199" i="2"/>
  <c r="F195" i="2"/>
  <c r="F191" i="2"/>
  <c r="F187" i="2"/>
  <c r="F183" i="2"/>
  <c r="F179" i="2"/>
  <c r="F175" i="2"/>
  <c r="F171" i="2"/>
  <c r="F167" i="2"/>
  <c r="F163" i="2"/>
  <c r="F227" i="2"/>
  <c r="F208" i="2"/>
  <c r="F200" i="2"/>
  <c r="F196" i="2"/>
  <c r="F192" i="2"/>
  <c r="F188" i="2"/>
  <c r="F184" i="2"/>
  <c r="F180" i="2"/>
  <c r="F176" i="2"/>
  <c r="F172" i="2"/>
  <c r="F168" i="2"/>
  <c r="F164" i="2"/>
  <c r="F160" i="2"/>
  <c r="F156" i="2"/>
  <c r="F155" i="2"/>
  <c r="F151" i="2"/>
  <c r="F147" i="2"/>
  <c r="F143" i="2"/>
  <c r="F139" i="2"/>
  <c r="F135" i="2"/>
  <c r="F131" i="2"/>
  <c r="F127" i="2"/>
  <c r="K127" i="2" s="1"/>
  <c r="F119" i="2"/>
  <c r="F107" i="2"/>
  <c r="F103" i="2"/>
  <c r="K103" i="2" s="1"/>
  <c r="F97" i="2"/>
  <c r="K97" i="2" s="1"/>
  <c r="F93" i="2"/>
  <c r="F89" i="2"/>
  <c r="K89" i="2" s="1"/>
  <c r="F85" i="2"/>
  <c r="K85" i="2" s="1"/>
  <c r="F81" i="2"/>
  <c r="K81" i="2" s="1"/>
  <c r="F223" i="2"/>
  <c r="F219" i="2"/>
  <c r="F216" i="2"/>
  <c r="F213" i="2"/>
  <c r="F211" i="2"/>
  <c r="F204" i="2"/>
  <c r="F154" i="2"/>
  <c r="F150" i="2"/>
  <c r="F146" i="2"/>
  <c r="F142" i="2"/>
  <c r="F138" i="2"/>
  <c r="F134" i="2"/>
  <c r="F130" i="2"/>
  <c r="F126" i="2"/>
  <c r="K126" i="2" s="1"/>
  <c r="F122" i="2"/>
  <c r="F118" i="2"/>
  <c r="F110" i="2"/>
  <c r="F159" i="2"/>
  <c r="F106" i="2"/>
  <c r="F105" i="2"/>
  <c r="F104" i="2"/>
  <c r="K100" i="2"/>
  <c r="K99" i="2"/>
  <c r="F96" i="2"/>
  <c r="K96" i="2" s="1"/>
  <c r="F95" i="2"/>
  <c r="K95" i="2" s="1"/>
  <c r="F94" i="2"/>
  <c r="K94" i="2" s="1"/>
  <c r="F92" i="2"/>
  <c r="F91" i="2"/>
  <c r="F90" i="2"/>
  <c r="K90" i="2" s="1"/>
  <c r="F88" i="2"/>
  <c r="K88" i="2" s="1"/>
  <c r="F87" i="2"/>
  <c r="K87" i="2" s="1"/>
  <c r="F86" i="2"/>
  <c r="F84" i="2"/>
  <c r="K84" i="2" s="1"/>
  <c r="F83" i="2"/>
  <c r="K83" i="2" s="1"/>
  <c r="F82" i="2"/>
  <c r="K82" i="2" s="1"/>
  <c r="F80" i="2"/>
  <c r="K80" i="2" s="1"/>
  <c r="F79" i="2"/>
  <c r="K79" i="2" s="1"/>
  <c r="F75" i="2"/>
  <c r="K75" i="2" s="1"/>
  <c r="O75" i="2" s="1"/>
  <c r="F71" i="2"/>
  <c r="K71" i="2" s="1"/>
  <c r="F67" i="2"/>
  <c r="K67" i="2" s="1"/>
  <c r="F63" i="2"/>
  <c r="K63" i="2" s="1"/>
  <c r="F59" i="2"/>
  <c r="K59" i="2" s="1"/>
  <c r="K55" i="2"/>
  <c r="K45" i="2"/>
  <c r="F41" i="2"/>
  <c r="K41" i="2" s="1"/>
  <c r="F37" i="2"/>
  <c r="K37" i="2" s="1"/>
  <c r="F33" i="2"/>
  <c r="K33" i="2" s="1"/>
  <c r="F29" i="2"/>
  <c r="F25" i="2"/>
  <c r="K25" i="2" s="1"/>
  <c r="F21" i="2"/>
  <c r="K21" i="2" s="1"/>
  <c r="K44" i="2"/>
  <c r="F40" i="2"/>
  <c r="K40" i="2" s="1"/>
  <c r="F28" i="2"/>
  <c r="F24" i="2"/>
  <c r="K24" i="2" s="1"/>
  <c r="F69" i="2"/>
  <c r="K69" i="2" s="1"/>
  <c r="F53" i="2"/>
  <c r="K53" i="2" s="1"/>
  <c r="K47" i="2"/>
  <c r="F43" i="2"/>
  <c r="K43" i="2" s="1"/>
  <c r="F39" i="2"/>
  <c r="K39" i="2" s="1"/>
  <c r="F23" i="2"/>
  <c r="K23" i="2" s="1"/>
  <c r="F153" i="2"/>
  <c r="F149" i="2"/>
  <c r="F145" i="2"/>
  <c r="F133" i="2"/>
  <c r="F121" i="2"/>
  <c r="K121" i="2" s="1"/>
  <c r="F207" i="2"/>
  <c r="F78" i="2"/>
  <c r="K78" i="2" s="1"/>
  <c r="F74" i="2"/>
  <c r="K74" i="2" s="1"/>
  <c r="F70" i="2"/>
  <c r="K70" i="2" s="1"/>
  <c r="F66" i="2"/>
  <c r="K66" i="2" s="1"/>
  <c r="F62" i="2"/>
  <c r="K62" i="2" s="1"/>
  <c r="F58" i="2"/>
  <c r="K58" i="2" s="1"/>
  <c r="F54" i="2"/>
  <c r="K54" i="2" s="1"/>
  <c r="F36" i="2"/>
  <c r="K36" i="2" s="1"/>
  <c r="F20" i="2"/>
  <c r="K20" i="2" s="1"/>
  <c r="F73" i="2"/>
  <c r="K73" i="2" s="1"/>
  <c r="F129" i="2"/>
  <c r="F125" i="2"/>
  <c r="F209" i="2"/>
  <c r="F152" i="2"/>
  <c r="F148" i="2"/>
  <c r="F144" i="2"/>
  <c r="F140" i="2"/>
  <c r="F136" i="2"/>
  <c r="F132" i="2"/>
  <c r="F128" i="2"/>
  <c r="K128" i="2" s="1"/>
  <c r="F124" i="2"/>
  <c r="F120" i="2"/>
  <c r="K120" i="2" s="1"/>
  <c r="F108" i="2"/>
  <c r="K108" i="2" s="1"/>
  <c r="F77" i="2"/>
  <c r="K77" i="2" s="1"/>
  <c r="F65" i="2"/>
  <c r="K65" i="2" s="1"/>
  <c r="F61" i="2"/>
  <c r="K61" i="2" s="1"/>
  <c r="F35" i="2"/>
  <c r="K35" i="2" s="1"/>
  <c r="F31" i="2"/>
  <c r="F27" i="2"/>
  <c r="K27" i="2" s="1"/>
  <c r="F141" i="2"/>
  <c r="F137" i="2"/>
  <c r="F109" i="2"/>
  <c r="K109" i="2" s="1"/>
  <c r="F22" i="2"/>
  <c r="K22" i="2" s="1"/>
  <c r="F26" i="2"/>
  <c r="K26" i="2" s="1"/>
  <c r="F30" i="2"/>
  <c r="F34" i="2"/>
  <c r="K34" i="2" s="1"/>
  <c r="F38" i="2"/>
  <c r="K38" i="2" s="1"/>
  <c r="F42" i="2"/>
  <c r="K42" i="2" s="1"/>
  <c r="K46" i="2"/>
  <c r="F52" i="2"/>
  <c r="K52" i="2" s="1"/>
  <c r="K56" i="2"/>
  <c r="F60" i="2"/>
  <c r="K60" i="2" s="1"/>
  <c r="F64" i="2"/>
  <c r="K64" i="2" s="1"/>
  <c r="F68" i="2"/>
  <c r="K68" i="2" s="1"/>
  <c r="F72" i="2"/>
  <c r="K72" i="2" s="1"/>
  <c r="F76" i="2"/>
  <c r="K76" i="2" s="1"/>
  <c r="F1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Ingrese el nombre de la matriz. Utukuxw la matriz "N. A." para ingresar la precisión de la aptitud del sistema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ingrese el límite de alerta como un valor entre 0% / 100%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ingrese el límite de control como un valor entre 0% / 100%</t>
        </r>
      </text>
    </comment>
    <comment ref="F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Registre el código del estandar, tal cual como lo va a registrar en el cuadro de mando en el campo "ID MUESTRA"</t>
        </r>
      </text>
    </comment>
    <comment ref="H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Ingrese el valor asignado de la concentración del analito, corregido por el peso exacto del compuesto y por la pureza de éste.</t>
        </r>
      </text>
    </comment>
    <comment ref="I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NEGATIVO mayor que -30%</t>
        </r>
      </text>
    </comment>
    <comment ref="J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NEGATIVO mayor que -30%</t>
        </r>
      </text>
    </comment>
    <comment ref="L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Ingrese el valor límite para el límite de alerta inferior de la carta como ER%. Debe ser un valor POSITIVO menor que 30%</t>
        </r>
      </text>
    </comment>
    <comment ref="M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Ingrese el valor límite para el límite de control inferior de la carta como ER%. Debe ser un valor POSITIVO menor que 30%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Registre la fehca de análisis en formato AAAA-MM-DD</t>
        </r>
      </text>
    </comment>
    <comment ref="B1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C1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Seleccione el tipo de muestra</t>
        </r>
      </text>
    </comment>
    <comment ref="E1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Registre el peso de la muestra.</t>
        </r>
      </text>
    </comment>
    <comment ref="G1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Registre la concentración en ug/mL arrojada por el software cromatográfico para este analito y muestra.</t>
        </r>
      </text>
    </comment>
    <comment ref="H1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Ingrese el factor de dilución</t>
        </r>
      </text>
    </comment>
    <comment ref="I19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Registre el factor de dilución</t>
        </r>
      </text>
    </comment>
    <comment ref="L1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Registre las iniciales del analista a cargo</t>
        </r>
      </text>
    </comment>
    <comment ref="M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Seleccione el estado del resultado</t>
        </r>
      </text>
    </comment>
    <comment ref="N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Registre las iniciales de quien revisa el resultado</t>
        </r>
      </text>
    </comment>
    <comment ref="O19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Registre las observaciones que sean pertinentes al resultado o ensayo</t>
        </r>
      </text>
    </comment>
    <comment ref="P19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APTITUD_SISTEMA" description="Conexión a la consulta 'APTITUD_SISTEMA' en el libro." type="5" refreshedVersion="7" background="1" saveData="1">
    <dbPr connection="Provider=Microsoft.Mashup.OleDb.1;Data Source=$Workbook$;Location=APTITUD_SISTEMA;Extended Properties=&quot;&quot;" command="SELECT * FROM [APTITUD_SISTEMA]"/>
  </connection>
  <connection id="2" xr16:uid="{00000000-0015-0000-FFFF-FFFF01000000}" keepAlive="1" name="Consulta - CALCULOS_APTITUD" description="Conexión a la consulta 'CALCULOS_APTITUD' en el libro." type="5" refreshedVersion="0" background="1">
    <dbPr connection="Provider=Microsoft.Mashup.OleDb.1;Data Source=$Workbook$;Location=CALCULOS_APTITUD;Extended Properties=&quot;&quot;" command="SELECT * FROM [CALCULOS_APTITUD]"/>
  </connection>
  <connection id="3" xr16:uid="{00000000-0015-0000-FFFF-FFFF02000000}" keepAlive="1" name="Consulta - DUPLICADOS" description="Conexión a la consulta 'DUPLICADOS' en el libro." type="5" refreshedVersion="6" background="1" saveData="1">
    <dbPr connection="Provider=Microsoft.Mashup.OleDb.1;Data Source=$Workbook$;Location=DUPLICADOS;Extended Properties=&quot;&quot;" command="SELECT * FROM [DUPLICADOS]"/>
  </connection>
  <connection id="4" xr16:uid="{00000000-0015-0000-FFFF-FFFF03000000}" keepAlive="1" name="Consulta - ESTANDARES" description="Conexión a la consulta 'ESTANDARES' en el libro." type="5" refreshedVersion="0" background="1">
    <dbPr connection="Provider=Microsoft.Mashup.OleDb.1;Data Source=$Workbook$;Location=ESTANDARES;Extended Properties=&quot;&quot;" command="SELECT * FROM [ESTANDARES]"/>
  </connection>
  <connection id="5" xr16:uid="{00000000-0015-0000-FFFF-FFFF04000000}" keepAlive="1" name="Consulta - EXACTITUD" description="Conexión a la consulta 'EXACTITUD' en el libro." type="5" refreshedVersion="7" background="1" saveData="1">
    <dbPr connection="Provider=Microsoft.Mashup.OleDb.1;Data Source=$Workbook$;Location=EXACTITUD;Extended Properties=&quot;&quot;" command="SELECT * FROM [EXACTITUD]"/>
  </connection>
  <connection id="6" xr16:uid="{00000000-0015-0000-FFFF-FFFF05000000}" keepAlive="1" name="Consulta - LIMITES EXACTITUD" description="Conexión a la consulta 'LIMITES EXACTITUD' en el libro." type="5" refreshedVersion="6" background="1">
    <dbPr connection="Provider=Microsoft.Mashup.OleDb.1;Data Source=$Workbook$;Location=&quot;LIMITES EXACTITUD&quot;;Extended Properties=&quot;&quot;" command="SELECT * FROM [LIMITES EXACTITUD]"/>
  </connection>
  <connection id="7" xr16:uid="{00000000-0015-0000-FFFF-FFFF06000000}" keepAlive="1" name="Consulta - LIMITES_PRECISION" description="Conexión a la consulta 'LIMITES_PRECISION' en el libro." type="5" refreshedVersion="6" background="1">
    <dbPr connection="Provider=Microsoft.Mashup.OleDb.1;Data Source=$Workbook$;Location=LIMITES_PRECISION;Extended Properties=&quot;&quot;" command="SELECT * FROM [LIMITES_PRECISION]"/>
  </connection>
  <connection id="8" xr16:uid="{00000000-0015-0000-FFFF-FFFF07000000}" keepAlive="1" name="Consulta - MUESTRAS" description="Conexión a la consulta 'MUESTRAS' en el libro." type="5" refreshedVersion="6" background="1" saveData="1">
    <dbPr connection="Provider=Microsoft.Mashup.OleDb.1;Data Source=$Workbook$;Location=MUESTRAS;Extended Properties=&quot;&quot;" command="SELECT * FROM [MUESTRAS]"/>
  </connection>
  <connection id="9" xr16:uid="{00000000-0015-0000-FFFF-FFFF08000000}" keepAlive="1" name="Consulta - PRECISION" description="Conexión a la consulta 'PRECISION' en el libro." type="5" refreshedVersion="7" background="1" refreshOnLoad="1" saveData="1">
    <dbPr connection="Provider=Microsoft.Mashup.OleDb.1;Data Source=$Workbook$;Location=PRECISION;Extended Properties=&quot;&quot;" command="SELECT * FROM [PRECISION]"/>
  </connection>
</connections>
</file>

<file path=xl/sharedStrings.xml><?xml version="1.0" encoding="utf-8"?>
<sst xmlns="http://schemas.openxmlformats.org/spreadsheetml/2006/main" count="865" uniqueCount="206">
  <si>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</si>
  <si>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</si>
  <si>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</si>
  <si>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</si>
  <si>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</si>
  <si>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</si>
  <si>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</si>
  <si>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</si>
  <si>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</si>
  <si>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</si>
  <si>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</si>
  <si>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</si>
  <si>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</si>
  <si>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</si>
  <si>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</si>
  <si>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</si>
  <si>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</si>
  <si>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</si>
  <si>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</si>
  <si>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</si>
  <si>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</si>
  <si>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</si>
  <si>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</si>
  <si>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</si>
  <si>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</si>
  <si>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</si>
  <si>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</si>
  <si>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</si>
  <si>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</si>
  <si>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</si>
  <si>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</si>
  <si>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</si>
  <si>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METODO</t>
  </si>
  <si>
    <t>BALANZA</t>
  </si>
  <si>
    <t>006</t>
  </si>
  <si>
    <t>UNIDADES REPORTE</t>
  </si>
  <si>
    <t>UNIDADES MASA</t>
  </si>
  <si>
    <t>g</t>
  </si>
  <si>
    <t>UNIDADES VOLUMEN</t>
  </si>
  <si>
    <t>ml</t>
  </si>
  <si>
    <t>FACTORES DE CORRECCIONEQUIPOS UTILIZADOS EN EL ENSAYO</t>
  </si>
  <si>
    <t>LECTURA (g)</t>
  </si>
  <si>
    <t>CORRECCION (g)</t>
  </si>
  <si>
    <t>FECHA ACTUALIZACION</t>
  </si>
  <si>
    <t>Pendiente</t>
  </si>
  <si>
    <t>Intercepto</t>
  </si>
  <si>
    <t>ANALISIS DE MUESTRAS</t>
  </si>
  <si>
    <t>DATOS DE LA MUESTRA</t>
  </si>
  <si>
    <t xml:space="preserve">ENSAYO </t>
  </si>
  <si>
    <t>FECHA DE ANALISIS</t>
  </si>
  <si>
    <t>ID MUESTRA</t>
  </si>
  <si>
    <t>TIPO DE MUESTRA</t>
  </si>
  <si>
    <t>ANALITO</t>
  </si>
  <si>
    <t>Peso muestra (g)</t>
  </si>
  <si>
    <t>Peso Muestra corregido (g)</t>
  </si>
  <si>
    <t xml:space="preserve">Factor de dilución </t>
  </si>
  <si>
    <t>Resultado (mg/100g)</t>
  </si>
  <si>
    <t>ANALISTA</t>
  </si>
  <si>
    <t>ESTADO DEL RESULTADO</t>
  </si>
  <si>
    <t>REVISÓ</t>
  </si>
  <si>
    <t>OBSERVACIONES</t>
  </si>
  <si>
    <t>TRAZABILIDAD</t>
  </si>
  <si>
    <t>MUESTRA DE RUTINA</t>
  </si>
  <si>
    <t>ACEPTADO</t>
  </si>
  <si>
    <t>DUPLICADO</t>
  </si>
  <si>
    <t>EXACTITUD</t>
  </si>
  <si>
    <t>TIPOS DE ESTADO</t>
  </si>
  <si>
    <t>RECHAZADO</t>
  </si>
  <si>
    <t>ESTANDAR DE CHEQUEO</t>
  </si>
  <si>
    <t>mg/100g</t>
  </si>
  <si>
    <t>B2</t>
  </si>
  <si>
    <t>B3</t>
  </si>
  <si>
    <t>B6</t>
  </si>
  <si>
    <t>APTITUD DEL SISTEMA</t>
  </si>
  <si>
    <t>BLANCO</t>
  </si>
  <si>
    <t>Volumen de aforo(mL)</t>
  </si>
  <si>
    <t>Pureza del estandar %</t>
  </si>
  <si>
    <t>STD001</t>
  </si>
  <si>
    <t>MATRIZ</t>
  </si>
  <si>
    <t>N. A.</t>
  </si>
  <si>
    <t>LIMITES PARA LA CARTA CONTROL DE PRECISIÓN</t>
  </si>
  <si>
    <t>LIMITES PARA LA CARTA CONTROL DE EXACTITUD</t>
  </si>
  <si>
    <t>LIMITE DE ALERTA</t>
  </si>
  <si>
    <t>LIMITE DE CONTROL</t>
  </si>
  <si>
    <t>CÓDIGO ESTANDAR</t>
  </si>
  <si>
    <t>PROMEDIO</t>
  </si>
  <si>
    <t>LAS</t>
  </si>
  <si>
    <t>LCS</t>
  </si>
  <si>
    <t>LIMITES PARA LA CARTA CONTROL EXPRESADOS COMO E. R. %</t>
  </si>
  <si>
    <t>LCI</t>
  </si>
  <si>
    <t>LAI</t>
  </si>
  <si>
    <t>DATOS DEL ESTANDAR</t>
  </si>
  <si>
    <t>LIMITES DE PRECISIÓN EXPRESADOS COMO RPD%</t>
  </si>
  <si>
    <t>RPD</t>
  </si>
  <si>
    <t>E. R. %</t>
  </si>
  <si>
    <t>DSR</t>
  </si>
  <si>
    <r>
      <t>Concentración (</t>
    </r>
    <r>
      <rPr>
        <b/>
        <sz val="10"/>
        <color theme="0"/>
        <rFont val="Symbol"/>
        <family val="1"/>
        <charset val="2"/>
      </rPr>
      <t>m</t>
    </r>
    <r>
      <rPr>
        <b/>
        <sz val="10"/>
        <color theme="0"/>
        <rFont val="Arial"/>
        <family val="2"/>
      </rPr>
      <t>g/ml)</t>
    </r>
  </si>
  <si>
    <r>
      <t>VR ASIGNADO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g/ml)</t>
    </r>
  </si>
  <si>
    <t>Cromatografo Liquido</t>
  </si>
  <si>
    <t>María Carmen Dominguez</t>
  </si>
  <si>
    <t>Darío Pardo Pardo</t>
  </si>
  <si>
    <t>Líder de Calidad</t>
  </si>
  <si>
    <t>Cuadro de mando para el ensayo de Cafeína</t>
  </si>
  <si>
    <t>SOFT-TC-005</t>
  </si>
  <si>
    <t>MCDG</t>
  </si>
  <si>
    <t>Obsoleto</t>
  </si>
  <si>
    <t>EAAG</t>
  </si>
  <si>
    <t>Rearreglo de la funcionalidad del cuadro de mando.</t>
  </si>
  <si>
    <t>PROC-TC-131</t>
  </si>
  <si>
    <t>Cafeína</t>
  </si>
  <si>
    <t>Té</t>
  </si>
  <si>
    <t>Café en polvo</t>
  </si>
  <si>
    <t>Mucílago</t>
  </si>
  <si>
    <t>STD002</t>
  </si>
  <si>
    <t>Bebidas</t>
  </si>
  <si>
    <t>Concentrado</t>
  </si>
  <si>
    <t>STD003</t>
  </si>
  <si>
    <t>STD004</t>
  </si>
  <si>
    <t>FOR-TC-045 (1006/2020)</t>
  </si>
  <si>
    <t>STD005</t>
  </si>
  <si>
    <t>FOR-TC-045 (1887/2020)</t>
  </si>
  <si>
    <t>STD006</t>
  </si>
  <si>
    <t>STD007</t>
  </si>
  <si>
    <t>1945-21</t>
  </si>
  <si>
    <t>HP211310227L11945-21 FOR TC 131 (0001/2021)</t>
  </si>
  <si>
    <t>HP211310227L1BLANCO FOR TC 131 (0001/2021)</t>
  </si>
  <si>
    <t>HP211310227L21945-21 FOR TC 131 (0001/2021)</t>
  </si>
  <si>
    <t>HP211310227L1STDCAFEÍNA FOR TC 131 (0001/2021)</t>
  </si>
  <si>
    <t>JCV</t>
  </si>
  <si>
    <t>STD008</t>
  </si>
  <si>
    <t>FOR-TC-045 (458/2021)</t>
  </si>
  <si>
    <t>2382-21</t>
  </si>
  <si>
    <t>HP211310318L12382-21 FOR TC 131 (0002/2021)</t>
  </si>
  <si>
    <t>HP211310318L1BLANCO FOR TC 131 (0002/2021)</t>
  </si>
  <si>
    <t>HP211310318L1STD007 FOR TC 131 (0002/2021)</t>
  </si>
  <si>
    <t>HP211310318L22382-21 FOR TC 131 (0002/2021)</t>
  </si>
  <si>
    <t>LMOB</t>
  </si>
  <si>
    <t>HP211310319L12382-21 FOR TC 131 (0003/2021)</t>
  </si>
  <si>
    <t>HP211310319L1BLANCO FOR TC 131 (0003/2021)</t>
  </si>
  <si>
    <t>HP211310319L22382-21 FOR TC 131 (0003/2021)</t>
  </si>
  <si>
    <t>HP211310319L1STDCAFEÍNA FOR TC 131 (0003/2021)</t>
  </si>
  <si>
    <t>STD009</t>
  </si>
  <si>
    <t>FOR-TC-045 (979/2021)</t>
  </si>
  <si>
    <t>5908-21</t>
  </si>
  <si>
    <t>Se reporta promedio</t>
  </si>
  <si>
    <t>HP211310602L1BLANCO FOR TC 131 (0004/2021)</t>
  </si>
  <si>
    <t>HP211310602L15908-21 FOR TC 131 (0004/2021)</t>
  </si>
  <si>
    <t>HP211310602L1STD FOR TC 131 (0004/2021)</t>
  </si>
  <si>
    <t>HP211310602L25908-21 FOR TC 131 (0004/2021)</t>
  </si>
  <si>
    <t>5989-21</t>
  </si>
  <si>
    <t>5995-21</t>
  </si>
  <si>
    <t>HP211310617L1BLANCO FOR TC 131 (0005/2021)</t>
  </si>
  <si>
    <t>HP211310617L15989-21 FOR TC 131 (0005/2021)</t>
  </si>
  <si>
    <t>HP211310617L15995-21 FOR TC 131 (0005/2021)</t>
  </si>
  <si>
    <t>HP211310617L1STDCAFEÍNA FOR TC 131 (0005/2021)</t>
  </si>
  <si>
    <t>HP211310617L25989-21 FOR TC 131 (0005/2021)</t>
  </si>
  <si>
    <t>HP211310617L25995-21 FOR TC 131 (0005/2021)</t>
  </si>
  <si>
    <t>HP211310617L35995-21 FOR TC 131 (0005/2021)</t>
  </si>
  <si>
    <t>FOR-TC-045 (1420/2021)</t>
  </si>
  <si>
    <t>STD010</t>
  </si>
  <si>
    <t>7930-21</t>
  </si>
  <si>
    <t>HP211310803L1BLANCO FOR TC 131 (0006/2021)</t>
  </si>
  <si>
    <t>HP211310803L1STD FOR TC 131 (0006/2021)</t>
  </si>
  <si>
    <t>HP211310803L17930-21 FOR TC 131 (0006/2021)</t>
  </si>
  <si>
    <t>HP211310803L27930-21 FOR TC 131 (0006/2021)</t>
  </si>
  <si>
    <t>8696-21</t>
  </si>
  <si>
    <t>8726-21</t>
  </si>
  <si>
    <t>HP211310818L1BLANCO FOR TC 131 (0007/2021)</t>
  </si>
  <si>
    <t>HP211310818L18696-21 FOR TC 131 (0007/2021)</t>
  </si>
  <si>
    <t>HP211310818L18726-21 FOR TC 131 (0007/2021)</t>
  </si>
  <si>
    <t>HP211310818L1STDCAFEÍNA FOR TC 131 (0007/2021)</t>
  </si>
  <si>
    <t>HP211310818L28696-21 FOR TC 131 (0007/2021)</t>
  </si>
  <si>
    <t>7889-1-21</t>
  </si>
  <si>
    <t>HP211310830L1BLANCO FOR TC 131 (0007/2021)</t>
  </si>
  <si>
    <t>HP211310830L17889-1-21 FOR TC 131 (0007/2021)</t>
  </si>
  <si>
    <t>HP211310830L1STD FOR TC 131 (0007/2021)</t>
  </si>
  <si>
    <t>HP211310830L27889-1-21 FOR TC 131 (0007/2021)</t>
  </si>
  <si>
    <t>Se reporta g/100g</t>
  </si>
  <si>
    <t>9189-21</t>
  </si>
  <si>
    <t>HP211310904L19189-21 FOR TC 131 (0008/2021)</t>
  </si>
  <si>
    <t>HP211310904L1BLANCO FOR TC 131 (0008/2021)</t>
  </si>
  <si>
    <t>HP211310904L1STDCAFEÍNA FOR TC 131 (0008/2021)</t>
  </si>
  <si>
    <t>HP211310904L29189-21 FOR TC 131 (0008/2021)</t>
  </si>
  <si>
    <t>9055-21</t>
  </si>
  <si>
    <t>9056-21</t>
  </si>
  <si>
    <t>9057-21</t>
  </si>
  <si>
    <t>Suplementos</t>
  </si>
  <si>
    <t>HP211310920L1BLANCO FOR TC 131 (0009/2021)</t>
  </si>
  <si>
    <t>HP211310920L1STD010 FOR TC 131 (0009/2021)</t>
  </si>
  <si>
    <t>HP211310920L29055-21 FOR TC 131 (0009/2021)</t>
  </si>
  <si>
    <t>HP211310920L29056-21 FOR TC 131 (0009/2021)</t>
  </si>
  <si>
    <t>HP211310920L29057-21 FOR TC 131 (0009/2021)</t>
  </si>
  <si>
    <t>STD011</t>
  </si>
  <si>
    <t>FOR TC 045 (</t>
  </si>
  <si>
    <t>10396-21</t>
  </si>
  <si>
    <t>10397-21</t>
  </si>
  <si>
    <t>HP211311007L1BLANCO FOR TC 131 (0010/2021)</t>
  </si>
  <si>
    <t>HP211311007L1STD FOR TC 131 (0010/2021)</t>
  </si>
  <si>
    <t>HP211311007L110396-21 FOR TC 131 (0010/2021)</t>
  </si>
  <si>
    <t>HP211311007L110397-21 FOR TC 131 (0010/2021)</t>
  </si>
  <si>
    <t>HP211311007L210397-21 FOR TC 131 (0010/2021)</t>
  </si>
  <si>
    <t>10768-21</t>
  </si>
  <si>
    <t>HP211311015L1BLANCO FOR TC 131 (0011/2021)</t>
  </si>
  <si>
    <t>HP211311015L110768-21 FOR TC 131 (0011/2021)</t>
  </si>
  <si>
    <t>HP211311015L1STD FOR TC 131 (0011/2021)</t>
  </si>
  <si>
    <t>HP211311015L210768-21 FOR TC 131 (0011/2021)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</si>
</sst>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0.0000"/>
    <numFmt numFmtId="166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4"/>
      <color theme="3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2" tint="-0.499984740745262"/>
      <name val="Arial"/>
      <family val="2"/>
    </font>
    <font>
      <sz val="11"/>
      <color theme="1" tint="0.34998626667073579"/>
      <name val="Arial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60">
    <xf numFmtId="0" fontId="0" fillId="0" borderId="0" xfId="0"/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wrapText="1"/>
    </xf>
    <xf numFmtId="164" fontId="7" fillId="0" borderId="5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25" fillId="0" borderId="2" xfId="0" applyFont="1" applyBorder="1" applyAlignment="1">
      <alignment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25" fillId="0" borderId="2" xfId="0" applyFont="1" applyBorder="1" applyAlignment="1">
      <alignment wrapText="1"/>
    </xf>
    <xf numFmtId="164" fontId="26" fillId="0" borderId="5" xfId="0" applyNumberFormat="1" applyFont="1" applyBorder="1" applyAlignment="1" applyProtection="1">
      <alignment horizontal="left" wrapText="1"/>
      <protection locked="0"/>
    </xf>
    <xf numFmtId="0" fontId="28" fillId="0" borderId="0" xfId="0" applyFont="1"/>
    <xf numFmtId="0" fontId="14" fillId="0" borderId="1" xfId="0" applyFont="1" applyBorder="1"/>
    <xf numFmtId="0" fontId="14" fillId="0" borderId="14" xfId="0" applyFont="1" applyBorder="1"/>
    <xf numFmtId="0" fontId="29" fillId="0" borderId="14" xfId="0" applyFont="1" applyBorder="1"/>
    <xf numFmtId="0" fontId="29" fillId="0" borderId="0" xfId="0" applyFont="1"/>
    <xf numFmtId="49" fontId="9" fillId="0" borderId="0" xfId="0" applyNumberFormat="1" applyFont="1"/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14" fontId="9" fillId="0" borderId="0" xfId="0" applyNumberFormat="1" applyFont="1"/>
    <xf numFmtId="165" fontId="9" fillId="0" borderId="0" xfId="0" applyNumberFormat="1" applyFont="1"/>
    <xf numFmtId="0" fontId="29" fillId="0" borderId="15" xfId="0" applyFont="1" applyBorder="1"/>
    <xf numFmtId="0" fontId="9" fillId="0" borderId="17" xfId="0" applyFont="1" applyBorder="1"/>
    <xf numFmtId="0" fontId="29" fillId="0" borderId="19" xfId="0" applyFont="1" applyBorder="1"/>
    <xf numFmtId="0" fontId="9" fillId="0" borderId="20" xfId="0" applyFont="1" applyBorder="1"/>
    <xf numFmtId="0" fontId="14" fillId="0" borderId="0" xfId="0" applyFont="1" applyAlignment="1">
      <alignment horizontal="center"/>
    </xf>
    <xf numFmtId="0" fontId="30" fillId="2" borderId="26" xfId="0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29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wrapText="1"/>
    </xf>
    <xf numFmtId="0" fontId="30" fillId="2" borderId="30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/>
    </xf>
    <xf numFmtId="0" fontId="31" fillId="2" borderId="31" xfId="0" applyFont="1" applyFill="1" applyBorder="1" applyAlignment="1">
      <alignment horizontal="center" wrapText="1"/>
    </xf>
    <xf numFmtId="0" fontId="31" fillId="2" borderId="23" xfId="0" applyFont="1" applyFill="1" applyBorder="1" applyAlignment="1">
      <alignment horizontal="center" wrapText="1"/>
    </xf>
    <xf numFmtId="0" fontId="32" fillId="0" borderId="0" xfId="0" applyFont="1"/>
    <xf numFmtId="165" fontId="9" fillId="0" borderId="1" xfId="0" applyNumberFormat="1" applyFont="1" applyBorder="1" applyAlignment="1" applyProtection="1">
      <alignment vertical="center"/>
      <protection locked="0"/>
    </xf>
    <xf numFmtId="165" fontId="9" fillId="0" borderId="10" xfId="0" applyNumberFormat="1" applyFont="1" applyBorder="1" applyAlignment="1" applyProtection="1">
      <alignment vertical="center"/>
      <protection locked="0"/>
    </xf>
    <xf numFmtId="10" fontId="9" fillId="0" borderId="0" xfId="0" applyNumberFormat="1" applyFont="1"/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9" fillId="0" borderId="12" xfId="0" applyNumberFormat="1" applyFont="1" applyBorder="1"/>
    <xf numFmtId="0" fontId="14" fillId="0" borderId="0" xfId="0" applyFont="1"/>
    <xf numFmtId="0" fontId="9" fillId="0" borderId="33" xfId="0" applyFont="1" applyBorder="1" applyAlignment="1">
      <alignment horizontal="center"/>
    </xf>
    <xf numFmtId="166" fontId="9" fillId="0" borderId="12" xfId="3" applyNumberFormat="1" applyFont="1" applyBorder="1"/>
    <xf numFmtId="0" fontId="9" fillId="0" borderId="0" xfId="0" applyFont="1" applyAlignment="1">
      <alignment horizontal="center"/>
    </xf>
    <xf numFmtId="0" fontId="9" fillId="0" borderId="27" xfId="0" applyFont="1" applyBorder="1"/>
    <xf numFmtId="0" fontId="14" fillId="0" borderId="27" xfId="0" applyFont="1" applyBorder="1"/>
    <xf numFmtId="164" fontId="9" fillId="0" borderId="1" xfId="0" applyNumberFormat="1" applyFont="1" applyBorder="1" applyAlignment="1" applyProtection="1">
      <alignment vertical="center"/>
      <protection locked="0"/>
    </xf>
    <xf numFmtId="164" fontId="9" fillId="0" borderId="10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  <xf numFmtId="10" fontId="9" fillId="0" borderId="1" xfId="1" applyNumberFormat="1" applyFont="1" applyBorder="1" applyAlignment="1" applyProtection="1">
      <protection locked="0"/>
    </xf>
    <xf numFmtId="10" fontId="9" fillId="0" borderId="10" xfId="1" applyNumberFormat="1" applyFont="1" applyBorder="1" applyAlignme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165" fontId="33" fillId="0" borderId="1" xfId="0" applyNumberFormat="1" applyFont="1" applyBorder="1" applyAlignment="1" applyProtection="1">
      <alignment vertical="center"/>
      <protection hidden="1"/>
    </xf>
    <xf numFmtId="2" fontId="34" fillId="0" borderId="1" xfId="0" applyNumberFormat="1" applyFont="1" applyBorder="1" applyAlignment="1"/>
    <xf numFmtId="0" fontId="9" fillId="0" borderId="2" xfId="0" applyFont="1" applyBorder="1" applyAlignment="1" applyProtection="1">
      <alignment vertical="center" wrapText="1"/>
      <protection locked="0"/>
    </xf>
    <xf numFmtId="0" fontId="33" fillId="0" borderId="1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165" fontId="33" fillId="0" borderId="10" xfId="0" applyNumberFormat="1" applyFont="1" applyBorder="1" applyAlignment="1" applyProtection="1">
      <alignment vertical="center"/>
      <protection hidden="1"/>
    </xf>
    <xf numFmtId="2" fontId="34" fillId="0" borderId="10" xfId="0" applyNumberFormat="1" applyFont="1" applyBorder="1" applyAlignment="1"/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0" fillId="2" borderId="0" xfId="0" applyFont="1" applyFill="1" applyBorder="1" applyAlignment="1">
      <alignment horizontal="center" wrapText="1"/>
    </xf>
    <xf numFmtId="166" fontId="0" fillId="0" borderId="0" xfId="1" applyNumberFormat="1" applyFont="1"/>
    <xf numFmtId="10" fontId="0" fillId="0" borderId="0" xfId="1" applyNumberFormat="1" applyFont="1"/>
    <xf numFmtId="0" fontId="0" fillId="0" borderId="0" xfId="0" applyNumberFormat="1"/>
    <xf numFmtId="0" fontId="0" fillId="0" borderId="0" xfId="1" applyNumberFormat="1" applyFont="1"/>
    <xf numFmtId="165" fontId="9" fillId="0" borderId="1" xfId="0" applyNumberFormat="1" applyFont="1" applyBorder="1" applyAlignment="1" applyProtection="1">
      <protection locked="0"/>
    </xf>
    <xf numFmtId="165" fontId="9" fillId="0" borderId="10" xfId="0" applyNumberFormat="1" applyFont="1" applyBorder="1" applyAlignment="1" applyProtection="1">
      <protection locked="0"/>
    </xf>
    <xf numFmtId="0" fontId="14" fillId="0" borderId="1" xfId="0" applyFont="1" applyBorder="1"/>
    <xf numFmtId="0" fontId="19" fillId="0" borderId="1" xfId="0" applyFont="1" applyBorder="1" applyProtection="1">
      <protection locked="0"/>
    </xf>
    <xf numFmtId="49" fontId="19" fillId="0" borderId="14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0" fillId="0" borderId="34" xfId="0" applyBorder="1" applyProtection="1"/>
    <xf numFmtId="0" fontId="0" fillId="0" borderId="0" xfId="0" applyAlignment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0" fillId="0" borderId="18" xfId="0" applyBorder="1"/>
    <xf numFmtId="0" fontId="0" fillId="0" borderId="1" xfId="0" applyBorder="1"/>
    <xf numFmtId="14" fontId="0" fillId="0" borderId="12" xfId="0" applyNumberFormat="1" applyBorder="1"/>
    <xf numFmtId="0" fontId="0" fillId="0" borderId="19" xfId="0" applyBorder="1"/>
    <xf numFmtId="0" fontId="0" fillId="0" borderId="14" xfId="0" applyBorder="1"/>
    <xf numFmtId="165" fontId="9" fillId="0" borderId="1" xfId="0" applyNumberFormat="1" applyFont="1" applyFill="1" applyBorder="1" applyAlignment="1" applyProtection="1"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2" fontId="9" fillId="0" borderId="1" xfId="0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9" fontId="40" fillId="0" borderId="0" xfId="1" applyFont="1"/>
    <xf numFmtId="14" fontId="0" fillId="0" borderId="0" xfId="0" applyNumberFormat="1"/>
    <xf numFmtId="14" fontId="0" fillId="0" borderId="0" xfId="0" applyNumberFormat="1"/>
    <xf numFmtId="10" fontId="41" fillId="0" borderId="0" xfId="1" applyNumberFormat="1" applyFont="1"/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2" xfId="2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/>
    </xf>
  </cellXfs>
  <cellStyles count="4">
    <cellStyle name="Hipervínculo" xfId="2" builtinId="8"/>
    <cellStyle name="Normal" xfId="0" builtinId="0"/>
    <cellStyle name="Porcentaje" xfId="1" builtinId="5"/>
    <cellStyle name="Porcentaje 2" xfId="3" xr:uid="{00000000-0005-0000-0000-000003000000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0" formatCode="General"/>
    </dxf>
    <dxf>
      <numFmt numFmtId="19" formatCode="yyyy/mm/dd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167" formatCode="d/mm/yyyy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0.000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yyyy\-mm\-dd;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  <dxf>
      <protection locked="1" hidden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6" formatCode="0.0%"/>
    </dxf>
    <dxf>
      <numFmt numFmtId="166" formatCode="0.0%"/>
    </dxf>
    <dxf>
      <numFmt numFmtId="0" formatCode="General"/>
    </dxf>
  </dxfs>
  <tableStyles count="1" defaultTableStyle="TableStyleMedium2" defaultPivotStyle="PivotStyleLight16">
    <tableStyle name="Invisible" pivot="0" table="0" count="0" xr9:uid="{F3FF772D-AA2D-4B61-8C35-FF6B3E5739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'[1]Cuadro de mando'!$A$12:$A$14</c:f>
              <c:numCache>
                <c:formatCode>General</c:formatCode>
                <c:ptCount val="3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</c:numCache>
            </c:numRef>
          </c:xVal>
          <c:yVal>
            <c:numRef>
              <c:f>'[1]Cuadro de mando'!$B$12:$B$14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378-4A4C-9FFE-A8A01EDE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Precision!$A$1</c:f>
          <c:strCache>
            <c:ptCount val="1"/>
            <c:pt idx="0">
              <c:v>CARTA CONTROL DE PRECISIÓN EN Bebidas ENTRE 2021-02-27 Y 2021-10-21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Precision!$D$2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Precision!$A$3:$C$24</c:f>
              <c:multiLvlStrCache>
                <c:ptCount val="2"/>
                <c:lvl>
                  <c:pt idx="0">
                    <c:v>Bebidas</c:v>
                  </c:pt>
                  <c:pt idx="1">
                    <c:v>Bebidas</c:v>
                  </c:pt>
                </c:lvl>
                <c:lvl>
                  <c:pt idx="0">
                    <c:v>10397-21</c:v>
                  </c:pt>
                  <c:pt idx="1">
                    <c:v>10768-21</c:v>
                  </c:pt>
                </c:lvl>
                <c:lvl>
                  <c:pt idx="0">
                    <c:v>2021-10-07</c:v>
                  </c:pt>
                  <c:pt idx="1">
                    <c:v>2021-10-21</c:v>
                  </c:pt>
                </c:lvl>
              </c:multiLvlStrCache>
            </c:multiLvlStrRef>
          </c:cat>
          <c:val>
            <c:numRef>
              <c:f>Precision!$D$3:$D$24</c:f>
              <c:numCache>
                <c:formatCode>0.00%</c:formatCode>
                <c:ptCount val="2"/>
                <c:pt idx="1">
                  <c:v>5.3701015965167E-2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0-405E-8F1F-A3C06031454E}"/>
            </c:ext>
          </c:extLst>
        </c:ser>
        <c:ser>
          <c:idx val="1"/>
          <c:order val="1"/>
          <c:tx>
            <c:strRef>
              <c:f>Precision!$E$2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Precision!$A$3:$C$24</c:f>
              <c:multiLvlStrCache>
                <c:ptCount val="2"/>
                <c:lvl>
                  <c:pt idx="0">
                    <c:v>Bebidas</c:v>
                  </c:pt>
                  <c:pt idx="1">
                    <c:v>Bebidas</c:v>
                  </c:pt>
                </c:lvl>
                <c:lvl>
                  <c:pt idx="0">
                    <c:v>10397-21</c:v>
                  </c:pt>
                  <c:pt idx="1">
                    <c:v>10768-21</c:v>
                  </c:pt>
                </c:lvl>
                <c:lvl>
                  <c:pt idx="0">
                    <c:v>2021-10-07</c:v>
                  </c:pt>
                  <c:pt idx="1">
                    <c:v>2021-10-21</c:v>
                  </c:pt>
                </c:lvl>
              </c:multiLvlStrCache>
            </c:multiLvlStrRef>
          </c:cat>
          <c:val>
            <c:numRef>
              <c:f>Precision!$E$3:$E$24</c:f>
              <c:numCache>
                <c:formatCode>0.00%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0-405E-8F1F-A3C06031454E}"/>
            </c:ext>
          </c:extLst>
        </c:ser>
        <c:ser>
          <c:idx val="2"/>
          <c:order val="2"/>
          <c:tx>
            <c:strRef>
              <c:f>Precision!$F$2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Precision!$A$3:$C$24</c:f>
              <c:multiLvlStrCache>
                <c:ptCount val="2"/>
                <c:lvl>
                  <c:pt idx="0">
                    <c:v>Bebidas</c:v>
                  </c:pt>
                  <c:pt idx="1">
                    <c:v>Bebidas</c:v>
                  </c:pt>
                </c:lvl>
                <c:lvl>
                  <c:pt idx="0">
                    <c:v>10397-21</c:v>
                  </c:pt>
                  <c:pt idx="1">
                    <c:v>10768-21</c:v>
                  </c:pt>
                </c:lvl>
                <c:lvl>
                  <c:pt idx="0">
                    <c:v>2021-10-07</c:v>
                  </c:pt>
                  <c:pt idx="1">
                    <c:v>2021-10-21</c:v>
                  </c:pt>
                </c:lvl>
              </c:multiLvlStrCache>
            </c:multiLvlStrRef>
          </c:cat>
          <c:val>
            <c:numRef>
              <c:f>Precision!$F$3:$F$24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0-405E-8F1F-A3C060314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879423"/>
        <c:axId val="1798798463"/>
      </c:lineChart>
      <c:catAx>
        <c:axId val="1446879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8798463"/>
        <c:crosses val="autoZero"/>
        <c:auto val="1"/>
        <c:lblAlgn val="ctr"/>
        <c:lblOffset val="100"/>
        <c:noMultiLvlLbl val="1"/>
      </c:catAx>
      <c:valAx>
        <c:axId val="1798798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46879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Exactitud!$A$1</c:f>
          <c:strCache>
            <c:ptCount val="1"/>
            <c:pt idx="0">
              <c:v>GRAFICO DE EXACTITUD PARA APTITUD DEL SISTEMA ENTRE sábado-02-27 Y lunes-09-20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Exactitud!$D$2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Exactitud!$D$3:$D$32</c:f>
              <c:numCache>
                <c:formatCode>0.00%</c:formatCode>
                <c:ptCount val="3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F-430C-866F-7414FD03DF8E}"/>
            </c:ext>
          </c:extLst>
        </c:ser>
        <c:ser>
          <c:idx val="1"/>
          <c:order val="1"/>
          <c:tx>
            <c:strRef>
              <c:f>Exactitud!$E$2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Exactitud!$E$3:$E$32</c:f>
              <c:numCache>
                <c:formatCode>0.00%</c:formatCode>
                <c:ptCount val="3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F-430C-866F-7414FD03DF8E}"/>
            </c:ext>
          </c:extLst>
        </c:ser>
        <c:ser>
          <c:idx val="2"/>
          <c:order val="2"/>
          <c:tx>
            <c:strRef>
              <c:f>Exactitud!$F$2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Exactitud!$F$3:$F$32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F-430C-866F-7414FD03DF8E}"/>
            </c:ext>
          </c:extLst>
        </c:ser>
        <c:ser>
          <c:idx val="3"/>
          <c:order val="3"/>
          <c:tx>
            <c:strRef>
              <c:f>Exactitud!$G$2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Exactitud!$G$3:$G$32</c:f>
              <c:numCache>
                <c:formatCode>0.00%</c:formatCode>
                <c:ptCount val="3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CF-430C-866F-7414FD03DF8E}"/>
            </c:ext>
          </c:extLst>
        </c:ser>
        <c:ser>
          <c:idx val="4"/>
          <c:order val="4"/>
          <c:tx>
            <c:strRef>
              <c:f>Exactitud!$H$2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Exactitud!$H$3:$H$32</c:f>
              <c:numCache>
                <c:formatCode>0.00%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CF-430C-866F-7414FD03DF8E}"/>
            </c:ext>
          </c:extLst>
        </c:ser>
        <c:ser>
          <c:idx val="5"/>
          <c:order val="5"/>
          <c:tx>
            <c:strRef>
              <c:f>Exactitud!$I$2</c:f>
              <c:strCache>
                <c:ptCount val="1"/>
                <c:pt idx="0">
                  <c:v>E. R. 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Exactitud!$A$3:$C$32</c15:sqref>
                  </c15:fullRef>
                  <c15:levelRef>
                    <c15:sqref>Exactitud!$A$3:$A$32</c15:sqref>
                  </c15:levelRef>
                </c:ext>
              </c:extLst>
              <c:f>Exactitud!$A$3:$A$32</c:f>
              <c:numCache>
                <c:formatCode>m/d/yyyy</c:formatCode>
                <c:ptCount val="3"/>
                <c:pt idx="0">
                  <c:v>44459</c:v>
                </c:pt>
                <c:pt idx="1">
                  <c:v>44459</c:v>
                </c:pt>
                <c:pt idx="2">
                  <c:v>44459</c:v>
                </c:pt>
              </c:numCache>
            </c:numRef>
          </c:cat>
          <c:val>
            <c:numRef>
              <c:f>Exactitud!$I$3:$I$32</c:f>
              <c:numCache>
                <c:formatCode>0.00%</c:formatCode>
                <c:ptCount val="3"/>
                <c:pt idx="0">
                  <c:v>2.9999999999999359E-3</c:v>
                </c:pt>
                <c:pt idx="1">
                  <c:v>3.9999999999995595E-4</c:v>
                </c:pt>
                <c:pt idx="2">
                  <c:v>7.9999999999991189E-4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5-47B2-86A2-E83AC17AA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6998368"/>
        <c:axId val="901587968"/>
      </c:lineChart>
      <c:dateAx>
        <c:axId val="124699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FECHA/ID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87968"/>
        <c:crosses val="autoZero"/>
        <c:auto val="0"/>
        <c:lblOffset val="100"/>
        <c:baseTimeUnit val="days"/>
      </c:dateAx>
      <c:valAx>
        <c:axId val="9015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E. R.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4699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'Aptitud del sistema'!$A$1</c:f>
          <c:strCache>
            <c:ptCount val="1"/>
            <c:pt idx="0">
              <c:v>CARTA CONTROL DE APTITUD DEL SISTEMA ENTRE sábado-02-27 Y sábado-09-04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'Aptitud del sistema'!$C$2</c:f>
              <c:strCache>
                <c:ptCount val="1"/>
                <c:pt idx="0">
                  <c:v>DSR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660807630649245E-3"/>
                  <c:y val="-2.720478197781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99-4019-95C7-C57A5513008C}"/>
                </c:ext>
              </c:extLst>
            </c:dLbl>
            <c:dLbl>
              <c:idx val="1"/>
              <c:layout>
                <c:manualLayout>
                  <c:x val="-2.7330403815324371E-3"/>
                  <c:y val="-3.9760835198341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28-4D5B-ABC3-0097C3382139}"/>
                </c:ext>
              </c:extLst>
            </c:dLbl>
            <c:dLbl>
              <c:idx val="2"/>
              <c:layout>
                <c:manualLayout>
                  <c:x val="5.4660807630648742E-3"/>
                  <c:y val="-3.976083519834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28-4D5B-ABC3-0097C33821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'Aptitud del sistema'!$A$3:$B$11</c:f>
              <c:multiLvlStrCache>
                <c:ptCount val="3"/>
                <c:lvl>
                  <c:pt idx="0">
                    <c:v>STD010</c:v>
                  </c:pt>
                  <c:pt idx="1">
                    <c:v>STD010</c:v>
                  </c:pt>
                  <c:pt idx="2">
                    <c:v>STD010</c:v>
                  </c:pt>
                </c:lvl>
                <c:lvl>
                  <c:pt idx="0">
                    <c:v>2021-08-03</c:v>
                  </c:pt>
                  <c:pt idx="1">
                    <c:v>2021-08-20</c:v>
                  </c:pt>
                  <c:pt idx="2">
                    <c:v>2021-08-30</c:v>
                  </c:pt>
                </c:lvl>
              </c:multiLvlStrCache>
            </c:multiLvlStrRef>
          </c:cat>
          <c:val>
            <c:numRef>
              <c:f>'Aptitud del sistema'!$C$3:$C$11</c:f>
              <c:numCache>
                <c:formatCode>0.00%</c:formatCode>
                <c:ptCount val="3"/>
                <c:pt idx="0">
                  <c:v>1.1522424212143799E-4</c:v>
                </c:pt>
                <c:pt idx="1">
                  <c:v>7.5617954005334812E-4</c:v>
                </c:pt>
                <c:pt idx="2">
                  <c:v>5.0268556064131159E-4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71F-8B83-CF5C1987581E}"/>
            </c:ext>
          </c:extLst>
        </c:ser>
        <c:ser>
          <c:idx val="1"/>
          <c:order val="1"/>
          <c:tx>
            <c:strRef>
              <c:f>'Aptitud del sistema'!$D$2</c:f>
              <c:strCache>
                <c:ptCount val="1"/>
                <c:pt idx="0">
                  <c:v>LIMITE DE ALERTA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'Aptitud del sistema'!$A$3:$B$11</c:f>
              <c:multiLvlStrCache>
                <c:ptCount val="3"/>
                <c:lvl>
                  <c:pt idx="0">
                    <c:v>STD010</c:v>
                  </c:pt>
                  <c:pt idx="1">
                    <c:v>STD010</c:v>
                  </c:pt>
                  <c:pt idx="2">
                    <c:v>STD010</c:v>
                  </c:pt>
                </c:lvl>
                <c:lvl>
                  <c:pt idx="0">
                    <c:v>2021-08-03</c:v>
                  </c:pt>
                  <c:pt idx="1">
                    <c:v>2021-08-20</c:v>
                  </c:pt>
                  <c:pt idx="2">
                    <c:v>2021-08-30</c:v>
                  </c:pt>
                </c:lvl>
              </c:multiLvlStrCache>
            </c:multiLvlStrRef>
          </c:cat>
          <c:val>
            <c:numRef>
              <c:f>'Aptitud del sistema'!$D$3:$D$11</c:f>
              <c:numCache>
                <c:formatCode>0.00%</c:formatCode>
                <c:ptCount val="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6-471F-8B83-CF5C1987581E}"/>
            </c:ext>
          </c:extLst>
        </c:ser>
        <c:ser>
          <c:idx val="2"/>
          <c:order val="2"/>
          <c:tx>
            <c:strRef>
              <c:f>'Aptitud del sistema'!$E$2</c:f>
              <c:strCache>
                <c:ptCount val="1"/>
                <c:pt idx="0">
                  <c:v>LIMITE DE CONTROL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'Aptitud del sistema'!$A$3:$B$11</c:f>
              <c:multiLvlStrCache>
                <c:ptCount val="3"/>
                <c:lvl>
                  <c:pt idx="0">
                    <c:v>STD010</c:v>
                  </c:pt>
                  <c:pt idx="1">
                    <c:v>STD010</c:v>
                  </c:pt>
                  <c:pt idx="2">
                    <c:v>STD010</c:v>
                  </c:pt>
                </c:lvl>
                <c:lvl>
                  <c:pt idx="0">
                    <c:v>2021-08-03</c:v>
                  </c:pt>
                  <c:pt idx="1">
                    <c:v>2021-08-20</c:v>
                  </c:pt>
                  <c:pt idx="2">
                    <c:v>2021-08-30</c:v>
                  </c:pt>
                </c:lvl>
              </c:multiLvlStrCache>
            </c:multiLvlStrRef>
          </c:cat>
          <c:val>
            <c:numRef>
              <c:f>'Aptitud del sistema'!$E$3:$E$11</c:f>
              <c:numCache>
                <c:formatCode>0.00%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6-471F-8B83-CF5C1987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0992"/>
        <c:axId val="880105936"/>
      </c:lineChart>
      <c:catAx>
        <c:axId val="872800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FECHA/STD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0105936"/>
        <c:crosses val="autoZero"/>
        <c:auto val="1"/>
        <c:lblAlgn val="ctr"/>
        <c:lblOffset val="100"/>
        <c:noMultiLvlLbl val="1"/>
      </c:catAx>
      <c:valAx>
        <c:axId val="88010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RSD%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280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77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1C9158C9-918A-48BB-8414-5A9E77BF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1B25F509-E716-4940-A98C-BE3820CA9D4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219074</xdr:colOff>
      <xdr:row>15</xdr:row>
      <xdr:rowOff>47625</xdr:rowOff>
    </xdr:from>
    <xdr:to>
      <xdr:col>6</xdr:col>
      <xdr:colOff>1352549</xdr:colOff>
      <xdr:row>15</xdr:row>
      <xdr:rowOff>333375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4900F7E-8796-4F59-8D99-3D1EA56C93F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3267075"/>
          <a:ext cx="11334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14</xdr:row>
      <xdr:rowOff>28575</xdr:rowOff>
    </xdr:from>
    <xdr:to>
      <xdr:col>6</xdr:col>
      <xdr:colOff>1247775</xdr:colOff>
      <xdr:row>14</xdr:row>
      <xdr:rowOff>352425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631C1AF-222D-4B23-B9D9-E3DFAF54A27F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876550"/>
          <a:ext cx="752475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6</xdr:row>
      <xdr:rowOff>9525</xdr:rowOff>
    </xdr:from>
    <xdr:to>
      <xdr:col>7</xdr:col>
      <xdr:colOff>756139</xdr:colOff>
      <xdr:row>14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DDD8E3-B60B-4AEC-9989-C0A608441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234950</xdr:colOff>
      <xdr:row>0</xdr:row>
      <xdr:rowOff>114301</xdr:rowOff>
    </xdr:from>
    <xdr:ext cx="1965325" cy="629178"/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751B8714-8C5C-432E-851C-29DDD7F49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14301"/>
          <a:ext cx="1965325" cy="6291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338" cy="607373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772291-8824-4627-B0DD-9C218DEFB3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338" cy="607373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9EA2B7-B044-437B-954B-D51778ECED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3C6A0-E8BD-4CCB-A431-02F6F8F454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s\Profesional\2018\Asesoria\Aoxlab\7.%20PROCESO\FORMATOS%20AOXLAB%20(FG%20Y%20FT)%20CONTROL%20DOC\FORMATOS%20SOFTWARE\SOFT-TC-034%20Cuadro%20de%20mando%20para%20el%20ensayo%20de%20&#193;cidos%20Clorogen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uadro de mando"/>
      <sheetName val="Parametros"/>
      <sheetName val="Duplicado"/>
      <sheetName val="Límites"/>
      <sheetName val="Duplicado-límites"/>
      <sheetName val="Muestras"/>
      <sheetName val="Gráfico precision"/>
      <sheetName val="Precision"/>
      <sheetName val="Gráfico comportamiento"/>
      <sheetName val="Comportamiento"/>
    </sheetNames>
    <sheetDataSet>
      <sheetData sheetId="0"/>
      <sheetData sheetId="1">
        <row r="12">
          <cell r="A12">
            <v>10</v>
          </cell>
          <cell r="B12">
            <v>0</v>
          </cell>
        </row>
        <row r="13">
          <cell r="A13">
            <v>100</v>
          </cell>
          <cell r="B13">
            <v>0</v>
          </cell>
        </row>
        <row r="14">
          <cell r="A14">
            <v>200</v>
          </cell>
          <cell r="B1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9" xr16:uid="{00000000-0016-0000-0400-000000000000}" autoFormatId="16" applyNumberFormats="0" applyBorderFormats="0" applyFontFormats="0" applyPatternFormats="0" applyAlignmentFormats="0" applyWidthHeightFormats="0">
  <queryTableRefresh nextId="10">
    <queryTableFields count="6">
      <queryTableField id="1" name="FECHA DE ANALISIS" tableColumnId="1"/>
      <queryTableField id="2" name="ID MUESTRA" tableColumnId="2"/>
      <queryTableField id="3" name="MATRIZ" tableColumnId="3"/>
      <queryTableField id="7" name="RPD" tableColumnId="7"/>
      <queryTableField id="8" name="LIMITE DE ALERTA" tableColumnId="8"/>
      <queryTableField id="9" name="LIMITE DE CONTROL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00000000-0016-0000-0600-000001000000}" autoFormatId="16" applyNumberFormats="0" applyBorderFormats="0" applyFontFormats="0" applyPatternFormats="0" applyAlignmentFormats="0" applyWidthHeightFormats="0">
  <queryTableRefresh nextId="19">
    <queryTableFields count="9">
      <queryTableField id="1" name="FECHA DE ANALISIS" tableColumnId="1"/>
      <queryTableField id="17" name="ID MUESTRA" tableColumnId="2"/>
      <queryTableField id="15" name="TIPO DE MUESTRA" tableColumnId="15"/>
      <queryTableField id="9" name="LCI" tableColumnId="9"/>
      <queryTableField id="10" name="LAI" tableColumnId="10"/>
      <queryTableField id="11" name="PROMEDIO" tableColumnId="11"/>
      <queryTableField id="12" name="LAS" tableColumnId="12"/>
      <queryTableField id="13" name="LCS" tableColumnId="13"/>
      <queryTableField id="14" name="E. R. %" tableColumnId="1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900-000002000000}" autoFormatId="16" applyNumberFormats="0" applyBorderFormats="0" applyFontFormats="0" applyPatternFormats="0" applyAlignmentFormats="0" applyWidthHeightFormats="0">
  <queryTableRefresh nextId="6">
    <queryTableFields count="5">
      <queryTableField id="1" name="FECHA DE ANALISIS" tableColumnId="1"/>
      <queryTableField id="2" name="ID MUESTRA" tableColumnId="2"/>
      <queryTableField id="3" name="DSR" tableColumnId="3"/>
      <queryTableField id="4" name="LIMITE DE ALERTA" tableColumnId="4"/>
      <queryTableField id="5" name="LIMITE DE CONTROL" tableColumnId="5"/>
    </queryTableFields>
  </queryTableRefresh>
</queryTable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LIMITES" displayName="LIMITES" ref="A3:C10" totalsRowShown="0">
  <autoFilter ref="A3:C10" xr:uid="{00000000-0009-0000-0100-000007000000}"/>
  <tableColumns count="3">
    <tableColumn id="1" xr3:uid="{00000000-0010-0000-0000-000001000000}" name="MATRIZ" dataDxfId="55"/>
    <tableColumn id="2" xr3:uid="{00000000-0010-0000-0000-000002000000}" name="LIMITE DE ALERTA" dataDxfId="54" dataCellStyle="Porcentaje"/>
    <tableColumn id="3" xr3:uid="{00000000-0010-0000-0000-000003000000}" name="LIMITE DE CONTROL" dataDxfId="53" dataCellStyle="Porcentaj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a8" displayName="Tabla8" ref="F3:M15" totalsRowShown="0">
  <autoFilter ref="F3:M15" xr:uid="{00000000-0009-0000-0100-000008000000}"/>
  <tableColumns count="8">
    <tableColumn id="1" xr3:uid="{00000000-0010-0000-0100-000001000000}" name="CÓDIGO ESTANDAR"/>
    <tableColumn id="9" xr3:uid="{00000000-0010-0000-0100-000009000000}" name="TRAZABILIDAD"/>
    <tableColumn id="3" xr3:uid="{00000000-0010-0000-0100-000003000000}" name="VR ASIGNADO (mg/ml)"/>
    <tableColumn id="4" xr3:uid="{00000000-0010-0000-0100-000004000000}" name="LCI" dataDxfId="52" dataCellStyle="Porcentaje"/>
    <tableColumn id="5" xr3:uid="{00000000-0010-0000-0100-000005000000}" name="LAI" dataDxfId="51" dataCellStyle="Porcentaje"/>
    <tableColumn id="6" xr3:uid="{00000000-0010-0000-0100-000006000000}" name="PROMEDIO" dataDxfId="50" dataCellStyle="Porcentaje"/>
    <tableColumn id="7" xr3:uid="{00000000-0010-0000-0100-000007000000}" name="LAS" dataDxfId="49" dataCellStyle="Porcentaje"/>
    <tableColumn id="8" xr3:uid="{00000000-0010-0000-0100-000008000000}" name="LCS" dataDxfId="48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" displayName="Tabla11" ref="B1:B5" totalsRowShown="0" headerRowDxfId="47" dataDxfId="46">
  <autoFilter ref="B1:B5" xr:uid="{00000000-0009-0000-0100-000003000000}"/>
  <sortState xmlns:xlrd2="http://schemas.microsoft.com/office/spreadsheetml/2017/richdata2" ref="B2:B5">
    <sortCondition ref="B2"/>
  </sortState>
  <tableColumns count="1">
    <tableColumn id="1" xr3:uid="{00000000-0010-0000-0200-000001000000}" name="ANALITO" dataDxfId="4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" displayName="Tabla12" ref="F1:F6" totalsRowShown="0" headerRowDxfId="44" dataDxfId="43">
  <autoFilter ref="F1:F6" xr:uid="{00000000-0009-0000-0100-000004000000}"/>
  <sortState xmlns:xlrd2="http://schemas.microsoft.com/office/spreadsheetml/2017/richdata2" ref="F2:F6">
    <sortCondition ref="F2"/>
  </sortState>
  <tableColumns count="1">
    <tableColumn id="1" xr3:uid="{00000000-0010-0000-0300-000001000000}" name="TIPO DE MUESTRA" dataDxfId="42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13" displayName="Tabla13" ref="D1:D3" totalsRowShown="0" headerRowDxfId="41" dataDxfId="40">
  <autoFilter ref="D1:D3" xr:uid="{00000000-0009-0000-0100-000005000000}"/>
  <tableColumns count="1">
    <tableColumn id="1" xr3:uid="{00000000-0010-0000-0400-000001000000}" name="TIPOS DE ESTADO" dataDxfId="39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a1" displayName="Tabla1" ref="A19:P304" totalsRowShown="0" headerRowDxfId="38" dataDxfId="37" tableBorderDxfId="36">
  <autoFilter ref="A19:P304" xr:uid="{00000000-0009-0000-0100-000001000000}"/>
  <tableColumns count="16">
    <tableColumn id="1" xr3:uid="{00000000-0010-0000-0500-000001000000}" name="FECHA DE ANALISIS" dataDxfId="35"/>
    <tableColumn id="2" xr3:uid="{00000000-0010-0000-0500-000002000000}" name="ID MUESTRA" dataDxfId="34"/>
    <tableColumn id="4" xr3:uid="{00000000-0010-0000-0500-000004000000}" name="TIPO DE MUESTRA" dataDxfId="33"/>
    <tableColumn id="11" xr3:uid="{00000000-0010-0000-0500-00000B000000}" name="MATRIZ" dataDxfId="32"/>
    <tableColumn id="5" xr3:uid="{00000000-0010-0000-0500-000005000000}" name="Peso muestra (g)" dataDxfId="31"/>
    <tableColumn id="7" xr3:uid="{00000000-0010-0000-0500-000007000000}" name="Peso Muestra corregido (g)" dataDxfId="30"/>
    <tableColumn id="8" xr3:uid="{00000000-0010-0000-0500-000008000000}" name="Concentración (mg/ml)" dataDxfId="29"/>
    <tableColumn id="9" xr3:uid="{00000000-0010-0000-0500-000009000000}" name="Factor de dilución " dataDxfId="28"/>
    <tableColumn id="10" xr3:uid="{00000000-0010-0000-0500-00000A000000}" name="Volumen de aforo(mL)" dataDxfId="27"/>
    <tableColumn id="3" xr3:uid="{00000000-0010-0000-0500-000003000000}" name="Pureza del estandar %" dataDxfId="26" dataCellStyle="Porcentaje"/>
    <tableColumn id="13" xr3:uid="{00000000-0010-0000-0500-00000D000000}" name="Resultado (mg/100g)" dataDxfId="25">
      <calculatedColumnFormula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calculatedColumnFormula>
    </tableColumn>
    <tableColumn id="15" xr3:uid="{00000000-0010-0000-0500-00000F000000}" name="ANALISTA" dataDxfId="24"/>
    <tableColumn id="16" xr3:uid="{00000000-0010-0000-0500-000010000000}" name="ESTADO DEL RESULTADO" dataDxfId="23"/>
    <tableColumn id="17" xr3:uid="{00000000-0010-0000-0500-000011000000}" name="REVISÓ" dataDxfId="22"/>
    <tableColumn id="18" xr3:uid="{00000000-0010-0000-0500-000012000000}" name="OBSERVACIONES" dataDxfId="21"/>
    <tableColumn id="19" xr3:uid="{00000000-0010-0000-0500-000013000000}" name="TRAZABILIDAD" dataDxfId="2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PRECISION" displayName="PRECISION" ref="A2:F24" tableType="queryTable" totalsRowShown="0">
  <autoFilter ref="A2:F24" xr:uid="{00000000-0009-0000-0100-00000B000000}">
    <filterColumn colId="0">
      <filters>
        <dateGroupItem year="2021" month="10" dateTimeGrouping="month"/>
      </filters>
    </filterColumn>
  </autoFilter>
  <sortState xmlns:xlrd2="http://schemas.microsoft.com/office/spreadsheetml/2017/richdata2" ref="A3:F24">
    <sortCondition ref="A24"/>
  </sortState>
  <tableColumns count="6">
    <tableColumn id="1" xr3:uid="{00000000-0010-0000-0600-000001000000}" uniqueName="1" name="FECHA DE ANALISIS" queryTableFieldId="1" dataDxfId="5"/>
    <tableColumn id="2" xr3:uid="{00000000-0010-0000-0600-000002000000}" uniqueName="2" name="ID MUESTRA" queryTableFieldId="2" dataDxfId="4"/>
    <tableColumn id="3" xr3:uid="{00000000-0010-0000-0600-000003000000}" uniqueName="3" name="MATRIZ" queryTableFieldId="3" dataDxfId="3"/>
    <tableColumn id="7" xr3:uid="{00000000-0010-0000-0600-000007000000}" uniqueName="7" name="RPD" queryTableFieldId="7" dataDxfId="2" dataCellStyle="Porcentaje"/>
    <tableColumn id="8" xr3:uid="{00000000-0010-0000-0600-000008000000}" uniqueName="8" name="LIMITE DE ALERTA" queryTableFieldId="8" dataDxfId="1" dataCellStyle="Porcentaje"/>
    <tableColumn id="9" xr3:uid="{00000000-0010-0000-0600-000009000000}" uniqueName="9" name="LIMITE DE CONTROL" queryTableFieldId="9" dataDxfId="0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EXACTITUD" displayName="EXACTITUD" ref="A2:I32" tableType="queryTable" totalsRowShown="0">
  <autoFilter ref="A2:I32" xr:uid="{00000000-0009-0000-0100-00000E000000}">
    <filterColumn colId="0">
      <filters>
        <dateGroupItem year="2021" month="9" day="20" dateTimeGrouping="day"/>
      </filters>
    </filterColumn>
  </autoFilter>
  <tableColumns count="9">
    <tableColumn id="1" xr3:uid="{00000000-0010-0000-0700-000001000000}" uniqueName="1" name="FECHA DE ANALISIS" queryTableFieldId="1" dataDxfId="19"/>
    <tableColumn id="2" xr3:uid="{00000000-0010-0000-0700-000002000000}" uniqueName="2" name="ID MUESTRA" queryTableFieldId="17" dataDxfId="18" dataCellStyle="Porcentaje"/>
    <tableColumn id="15" xr3:uid="{00000000-0010-0000-0700-00000F000000}" uniqueName="15" name="TIPO DE MUESTRA" queryTableFieldId="15" dataDxfId="17" dataCellStyle="Porcentaje"/>
    <tableColumn id="9" xr3:uid="{00000000-0010-0000-0700-000009000000}" uniqueName="9" name="LCI" queryTableFieldId="9" dataDxfId="16" dataCellStyle="Porcentaje"/>
    <tableColumn id="10" xr3:uid="{00000000-0010-0000-0700-00000A000000}" uniqueName="10" name="LAI" queryTableFieldId="10" dataDxfId="15" dataCellStyle="Porcentaje"/>
    <tableColumn id="11" xr3:uid="{00000000-0010-0000-0700-00000B000000}" uniqueName="11" name="PROMEDIO" queryTableFieldId="11" dataDxfId="14" dataCellStyle="Porcentaje"/>
    <tableColumn id="12" xr3:uid="{00000000-0010-0000-0700-00000C000000}" uniqueName="12" name="LAS" queryTableFieldId="12" dataDxfId="13" dataCellStyle="Porcentaje"/>
    <tableColumn id="13" xr3:uid="{00000000-0010-0000-0700-00000D000000}" uniqueName="13" name="LCS" queryTableFieldId="13" dataDxfId="12" dataCellStyle="Porcentaje"/>
    <tableColumn id="14" xr3:uid="{00000000-0010-0000-0700-00000E000000}" uniqueName="14" name="E. R. %" queryTableFieldId="14" dataDxfId="11" dataCellStyle="Porcentaje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APTITUD_SISTEMA" displayName="APTITUD_SISTEMA" ref="A2:E11" tableType="queryTable" totalsRowShown="0">
  <autoFilter ref="A2:E11" xr:uid="{00000000-0009-0000-0100-00000F000000}">
    <filterColumn colId="0">
      <filters>
        <dateGroupItem year="2021" month="8" dateTimeGrouping="month"/>
      </filters>
    </filterColumn>
  </autoFilter>
  <tableColumns count="5">
    <tableColumn id="1" xr3:uid="{00000000-0010-0000-0800-000001000000}" uniqueName="1" name="FECHA DE ANALISIS" queryTableFieldId="1" dataDxfId="10"/>
    <tableColumn id="2" xr3:uid="{00000000-0010-0000-0800-000002000000}" uniqueName="2" name="ID MUESTRA" queryTableFieldId="2" dataDxfId="9"/>
    <tableColumn id="3" xr3:uid="{00000000-0010-0000-0800-000003000000}" uniqueName="3" name="DSR" queryTableFieldId="3" dataDxfId="8" dataCellStyle="Porcentaje"/>
    <tableColumn id="4" xr3:uid="{00000000-0010-0000-0800-000004000000}" uniqueName="4" name="LIMITE DE ALERTA" queryTableFieldId="4" dataDxfId="7" dataCellStyle="Porcentaje"/>
    <tableColumn id="5" xr3:uid="{00000000-0010-0000-0800-000005000000}" uniqueName="5" name="LIMITE DE CONTROL" queryTableFieldId="5" dataDxfId="6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workbookViewId="0">
      <selection activeCell="D28" sqref="D2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16"/>
      <c r="B1" s="117"/>
      <c r="C1" s="118" t="s">
        <v>102</v>
      </c>
      <c r="D1" s="119"/>
      <c r="E1" s="119"/>
      <c r="F1" s="120"/>
      <c r="G1" s="1" t="s">
        <v>0</v>
      </c>
      <c r="H1" s="2" t="s">
        <v>103</v>
      </c>
    </row>
    <row r="2" spans="1:11" ht="20.25" customHeight="1" x14ac:dyDescent="0.25">
      <c r="A2" s="116"/>
      <c r="B2" s="117"/>
      <c r="C2" s="121"/>
      <c r="D2" s="122"/>
      <c r="E2" s="122"/>
      <c r="F2" s="123"/>
      <c r="G2" s="1" t="s">
        <v>1</v>
      </c>
      <c r="H2" s="2">
        <v>2</v>
      </c>
    </row>
    <row r="3" spans="1:11" ht="23.25" customHeight="1" x14ac:dyDescent="0.25">
      <c r="A3" s="116"/>
      <c r="B3" s="117"/>
      <c r="C3" s="124" t="s">
        <v>2</v>
      </c>
      <c r="D3" s="125"/>
      <c r="E3" s="125"/>
      <c r="F3" s="126"/>
      <c r="G3" s="3" t="s">
        <v>3</v>
      </c>
      <c r="H3" s="4">
        <v>43864</v>
      </c>
    </row>
    <row r="4" spans="1:11" x14ac:dyDescent="0.25">
      <c r="A4" s="5"/>
      <c r="B4" s="5"/>
      <c r="C4" s="5"/>
      <c r="D4" s="5"/>
      <c r="E4" s="5"/>
      <c r="F4" s="5"/>
      <c r="G4" s="5"/>
      <c r="H4" s="5"/>
    </row>
    <row r="5" spans="1:11" x14ac:dyDescent="0.25">
      <c r="A5" s="5"/>
      <c r="B5" s="5"/>
      <c r="C5" s="5"/>
      <c r="D5" s="5"/>
      <c r="E5" s="5"/>
      <c r="F5" s="5"/>
      <c r="G5" s="5"/>
      <c r="H5" s="5"/>
    </row>
    <row r="6" spans="1:11" x14ac:dyDescent="0.25">
      <c r="A6" s="5"/>
      <c r="B6" s="5"/>
      <c r="C6" s="5"/>
      <c r="D6" s="5"/>
      <c r="E6" s="5"/>
      <c r="F6" s="5"/>
      <c r="G6" s="5"/>
      <c r="H6" s="5"/>
    </row>
    <row r="7" spans="1:11" x14ac:dyDescent="0.25">
      <c r="A7" s="5"/>
      <c r="B7" s="5"/>
      <c r="C7" s="5"/>
      <c r="D7" s="5"/>
      <c r="E7" s="5"/>
      <c r="F7" s="5"/>
      <c r="G7" s="5"/>
      <c r="H7" s="5"/>
    </row>
    <row r="8" spans="1:11" ht="20.25" x14ac:dyDescent="0.25">
      <c r="A8" s="127" t="s">
        <v>4</v>
      </c>
      <c r="B8" s="127"/>
      <c r="C8" s="127"/>
      <c r="D8" s="127"/>
      <c r="E8" s="127"/>
      <c r="F8" s="127"/>
      <c r="G8" s="127"/>
      <c r="H8" s="5"/>
    </row>
    <row r="9" spans="1:11" ht="18" hidden="1" x14ac:dyDescent="0.25">
      <c r="A9" s="6" t="str">
        <f>H1</f>
        <v>SOFT-TC-005</v>
      </c>
      <c r="B9" s="6" t="str">
        <f>C1</f>
        <v>Cuadro de mando para el ensayo de Cafeína</v>
      </c>
      <c r="C9" s="6"/>
      <c r="D9" s="6"/>
      <c r="E9" s="6"/>
      <c r="F9" s="6"/>
      <c r="G9" s="6"/>
      <c r="H9" s="5"/>
    </row>
    <row r="10" spans="1:11" ht="15" customHeight="1" x14ac:dyDescent="0.25">
      <c r="A10" s="128" t="str">
        <f>A9 &amp;" " &amp;B9</f>
        <v>SOFT-TC-005 Cuadro de mando para el ensayo de Cafeína</v>
      </c>
      <c r="B10" s="128"/>
      <c r="C10" s="128"/>
      <c r="D10" s="128"/>
      <c r="E10" s="128"/>
      <c r="F10" s="128"/>
      <c r="G10" s="128"/>
      <c r="H10" s="128"/>
    </row>
    <row r="11" spans="1:11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11" ht="15.75" x14ac:dyDescent="0.25">
      <c r="A12" s="115" t="s">
        <v>5</v>
      </c>
      <c r="B12" s="115"/>
      <c r="C12" s="115"/>
      <c r="D12" s="115"/>
      <c r="E12" s="115"/>
      <c r="F12" s="115"/>
      <c r="G12" s="115"/>
      <c r="H12" s="5"/>
      <c r="K12" s="8"/>
    </row>
    <row r="13" spans="1:11" x14ac:dyDescent="0.25">
      <c r="A13" s="5"/>
      <c r="B13" s="5"/>
      <c r="C13" s="5"/>
      <c r="D13" s="5"/>
      <c r="E13" s="5"/>
      <c r="F13" s="5"/>
      <c r="G13" s="5"/>
      <c r="H13" s="5"/>
    </row>
    <row r="14" spans="1:11" x14ac:dyDescent="0.25">
      <c r="A14" s="5"/>
      <c r="B14" s="9"/>
      <c r="C14" s="129" t="s">
        <v>6</v>
      </c>
      <c r="D14" s="130"/>
      <c r="E14" s="129" t="s">
        <v>7</v>
      </c>
      <c r="F14" s="130"/>
      <c r="G14" s="10" t="s">
        <v>8</v>
      </c>
      <c r="H14" s="10" t="s">
        <v>9</v>
      </c>
    </row>
    <row r="15" spans="1:11" ht="29.25" customHeight="1" x14ac:dyDescent="0.25">
      <c r="B15" s="9" t="s">
        <v>10</v>
      </c>
      <c r="C15" s="131" t="s">
        <v>99</v>
      </c>
      <c r="D15" s="132"/>
      <c r="E15" s="131" t="s">
        <v>11</v>
      </c>
      <c r="F15" s="132"/>
      <c r="G15" s="10"/>
      <c r="H15" s="11">
        <f>H3-7</f>
        <v>43857</v>
      </c>
    </row>
    <row r="16" spans="1:11" ht="28.5" customHeight="1" x14ac:dyDescent="0.25">
      <c r="B16" s="9" t="s">
        <v>12</v>
      </c>
      <c r="C16" s="131" t="s">
        <v>100</v>
      </c>
      <c r="D16" s="132"/>
      <c r="E16" s="131" t="s">
        <v>101</v>
      </c>
      <c r="F16" s="132"/>
      <c r="G16" s="10"/>
      <c r="H16" s="11">
        <f>H3</f>
        <v>43864</v>
      </c>
    </row>
    <row r="17" spans="1:8" ht="32.25" customHeight="1" x14ac:dyDescent="0.25">
      <c r="B17" s="9" t="s">
        <v>15</v>
      </c>
      <c r="C17" s="131" t="s">
        <v>13</v>
      </c>
      <c r="D17" s="132"/>
      <c r="E17" s="131" t="s">
        <v>14</v>
      </c>
      <c r="F17" s="132"/>
      <c r="G17" s="10"/>
      <c r="H17" s="11">
        <f>H3</f>
        <v>43864</v>
      </c>
    </row>
    <row r="18" spans="1:8" x14ac:dyDescent="0.25">
      <c r="B18" s="133" t="s">
        <v>16</v>
      </c>
      <c r="C18" s="134"/>
      <c r="D18" s="135"/>
      <c r="E18" s="136" t="s">
        <v>17</v>
      </c>
      <c r="F18" s="137"/>
      <c r="G18" s="137"/>
      <c r="H18" s="130"/>
    </row>
    <row r="19" spans="1:8" x14ac:dyDescent="0.25"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ht="15.75" x14ac:dyDescent="0.25">
      <c r="A22" s="138" t="s">
        <v>18</v>
      </c>
      <c r="B22" s="138"/>
      <c r="C22" s="138"/>
      <c r="D22" s="138"/>
      <c r="E22" s="138"/>
      <c r="F22" s="138"/>
      <c r="G22" s="138"/>
      <c r="H22" s="138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B24" s="139" t="s">
        <v>19</v>
      </c>
      <c r="C24" s="139" t="s">
        <v>20</v>
      </c>
      <c r="D24" s="139" t="s">
        <v>21</v>
      </c>
      <c r="E24" s="139" t="s">
        <v>22</v>
      </c>
      <c r="F24" s="139" t="s">
        <v>23</v>
      </c>
      <c r="G24" s="139" t="s">
        <v>24</v>
      </c>
      <c r="H24" s="139" t="s">
        <v>25</v>
      </c>
    </row>
    <row r="25" spans="1:8" ht="23.25" customHeight="1" x14ac:dyDescent="0.25">
      <c r="B25" s="140"/>
      <c r="C25" s="140"/>
      <c r="D25" s="140"/>
      <c r="E25" s="140"/>
      <c r="F25" s="140"/>
      <c r="G25" s="140"/>
      <c r="H25" s="140"/>
    </row>
    <row r="26" spans="1:8" ht="23.25" customHeight="1" x14ac:dyDescent="0.25">
      <c r="B26" s="96" t="s">
        <v>105</v>
      </c>
      <c r="C26" s="96">
        <v>43448</v>
      </c>
      <c r="D26" s="96">
        <v>1</v>
      </c>
      <c r="E26" s="96" t="s">
        <v>27</v>
      </c>
      <c r="F26" s="96" t="s">
        <v>106</v>
      </c>
      <c r="G26" s="96" t="s">
        <v>28</v>
      </c>
      <c r="H26" s="96" t="s">
        <v>28</v>
      </c>
    </row>
    <row r="27" spans="1:8" ht="60" x14ac:dyDescent="0.25">
      <c r="B27" s="12" t="s">
        <v>26</v>
      </c>
      <c r="C27" s="13">
        <f>H17</f>
        <v>43864</v>
      </c>
      <c r="D27" s="12">
        <v>2</v>
      </c>
      <c r="E27" s="12" t="s">
        <v>107</v>
      </c>
      <c r="F27" s="12" t="s">
        <v>104</v>
      </c>
      <c r="G27" s="12" t="s">
        <v>28</v>
      </c>
      <c r="H27" s="12" t="s">
        <v>28</v>
      </c>
    </row>
    <row r="28" spans="1:8" x14ac:dyDescent="0.25">
      <c r="B28" s="14"/>
      <c r="C28" s="15"/>
      <c r="D28" s="14"/>
      <c r="E28" s="16"/>
      <c r="F28" s="14"/>
      <c r="G28" s="17"/>
      <c r="H28" s="18"/>
    </row>
    <row r="29" spans="1:8" x14ac:dyDescent="0.25">
      <c r="B29" s="19"/>
      <c r="C29" s="19"/>
      <c r="D29" s="19"/>
      <c r="E29" s="20"/>
      <c r="F29" s="19"/>
      <c r="G29" s="19"/>
      <c r="H29" s="19"/>
    </row>
    <row r="30" spans="1:8" x14ac:dyDescent="0.25">
      <c r="B30" s="14"/>
      <c r="C30" s="14"/>
      <c r="D30" s="14"/>
      <c r="E30" s="16"/>
      <c r="F30" s="14"/>
      <c r="G30" s="14"/>
      <c r="H30" s="14"/>
    </row>
    <row r="31" spans="1:8" x14ac:dyDescent="0.25">
      <c r="B31" s="14"/>
      <c r="C31" s="14"/>
      <c r="D31" s="14"/>
      <c r="E31" s="16"/>
      <c r="F31" s="14"/>
      <c r="G31" s="14"/>
      <c r="H31" s="14"/>
    </row>
    <row r="32" spans="1:8" x14ac:dyDescent="0.25">
      <c r="B32" s="14"/>
      <c r="C32" s="14"/>
      <c r="D32" s="14"/>
      <c r="E32" s="16"/>
      <c r="F32" s="14"/>
      <c r="G32" s="14"/>
      <c r="H32" s="14"/>
    </row>
    <row r="33" spans="1:8" x14ac:dyDescent="0.25">
      <c r="B33" s="14"/>
      <c r="C33" s="14"/>
      <c r="D33" s="14"/>
      <c r="E33" s="16"/>
      <c r="F33" s="14"/>
      <c r="G33" s="14"/>
      <c r="H33" s="14"/>
    </row>
    <row r="34" spans="1:8" x14ac:dyDescent="0.25">
      <c r="B34" s="14"/>
      <c r="C34" s="14"/>
      <c r="D34" s="14"/>
      <c r="E34" s="16"/>
      <c r="F34" s="14"/>
      <c r="G34" s="14"/>
      <c r="H34" s="14"/>
    </row>
    <row r="35" spans="1:8" x14ac:dyDescent="0.25">
      <c r="B35" s="14"/>
      <c r="C35" s="14"/>
      <c r="D35" s="14"/>
      <c r="E35" s="16"/>
      <c r="F35" s="14"/>
      <c r="G35" s="14"/>
      <c r="H35" s="14"/>
    </row>
    <row r="36" spans="1:8" x14ac:dyDescent="0.25">
      <c r="B36" s="14"/>
      <c r="C36" s="14"/>
      <c r="D36" s="14"/>
      <c r="E36" s="16"/>
      <c r="F36" s="14"/>
      <c r="G36" s="14"/>
      <c r="H36" s="14"/>
    </row>
    <row r="37" spans="1:8" x14ac:dyDescent="0.25">
      <c r="B37" s="14"/>
      <c r="C37" s="14"/>
      <c r="D37" s="14"/>
      <c r="E37" s="16"/>
      <c r="F37" s="14"/>
      <c r="G37" s="14"/>
      <c r="H37" s="14"/>
    </row>
    <row r="38" spans="1:8" x14ac:dyDescent="0.25">
      <c r="B38" s="14"/>
      <c r="C38" s="14"/>
      <c r="D38" s="14"/>
      <c r="E38" s="16"/>
      <c r="F38" s="14"/>
      <c r="G38" s="14"/>
      <c r="H38" s="14"/>
    </row>
    <row r="39" spans="1:8" x14ac:dyDescent="0.25">
      <c r="B39" s="14"/>
      <c r="C39" s="14"/>
      <c r="D39" s="14"/>
      <c r="E39" s="16"/>
      <c r="F39" s="14"/>
      <c r="G39" s="14"/>
      <c r="H39" s="14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141" t="s">
        <v>29</v>
      </c>
      <c r="B46" s="141"/>
      <c r="C46" s="141"/>
      <c r="D46" s="141"/>
      <c r="E46" s="141"/>
      <c r="F46" s="142" t="s">
        <v>30</v>
      </c>
      <c r="G46" s="142"/>
      <c r="H46" s="5"/>
    </row>
    <row r="47" spans="1:8" x14ac:dyDescent="0.25">
      <c r="B47" s="21"/>
      <c r="C47" s="21"/>
      <c r="D47" s="21"/>
      <c r="E47" s="21"/>
      <c r="F47" s="21"/>
      <c r="G47" s="21"/>
      <c r="H47" s="21"/>
    </row>
    <row r="48" spans="1:8" x14ac:dyDescent="0.25">
      <c r="B48" s="21"/>
      <c r="C48" s="21"/>
      <c r="D48" s="21"/>
      <c r="E48" s="21"/>
      <c r="F48" s="21"/>
      <c r="G48" s="21"/>
      <c r="H48" s="21"/>
    </row>
    <row r="49" spans="2:8" x14ac:dyDescent="0.25">
      <c r="B49" s="21"/>
      <c r="C49" s="21"/>
      <c r="D49" s="21"/>
      <c r="E49" s="21"/>
      <c r="F49" s="21"/>
      <c r="G49" s="21"/>
      <c r="H49" s="21"/>
    </row>
    <row r="50" spans="2:8" x14ac:dyDescent="0.25">
      <c r="B50" s="143" t="s">
        <v>31</v>
      </c>
      <c r="C50" s="143"/>
      <c r="D50" s="143"/>
      <c r="E50" s="143"/>
      <c r="F50" s="143"/>
      <c r="G50" s="144" t="s">
        <v>30</v>
      </c>
      <c r="H50" s="144"/>
    </row>
  </sheetData>
  <sheetProtection algorithmName="SHA-512" hashValue="wQ9bgcPUyQCuB/xLF612zG3/1Nzndb4jiJ6JrvxLv7CMWGAT+Dieo5bj0rePPXENwnKPSy64/nCHmfkCfjQ3Kg==" saltValue="yMOwd4ooVzv2V6c06iGU0Q==" spinCount="100000" sheet="1" selectLockedCells="1" selectUnlockedCells="1"/>
  <mergeCells count="28">
    <mergeCell ref="G24:G25"/>
    <mergeCell ref="H24:H25"/>
    <mergeCell ref="A46:E46"/>
    <mergeCell ref="F46:G46"/>
    <mergeCell ref="B50:F50"/>
    <mergeCell ref="G50:H50"/>
    <mergeCell ref="B24:B25"/>
    <mergeCell ref="C24:C25"/>
    <mergeCell ref="D24:D25"/>
    <mergeCell ref="E24:E25"/>
    <mergeCell ref="F24:F25"/>
    <mergeCell ref="C17:D17"/>
    <mergeCell ref="E17:F17"/>
    <mergeCell ref="B18:D18"/>
    <mergeCell ref="E18:H18"/>
    <mergeCell ref="A22:H22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8:G8"/>
    <mergeCell ref="A10:H10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topLeftCell="C1" workbookViewId="0">
      <selection activeCell="H15" sqref="H15"/>
    </sheetView>
  </sheetViews>
  <sheetFormatPr baseColWidth="10" defaultRowHeight="15" x14ac:dyDescent="0.25"/>
  <cols>
    <col min="1" max="1" width="47.85546875" bestFit="1" customWidth="1"/>
    <col min="2" max="2" width="19" style="85" bestFit="1" customWidth="1"/>
    <col min="3" max="3" width="20.85546875" style="85" bestFit="1" customWidth="1"/>
    <col min="6" max="6" width="22.42578125" bestFit="1" customWidth="1"/>
    <col min="7" max="7" width="23.140625" customWidth="1"/>
    <col min="8" max="8" width="23.28515625" customWidth="1"/>
    <col min="11" max="11" width="12.85546875" customWidth="1"/>
  </cols>
  <sheetData>
    <row r="1" spans="1:13" ht="18.75" x14ac:dyDescent="0.3">
      <c r="A1" s="146" t="s">
        <v>80</v>
      </c>
      <c r="B1" s="146"/>
      <c r="C1" s="146"/>
      <c r="F1" s="146" t="s">
        <v>81</v>
      </c>
      <c r="G1" s="146"/>
      <c r="H1" s="146"/>
      <c r="I1" s="146"/>
      <c r="J1" s="146"/>
      <c r="K1" s="146"/>
      <c r="L1" s="146"/>
      <c r="M1" s="146"/>
    </row>
    <row r="2" spans="1:13" x14ac:dyDescent="0.25">
      <c r="A2" s="145" t="s">
        <v>92</v>
      </c>
      <c r="B2" s="145"/>
      <c r="C2" s="145"/>
      <c r="F2" s="145" t="s">
        <v>91</v>
      </c>
      <c r="G2" s="145"/>
      <c r="H2" s="145"/>
      <c r="I2" s="145" t="s">
        <v>88</v>
      </c>
      <c r="J2" s="145"/>
      <c r="K2" s="145"/>
      <c r="L2" s="145"/>
      <c r="M2" s="145"/>
    </row>
    <row r="3" spans="1:13" x14ac:dyDescent="0.25">
      <c r="A3" t="s">
        <v>78</v>
      </c>
      <c r="B3" s="85" t="s">
        <v>82</v>
      </c>
      <c r="C3" s="85" t="s">
        <v>83</v>
      </c>
      <c r="F3" t="s">
        <v>84</v>
      </c>
      <c r="G3" t="s">
        <v>61</v>
      </c>
      <c r="H3" t="s">
        <v>97</v>
      </c>
      <c r="I3" t="s">
        <v>89</v>
      </c>
      <c r="J3" t="s">
        <v>90</v>
      </c>
      <c r="K3" t="s">
        <v>85</v>
      </c>
      <c r="L3" t="s">
        <v>86</v>
      </c>
      <c r="M3" t="s">
        <v>87</v>
      </c>
    </row>
    <row r="4" spans="1:13" x14ac:dyDescent="0.25">
      <c r="A4" t="s">
        <v>110</v>
      </c>
      <c r="B4" s="85">
        <v>0.05</v>
      </c>
      <c r="C4" s="85">
        <v>0.1</v>
      </c>
      <c r="F4" t="s">
        <v>77</v>
      </c>
      <c r="H4">
        <v>2.97</v>
      </c>
      <c r="I4" s="86">
        <v>-0.02</v>
      </c>
      <c r="J4" s="86">
        <v>-0.05</v>
      </c>
      <c r="K4" s="86">
        <v>0</v>
      </c>
      <c r="L4" s="86">
        <v>0.02</v>
      </c>
      <c r="M4" s="86">
        <v>0.05</v>
      </c>
    </row>
    <row r="5" spans="1:13" x14ac:dyDescent="0.25">
      <c r="A5" t="s">
        <v>111</v>
      </c>
      <c r="B5" s="85">
        <v>0.05</v>
      </c>
      <c r="C5" s="85">
        <v>0.1</v>
      </c>
      <c r="F5" t="s">
        <v>113</v>
      </c>
      <c r="H5">
        <v>2.5500000000000002E-3</v>
      </c>
      <c r="I5" s="86">
        <v>-0.02</v>
      </c>
      <c r="J5" s="86">
        <v>-0.05</v>
      </c>
      <c r="K5" s="86">
        <v>0</v>
      </c>
      <c r="L5" s="86">
        <v>0.02</v>
      </c>
      <c r="M5" s="86">
        <v>0.05</v>
      </c>
    </row>
    <row r="6" spans="1:13" x14ac:dyDescent="0.25">
      <c r="A6" t="s">
        <v>114</v>
      </c>
      <c r="B6" s="85">
        <v>0.05</v>
      </c>
      <c r="C6" s="85">
        <v>0.1</v>
      </c>
      <c r="F6" t="s">
        <v>116</v>
      </c>
      <c r="H6">
        <v>5.0400000000000002E-3</v>
      </c>
      <c r="I6" s="86">
        <v>-0.02</v>
      </c>
      <c r="J6" s="86">
        <v>-0.05</v>
      </c>
      <c r="K6" s="86">
        <v>0</v>
      </c>
      <c r="L6" s="86">
        <v>0.02</v>
      </c>
      <c r="M6" s="86">
        <v>0.05</v>
      </c>
    </row>
    <row r="7" spans="1:13" x14ac:dyDescent="0.25">
      <c r="A7" t="s">
        <v>79</v>
      </c>
      <c r="B7" s="85">
        <v>0.05</v>
      </c>
      <c r="C7" s="85">
        <v>0.1</v>
      </c>
      <c r="F7" t="s">
        <v>117</v>
      </c>
      <c r="G7" t="s">
        <v>118</v>
      </c>
      <c r="H7">
        <v>4.9500000000000004E-3</v>
      </c>
      <c r="I7" s="86">
        <v>-0.02</v>
      </c>
      <c r="J7" s="86">
        <v>-0.05</v>
      </c>
      <c r="K7" s="86">
        <v>0</v>
      </c>
      <c r="L7" s="86">
        <v>0.02</v>
      </c>
      <c r="M7" s="86">
        <v>0.05</v>
      </c>
    </row>
    <row r="8" spans="1:13" x14ac:dyDescent="0.25">
      <c r="A8" s="87" t="s">
        <v>112</v>
      </c>
      <c r="B8" s="85">
        <v>0.05</v>
      </c>
      <c r="C8" s="85">
        <v>0.1</v>
      </c>
      <c r="F8" t="s">
        <v>119</v>
      </c>
      <c r="G8" t="s">
        <v>120</v>
      </c>
      <c r="H8">
        <v>2.4750000000000001</v>
      </c>
      <c r="I8" s="86">
        <v>-0.02</v>
      </c>
      <c r="J8" s="86">
        <v>-0.05</v>
      </c>
      <c r="K8" s="86">
        <v>0</v>
      </c>
      <c r="L8" s="86">
        <v>0.02</v>
      </c>
      <c r="M8" s="86">
        <v>0.05</v>
      </c>
    </row>
    <row r="9" spans="1:13" x14ac:dyDescent="0.25">
      <c r="A9" s="87" t="s">
        <v>115</v>
      </c>
      <c r="B9" s="85">
        <v>0.05</v>
      </c>
      <c r="C9" s="85">
        <v>0.1</v>
      </c>
      <c r="F9" t="s">
        <v>121</v>
      </c>
      <c r="G9" t="s">
        <v>120</v>
      </c>
      <c r="H9">
        <v>5</v>
      </c>
      <c r="I9" s="86">
        <v>-0.02</v>
      </c>
      <c r="J9" s="86">
        <v>-0.05</v>
      </c>
      <c r="K9" s="86">
        <v>0</v>
      </c>
      <c r="L9" s="86">
        <v>0.02</v>
      </c>
      <c r="M9" s="86">
        <v>0.05</v>
      </c>
    </row>
    <row r="10" spans="1:13" x14ac:dyDescent="0.25">
      <c r="A10" s="87" t="s">
        <v>186</v>
      </c>
      <c r="B10" s="85">
        <v>0.05</v>
      </c>
      <c r="C10" s="85">
        <v>0.1</v>
      </c>
      <c r="F10" t="s">
        <v>122</v>
      </c>
      <c r="H10">
        <v>5</v>
      </c>
      <c r="I10" s="86">
        <v>-0.02</v>
      </c>
      <c r="J10" s="86">
        <v>-0.05</v>
      </c>
      <c r="K10" s="86">
        <v>0</v>
      </c>
      <c r="L10" s="86">
        <v>0.02</v>
      </c>
      <c r="M10" s="86">
        <v>0.05</v>
      </c>
    </row>
    <row r="11" spans="1:13" x14ac:dyDescent="0.25">
      <c r="F11" t="s">
        <v>129</v>
      </c>
      <c r="G11" t="s">
        <v>130</v>
      </c>
      <c r="H11">
        <v>5</v>
      </c>
      <c r="I11" s="86">
        <v>-0.02</v>
      </c>
      <c r="J11" s="86">
        <v>-0.05</v>
      </c>
      <c r="K11" s="86">
        <v>0</v>
      </c>
      <c r="L11" s="86">
        <v>0.02</v>
      </c>
      <c r="M11" s="86">
        <v>0.05</v>
      </c>
    </row>
    <row r="12" spans="1:13" x14ac:dyDescent="0.25">
      <c r="F12" t="s">
        <v>141</v>
      </c>
      <c r="G12" t="s">
        <v>142</v>
      </c>
      <c r="H12">
        <v>5.1180000000000003</v>
      </c>
      <c r="I12" s="86">
        <v>-0.02</v>
      </c>
      <c r="J12" s="86">
        <v>-0.05</v>
      </c>
      <c r="K12" s="86">
        <v>0</v>
      </c>
      <c r="L12" s="86">
        <v>0.02</v>
      </c>
      <c r="M12" s="86">
        <v>0.05</v>
      </c>
    </row>
    <row r="13" spans="1:13" x14ac:dyDescent="0.25">
      <c r="F13" t="s">
        <v>159</v>
      </c>
      <c r="G13" t="s">
        <v>158</v>
      </c>
      <c r="H13">
        <v>5</v>
      </c>
      <c r="I13" s="86">
        <v>-0.02</v>
      </c>
      <c r="J13" s="86">
        <v>-0.05</v>
      </c>
      <c r="K13" s="86">
        <v>0</v>
      </c>
      <c r="L13" s="86">
        <v>0.02</v>
      </c>
      <c r="M13" s="86">
        <v>0.05</v>
      </c>
    </row>
    <row r="14" spans="1:13" x14ac:dyDescent="0.25">
      <c r="F14" t="s">
        <v>192</v>
      </c>
      <c r="G14" t="s">
        <v>193</v>
      </c>
      <c r="H14">
        <v>5</v>
      </c>
      <c r="I14" s="86">
        <v>-0.02</v>
      </c>
      <c r="J14" s="86">
        <v>-0.05</v>
      </c>
      <c r="K14" s="86">
        <v>0</v>
      </c>
      <c r="L14" s="86">
        <v>0.02</v>
      </c>
      <c r="M14" s="86">
        <v>0.05</v>
      </c>
    </row>
    <row r="15" spans="1:13" x14ac:dyDescent="0.25">
      <c r="I15" s="86"/>
      <c r="J15" s="86"/>
      <c r="K15" s="86"/>
      <c r="L15" s="86"/>
      <c r="M15" s="86"/>
    </row>
  </sheetData>
  <mergeCells count="5">
    <mergeCell ref="I2:M2"/>
    <mergeCell ref="F2:H2"/>
    <mergeCell ref="F1:M1"/>
    <mergeCell ref="A1:C1"/>
    <mergeCell ref="A2:C2"/>
  </mergeCells>
  <dataValidations count="5">
    <dataValidation type="decimal" allowBlank="1" showInputMessage="1" showErrorMessage="1" sqref="H4:H15" xr:uid="{00000000-0002-0000-0100-000000000000}">
      <formula1>0</formula1>
      <formula2>160</formula2>
    </dataValidation>
    <dataValidation type="decimal" allowBlank="1" showInputMessage="1" showErrorMessage="1" sqref="B4:C10" xr:uid="{00000000-0002-0000-0100-000001000000}">
      <formula1>0</formula1>
      <formula2>1</formula2>
    </dataValidation>
    <dataValidation type="decimal" allowBlank="1" showInputMessage="1" showErrorMessage="1" sqref="I4:I15" xr:uid="{00000000-0002-0000-0100-000002000000}">
      <formula1>-0.3</formula1>
      <formula2>0</formula2>
    </dataValidation>
    <dataValidation type="decimal" allowBlank="1" showInputMessage="1" showErrorMessage="1" sqref="L4:M15" xr:uid="{00000000-0002-0000-0100-000003000000}">
      <formula1>0</formula1>
      <formula2>0.3</formula2>
    </dataValidation>
    <dataValidation type="decimal" allowBlank="1" showInputMessage="1" showErrorMessage="1" sqref="K4:K15" xr:uid="{00000000-0002-0000-0100-000004000000}">
      <formula1>0</formula1>
      <formula2>100</formula2>
    </dataValidation>
  </dataValidations>
  <pageMargins left="0.7" right="0.7" top="0.75" bottom="0.75" header="0.3" footer="0.3"/>
  <legacy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6"/>
  <sheetViews>
    <sheetView workbookViewId="0">
      <selection activeCell="D27" sqref="D27"/>
    </sheetView>
  </sheetViews>
  <sheetFormatPr baseColWidth="10" defaultRowHeight="15" x14ac:dyDescent="0.25"/>
  <cols>
    <col min="1" max="1" width="11.42578125" style="94"/>
    <col min="2" max="2" width="22.42578125" style="94" bestFit="1" customWidth="1"/>
    <col min="3" max="3" width="11.42578125" style="94"/>
    <col min="4" max="4" width="18.85546875" style="94" customWidth="1"/>
    <col min="5" max="5" width="11.42578125" style="94"/>
    <col min="6" max="6" width="18.42578125" style="94" customWidth="1"/>
    <col min="7" max="16384" width="11.42578125" style="94"/>
  </cols>
  <sheetData>
    <row r="1" spans="2:6" s="95" customFormat="1" x14ac:dyDescent="0.25">
      <c r="B1" s="95" t="s">
        <v>52</v>
      </c>
      <c r="D1" s="95" t="s">
        <v>66</v>
      </c>
      <c r="F1" s="95" t="s">
        <v>51</v>
      </c>
    </row>
    <row r="2" spans="2:6" x14ac:dyDescent="0.25">
      <c r="B2" s="94" t="s">
        <v>109</v>
      </c>
      <c r="D2" s="94" t="s">
        <v>63</v>
      </c>
      <c r="F2" s="94" t="s">
        <v>73</v>
      </c>
    </row>
    <row r="3" spans="2:6" x14ac:dyDescent="0.25">
      <c r="B3" s="94" t="s">
        <v>70</v>
      </c>
      <c r="D3" s="94" t="s">
        <v>67</v>
      </c>
      <c r="F3" s="94" t="s">
        <v>74</v>
      </c>
    </row>
    <row r="4" spans="2:6" x14ac:dyDescent="0.25">
      <c r="B4" s="94" t="s">
        <v>71</v>
      </c>
      <c r="F4" s="94" t="s">
        <v>64</v>
      </c>
    </row>
    <row r="5" spans="2:6" x14ac:dyDescent="0.25">
      <c r="B5" s="94" t="s">
        <v>72</v>
      </c>
      <c r="F5" s="94" t="s">
        <v>68</v>
      </c>
    </row>
    <row r="6" spans="2:6" x14ac:dyDescent="0.25">
      <c r="F6" s="94" t="s">
        <v>62</v>
      </c>
    </row>
  </sheetData>
  <sheetProtection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049"/>
  <sheetViews>
    <sheetView zoomScale="90" zoomScaleNormal="90" workbookViewId="0">
      <pane xSplit="2" ySplit="19" topLeftCell="G86" activePane="bottomRight" state="frozen"/>
      <selection pane="topRight" activeCell="C1" sqref="C1"/>
      <selection pane="bottomLeft" activeCell="A20" sqref="A20"/>
      <selection pane="bottomRight" activeCell="I106" sqref="I106"/>
    </sheetView>
  </sheetViews>
  <sheetFormatPr baseColWidth="10" defaultRowHeight="15" x14ac:dyDescent="0.25"/>
  <cols>
    <col min="1" max="1" width="20.28515625" customWidth="1"/>
    <col min="2" max="2" width="19.28515625" customWidth="1"/>
    <col min="3" max="3" width="29.42578125" customWidth="1"/>
    <col min="4" max="4" width="22.85546875" customWidth="1"/>
    <col min="5" max="5" width="25" customWidth="1"/>
    <col min="6" max="6" width="20.85546875" customWidth="1"/>
    <col min="7" max="7" width="32" customWidth="1"/>
    <col min="8" max="8" width="17" customWidth="1"/>
    <col min="9" max="9" width="22.42578125" customWidth="1"/>
    <col min="10" max="10" width="30.85546875" customWidth="1"/>
    <col min="11" max="11" width="32.85546875" customWidth="1"/>
    <col min="12" max="12" width="28.42578125" style="100" customWidth="1"/>
    <col min="13" max="13" width="23.42578125" bestFit="1" customWidth="1"/>
    <col min="14" max="14" width="21.42578125" customWidth="1"/>
    <col min="15" max="15" width="36.85546875" customWidth="1"/>
    <col min="16" max="16" width="57.42578125" customWidth="1"/>
    <col min="17" max="17" width="29.5703125" bestFit="1" customWidth="1"/>
    <col min="18" max="18" width="61.7109375" customWidth="1"/>
    <col min="19" max="19" width="52.28515625" customWidth="1"/>
    <col min="20" max="20" width="11.140625" customWidth="1"/>
    <col min="22" max="22" width="12" bestFit="1" customWidth="1"/>
    <col min="24" max="24" width="14" bestFit="1" customWidth="1"/>
    <col min="25" max="25" width="10" customWidth="1"/>
  </cols>
  <sheetData>
    <row r="1" spans="1:43" ht="24.75" customHeight="1" x14ac:dyDescent="0.25">
      <c r="A1" s="116"/>
      <c r="B1" s="117"/>
      <c r="C1" s="152" t="str">
        <f>control!C1</f>
        <v>Cuadro de mando para el ensayo de Cafeína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  <c r="O1" s="22" t="s">
        <v>0</v>
      </c>
      <c r="P1" s="23" t="str">
        <f>control!H1</f>
        <v>SOFT-TC-005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3" ht="20.25" customHeight="1" x14ac:dyDescent="0.25">
      <c r="A2" s="116"/>
      <c r="B2" s="117"/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  <c r="O2" s="22" t="s">
        <v>1</v>
      </c>
      <c r="P2" s="23">
        <f>control!H2</f>
        <v>2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3" ht="23.25" customHeight="1" x14ac:dyDescent="0.35">
      <c r="A3" s="116"/>
      <c r="B3" s="117"/>
      <c r="C3" s="155" t="s">
        <v>2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  <c r="O3" s="25" t="s">
        <v>3</v>
      </c>
      <c r="P3" s="26">
        <f>control!H3</f>
        <v>43864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</row>
    <row r="4" spans="1:43" ht="21" thickBot="1" x14ac:dyDescent="0.3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9"/>
      <c r="Q4" s="24"/>
      <c r="R4" s="24"/>
      <c r="S4" s="24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43" ht="15.75" hidden="1" thickBot="1" x14ac:dyDescent="0.3">
      <c r="A5" s="28" t="s">
        <v>32</v>
      </c>
      <c r="B5" s="92" t="s">
        <v>108</v>
      </c>
      <c r="C5" s="28" t="s">
        <v>33</v>
      </c>
      <c r="D5" s="92">
        <v>6</v>
      </c>
      <c r="E5" s="91" t="s">
        <v>98</v>
      </c>
      <c r="F5" s="93">
        <v>207</v>
      </c>
      <c r="G5" s="24"/>
      <c r="H5" s="24"/>
      <c r="I5" s="24"/>
      <c r="J5" s="24"/>
      <c r="K5" s="24"/>
      <c r="L5" s="6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43" s="24" customFormat="1" ht="15.75" hidden="1" thickBot="1" x14ac:dyDescent="0.3">
      <c r="A6" s="29" t="s">
        <v>35</v>
      </c>
      <c r="B6" s="93" t="s">
        <v>69</v>
      </c>
      <c r="C6" s="30" t="s">
        <v>36</v>
      </c>
      <c r="D6" s="93" t="s">
        <v>37</v>
      </c>
      <c r="E6" s="30" t="s">
        <v>38</v>
      </c>
      <c r="F6" s="93" t="s">
        <v>39</v>
      </c>
      <c r="L6" s="64"/>
      <c r="AM6"/>
      <c r="AN6"/>
      <c r="AO6"/>
    </row>
    <row r="7" spans="1:43" hidden="1" x14ac:dyDescent="0.25"/>
    <row r="8" spans="1:43" s="24" customFormat="1" ht="19.5" hidden="1" customHeight="1" x14ac:dyDescent="0.25">
      <c r="A8" s="31" t="s">
        <v>40</v>
      </c>
      <c r="B8" s="31"/>
      <c r="C8" s="31"/>
      <c r="D8" s="31"/>
      <c r="L8" s="64"/>
      <c r="AQ8"/>
    </row>
    <row r="9" spans="1:43" s="24" customFormat="1" ht="15.75" hidden="1" thickBot="1" x14ac:dyDescent="0.3">
      <c r="A9" s="31" t="s">
        <v>33</v>
      </c>
      <c r="B9" s="32" t="s">
        <v>34</v>
      </c>
      <c r="L9" s="64"/>
      <c r="AQ9"/>
    </row>
    <row r="10" spans="1:43" s="24" customFormat="1" hidden="1" x14ac:dyDescent="0.25">
      <c r="A10" s="33" t="s">
        <v>41</v>
      </c>
      <c r="B10" s="34" t="s">
        <v>42</v>
      </c>
      <c r="C10" s="35" t="s">
        <v>43</v>
      </c>
      <c r="D10" s="36"/>
      <c r="L10" s="64"/>
      <c r="AQ10"/>
    </row>
    <row r="11" spans="1:43" s="24" customFormat="1" hidden="1" x14ac:dyDescent="0.25">
      <c r="A11" s="102">
        <v>22.000012000000002</v>
      </c>
      <c r="B11" s="103">
        <v>4.8999999999999998E-4</v>
      </c>
      <c r="C11" s="104">
        <v>44317</v>
      </c>
      <c r="D11" s="37"/>
      <c r="I11" s="38"/>
      <c r="L11" s="64"/>
      <c r="AQ11"/>
    </row>
    <row r="12" spans="1:43" s="24" customFormat="1" hidden="1" x14ac:dyDescent="0.25">
      <c r="A12" s="102">
        <v>45.000036999999999</v>
      </c>
      <c r="B12" s="103">
        <v>4.6000000000000001E-4</v>
      </c>
      <c r="C12" s="104">
        <v>44317</v>
      </c>
      <c r="D12" s="37"/>
      <c r="L12" s="64"/>
      <c r="AQ12"/>
    </row>
    <row r="13" spans="1:43" s="24" customFormat="1" ht="15.75" hidden="1" thickBot="1" x14ac:dyDescent="0.3">
      <c r="A13" s="105">
        <v>65.000045999999998</v>
      </c>
      <c r="B13" s="106">
        <v>5.5000000000000003E-4</v>
      </c>
      <c r="C13" s="104">
        <v>44317</v>
      </c>
      <c r="D13" s="37"/>
      <c r="L13" s="64"/>
      <c r="AQ13"/>
    </row>
    <row r="14" spans="1:43" s="24" customFormat="1" hidden="1" x14ac:dyDescent="0.25">
      <c r="A14" s="39" t="s">
        <v>44</v>
      </c>
      <c r="B14" s="40">
        <f>SLOPE(B11:B13,A11:A13)</f>
        <v>1.3282923723359076E-6</v>
      </c>
      <c r="L14" s="64"/>
      <c r="AQ14"/>
    </row>
    <row r="15" spans="1:43" s="24" customFormat="1" ht="15.75" hidden="1" thickBot="1" x14ac:dyDescent="0.3">
      <c r="A15" s="41" t="s">
        <v>45</v>
      </c>
      <c r="B15" s="42">
        <f>INTERCEPT(B11:B13,A11:A13)</f>
        <v>4.4155509355462829E-4</v>
      </c>
      <c r="L15" s="64"/>
      <c r="AQ15"/>
    </row>
    <row r="16" spans="1:43" s="24" customFormat="1" ht="15.75" hidden="1" thickBot="1" x14ac:dyDescent="0.3">
      <c r="L16" s="64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24" customFormat="1" ht="15.75" thickBot="1" x14ac:dyDescent="0.3">
      <c r="A17" s="147" t="s">
        <v>46</v>
      </c>
      <c r="B17" s="148"/>
      <c r="C17" s="148"/>
      <c r="D17" s="148"/>
      <c r="E17" s="148"/>
      <c r="F17" s="148"/>
      <c r="G17" s="148"/>
      <c r="H17" s="149"/>
      <c r="I17" s="149"/>
      <c r="J17" s="149"/>
      <c r="K17" s="149"/>
      <c r="L17" s="149"/>
      <c r="M17" s="149"/>
      <c r="N17" s="150"/>
      <c r="O17" s="43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24" customFormat="1" ht="15.75" thickBot="1" x14ac:dyDescent="0.3">
      <c r="A18" s="147" t="s">
        <v>47</v>
      </c>
      <c r="B18" s="148"/>
      <c r="C18" s="148"/>
      <c r="D18" s="148"/>
      <c r="E18" s="148"/>
      <c r="F18" s="148"/>
      <c r="G18" s="151"/>
      <c r="H18" s="147" t="s">
        <v>48</v>
      </c>
      <c r="I18" s="148"/>
      <c r="J18" s="148"/>
      <c r="K18" s="148"/>
      <c r="L18" s="148"/>
      <c r="M18" s="148"/>
      <c r="N18" s="148"/>
      <c r="O18" s="151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53" customFormat="1" ht="30" x14ac:dyDescent="0.25">
      <c r="A19" s="44" t="s">
        <v>49</v>
      </c>
      <c r="B19" s="44" t="s">
        <v>50</v>
      </c>
      <c r="C19" s="45" t="s">
        <v>51</v>
      </c>
      <c r="D19" s="84" t="s">
        <v>78</v>
      </c>
      <c r="E19" s="46" t="s">
        <v>53</v>
      </c>
      <c r="F19" s="46" t="s">
        <v>54</v>
      </c>
      <c r="G19" s="47" t="s">
        <v>96</v>
      </c>
      <c r="H19" s="47" t="s">
        <v>55</v>
      </c>
      <c r="I19" s="47" t="s">
        <v>75</v>
      </c>
      <c r="J19" s="48" t="s">
        <v>76</v>
      </c>
      <c r="K19" s="49" t="s">
        <v>56</v>
      </c>
      <c r="L19" s="50" t="s">
        <v>57</v>
      </c>
      <c r="M19" s="51" t="s">
        <v>58</v>
      </c>
      <c r="N19" s="52" t="s">
        <v>59</v>
      </c>
      <c r="O19" s="52" t="s">
        <v>60</v>
      </c>
      <c r="P19" s="52" t="s">
        <v>61</v>
      </c>
    </row>
    <row r="20" spans="1:43" s="24" customFormat="1" ht="15" customHeight="1" x14ac:dyDescent="0.25">
      <c r="A20" s="67">
        <v>44254</v>
      </c>
      <c r="B20" s="73" t="s">
        <v>123</v>
      </c>
      <c r="C20" s="73" t="s">
        <v>62</v>
      </c>
      <c r="D20" s="73" t="s">
        <v>112</v>
      </c>
      <c r="E20" s="54">
        <v>0.52300000000000002</v>
      </c>
      <c r="F20" s="74">
        <f>IF(ISNUMBER(Tabla1[[#This Row],[Peso muestra (g)]]),(Tabla1[[#This Row],[Peso muestra (g)]]*$B$14+$B$15)+Tabla1[[#This Row],[Peso muestra (g)]],"")</f>
        <v>0.52344224979046539</v>
      </c>
      <c r="G20" s="89">
        <v>8.1069999999999993</v>
      </c>
      <c r="H20" s="69">
        <v>2.5000000000000001E-3</v>
      </c>
      <c r="I20" s="69">
        <v>50</v>
      </c>
      <c r="J20" s="71">
        <v>0.99</v>
      </c>
      <c r="K20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191.66226081322225</v>
      </c>
      <c r="L20" s="98" t="s">
        <v>104</v>
      </c>
      <c r="M20" s="69" t="s">
        <v>63</v>
      </c>
      <c r="N20" s="98" t="s">
        <v>128</v>
      </c>
      <c r="O20" s="99"/>
      <c r="P20" s="76" t="s">
        <v>124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3" s="24" customFormat="1" ht="15" customHeight="1" x14ac:dyDescent="0.25">
      <c r="A21" s="67">
        <v>44254</v>
      </c>
      <c r="B21" s="73" t="s">
        <v>123</v>
      </c>
      <c r="C21" s="73" t="s">
        <v>64</v>
      </c>
      <c r="D21" s="73" t="s">
        <v>112</v>
      </c>
      <c r="E21" s="54">
        <v>0.52410000000000001</v>
      </c>
      <c r="F21" s="74">
        <f>IF(ISNUMBER(Tabla1[[#This Row],[Peso muestra (g)]]),(Tabla1[[#This Row],[Peso muestra (g)]]*$B$14+$B$15)+Tabla1[[#This Row],[Peso muestra (g)]],"")</f>
        <v>0.52454225125158693</v>
      </c>
      <c r="G21" s="89">
        <v>8.1440000000000001</v>
      </c>
      <c r="H21" s="69">
        <v>2.5000000000000001E-3</v>
      </c>
      <c r="I21" s="69">
        <v>50</v>
      </c>
      <c r="J21" s="71">
        <v>0.99</v>
      </c>
      <c r="K21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192.13323571080986</v>
      </c>
      <c r="L21" s="98" t="s">
        <v>104</v>
      </c>
      <c r="M21" s="69" t="s">
        <v>63</v>
      </c>
      <c r="N21" s="98" t="s">
        <v>128</v>
      </c>
      <c r="O21" s="99"/>
      <c r="P21" s="76" t="s">
        <v>126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3" s="24" customFormat="1" ht="15" customHeight="1" x14ac:dyDescent="0.25">
      <c r="A22" s="67">
        <v>44254</v>
      </c>
      <c r="B22" s="73" t="s">
        <v>74</v>
      </c>
      <c r="C22" s="73" t="s">
        <v>74</v>
      </c>
      <c r="D22" s="73" t="s">
        <v>79</v>
      </c>
      <c r="E22" s="54"/>
      <c r="F22" s="74" t="str">
        <f>IF(ISNUMBER(Tabla1[[#This Row],[Peso muestra (g)]]),(Tabla1[[#This Row],[Peso muestra (g)]]*$B$14+$B$15)+Tabla1[[#This Row],[Peso muestra (g)]],"")</f>
        <v/>
      </c>
      <c r="G22" s="89">
        <v>0</v>
      </c>
      <c r="H22" s="69">
        <v>2.5000000000000001E-3</v>
      </c>
      <c r="I22" s="69"/>
      <c r="J22" s="71">
        <v>0.99</v>
      </c>
      <c r="K2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" s="98" t="s">
        <v>104</v>
      </c>
      <c r="M22" s="69" t="s">
        <v>63</v>
      </c>
      <c r="N22" s="98" t="s">
        <v>128</v>
      </c>
      <c r="O22" s="99"/>
      <c r="P22" s="76" t="s">
        <v>125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3" s="24" customFormat="1" ht="15" customHeight="1" x14ac:dyDescent="0.25">
      <c r="A23" s="67">
        <v>44254</v>
      </c>
      <c r="B23" s="73" t="s">
        <v>122</v>
      </c>
      <c r="C23" s="73" t="s">
        <v>73</v>
      </c>
      <c r="D23" s="73" t="s">
        <v>79</v>
      </c>
      <c r="E23" s="54"/>
      <c r="F23" s="74" t="str">
        <f>IF(ISNUMBER(Tabla1[[#This Row],[Peso muestra (g)]]),(Tabla1[[#This Row],[Peso muestra (g)]]*$B$14+$B$15)+Tabla1[[#This Row],[Peso muestra (g)]],"")</f>
        <v/>
      </c>
      <c r="G23" s="89">
        <v>4.9989999999999997</v>
      </c>
      <c r="H23" s="69">
        <v>2.5000000000000001E-3</v>
      </c>
      <c r="I23" s="69"/>
      <c r="J23" s="71">
        <v>0.99</v>
      </c>
      <c r="K2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" s="98" t="s">
        <v>104</v>
      </c>
      <c r="M23" s="69" t="s">
        <v>63</v>
      </c>
      <c r="N23" s="98" t="s">
        <v>128</v>
      </c>
      <c r="O23" s="99"/>
      <c r="P23" s="76" t="s">
        <v>127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3" s="24" customFormat="1" ht="15" customHeight="1" x14ac:dyDescent="0.25">
      <c r="A24" s="67">
        <v>44254</v>
      </c>
      <c r="B24" s="73" t="s">
        <v>122</v>
      </c>
      <c r="C24" s="73" t="s">
        <v>73</v>
      </c>
      <c r="D24" s="73" t="s">
        <v>79</v>
      </c>
      <c r="E24" s="54"/>
      <c r="F24" s="74" t="str">
        <f>IF(ISNUMBER(Tabla1[[#This Row],[Peso muestra (g)]]),(Tabla1[[#This Row],[Peso muestra (g)]]*$B$14+$B$15)+Tabla1[[#This Row],[Peso muestra (g)]],"")</f>
        <v/>
      </c>
      <c r="G24" s="89">
        <v>4.9969999999999999</v>
      </c>
      <c r="H24" s="69">
        <v>2.5000000000000001E-3</v>
      </c>
      <c r="I24" s="69"/>
      <c r="J24" s="71">
        <v>0.99</v>
      </c>
      <c r="K2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" s="98" t="s">
        <v>104</v>
      </c>
      <c r="M24" s="69" t="s">
        <v>63</v>
      </c>
      <c r="N24" s="98" t="s">
        <v>128</v>
      </c>
      <c r="O24" s="99"/>
      <c r="P24" s="76" t="s">
        <v>127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3" s="24" customFormat="1" ht="15" customHeight="1" x14ac:dyDescent="0.25">
      <c r="A25" s="67">
        <v>44254</v>
      </c>
      <c r="B25" s="73" t="s">
        <v>122</v>
      </c>
      <c r="C25" s="73" t="s">
        <v>73</v>
      </c>
      <c r="D25" s="73" t="s">
        <v>79</v>
      </c>
      <c r="E25" s="54"/>
      <c r="F25" s="74" t="str">
        <f>IF(ISNUMBER(Tabla1[[#This Row],[Peso muestra (g)]]),(Tabla1[[#This Row],[Peso muestra (g)]]*$B$14+$B$15)+Tabla1[[#This Row],[Peso muestra (g)]],"")</f>
        <v/>
      </c>
      <c r="G25" s="89">
        <v>5</v>
      </c>
      <c r="H25" s="69">
        <v>2.5000000000000001E-3</v>
      </c>
      <c r="I25" s="69"/>
      <c r="J25" s="71">
        <v>0.99</v>
      </c>
      <c r="K2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" s="98" t="s">
        <v>104</v>
      </c>
      <c r="M25" s="69" t="s">
        <v>63</v>
      </c>
      <c r="N25" s="98" t="s">
        <v>128</v>
      </c>
      <c r="O25" s="99"/>
      <c r="P25" s="76" t="s">
        <v>127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3" s="24" customFormat="1" ht="15" customHeight="1" x14ac:dyDescent="0.25">
      <c r="A26" s="67">
        <v>44273</v>
      </c>
      <c r="B26" s="73" t="s">
        <v>131</v>
      </c>
      <c r="C26" s="73" t="s">
        <v>62</v>
      </c>
      <c r="D26" s="73" t="s">
        <v>114</v>
      </c>
      <c r="E26" s="54">
        <v>0.5</v>
      </c>
      <c r="F26" s="74">
        <f>IF(ISNUMBER(Tabla1[[#This Row],[Peso muestra (g)]]),(Tabla1[[#This Row],[Peso muestra (g)]]*$B$14+$B$15)+Tabla1[[#This Row],[Peso muestra (g)]],"")</f>
        <v>0.50044221923974075</v>
      </c>
      <c r="G26" s="89">
        <v>22.234000000000002</v>
      </c>
      <c r="H26" s="69">
        <f>(50/5)/1000</f>
        <v>0.01</v>
      </c>
      <c r="I26" s="69">
        <v>50</v>
      </c>
      <c r="J26" s="71">
        <v>0.99</v>
      </c>
      <c r="K26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2199.2209243895891</v>
      </c>
      <c r="L26" s="98" t="s">
        <v>104</v>
      </c>
      <c r="M26" s="69" t="s">
        <v>67</v>
      </c>
      <c r="N26" s="98" t="s">
        <v>128</v>
      </c>
      <c r="O26" s="99"/>
      <c r="P26" s="76" t="s">
        <v>132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3" s="24" customFormat="1" ht="15" customHeight="1" x14ac:dyDescent="0.25">
      <c r="A27" s="67">
        <v>44273</v>
      </c>
      <c r="B27" s="73" t="s">
        <v>131</v>
      </c>
      <c r="C27" s="73" t="s">
        <v>64</v>
      </c>
      <c r="D27" s="73" t="s">
        <v>114</v>
      </c>
      <c r="E27" s="54">
        <v>0.5</v>
      </c>
      <c r="F27" s="74">
        <f>IF(ISNUMBER(Tabla1[[#This Row],[Peso muestra (g)]]),(Tabla1[[#This Row],[Peso muestra (g)]]*$B$14+$B$15)+Tabla1[[#This Row],[Peso muestra (g)]],"")</f>
        <v>0.50044221923974075</v>
      </c>
      <c r="G27" s="89">
        <v>22.622</v>
      </c>
      <c r="H27" s="69">
        <f t="shared" ref="H27" si="0">(50/5)/1000</f>
        <v>0.01</v>
      </c>
      <c r="I27" s="69">
        <v>50</v>
      </c>
      <c r="J27" s="71">
        <v>0.99</v>
      </c>
      <c r="K27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2237.5989813592373</v>
      </c>
      <c r="L27" s="98" t="s">
        <v>104</v>
      </c>
      <c r="M27" s="69" t="s">
        <v>67</v>
      </c>
      <c r="N27" s="98" t="s">
        <v>128</v>
      </c>
      <c r="O27" s="99"/>
      <c r="P27" s="76" t="s">
        <v>135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3" s="24" customFormat="1" ht="15" customHeight="1" x14ac:dyDescent="0.25">
      <c r="A28" s="67">
        <v>44273</v>
      </c>
      <c r="B28" s="73" t="s">
        <v>74</v>
      </c>
      <c r="C28" s="73" t="s">
        <v>74</v>
      </c>
      <c r="D28" s="73" t="s">
        <v>79</v>
      </c>
      <c r="E28" s="54">
        <v>1</v>
      </c>
      <c r="F28" s="74">
        <f>IF(ISNUMBER(Tabla1[[#This Row],[Peso muestra (g)]]),(Tabla1[[#This Row],[Peso muestra (g)]]*$B$14+$B$15)+Tabla1[[#This Row],[Peso muestra (g)]],"")</f>
        <v>1.0004428833859269</v>
      </c>
      <c r="G28" s="89">
        <v>0</v>
      </c>
      <c r="H28" s="69">
        <v>1</v>
      </c>
      <c r="I28" s="69"/>
      <c r="J28" s="71">
        <v>0.99</v>
      </c>
      <c r="K2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" s="98" t="s">
        <v>104</v>
      </c>
      <c r="M28" s="69" t="s">
        <v>63</v>
      </c>
      <c r="N28" s="98" t="s">
        <v>128</v>
      </c>
      <c r="O28" s="99"/>
      <c r="P28" s="76" t="s">
        <v>133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3" s="24" customFormat="1" ht="15" customHeight="1" x14ac:dyDescent="0.25">
      <c r="A29" s="67">
        <v>44273</v>
      </c>
      <c r="B29" s="73" t="s">
        <v>129</v>
      </c>
      <c r="C29" s="73" t="s">
        <v>73</v>
      </c>
      <c r="D29" s="73" t="s">
        <v>79</v>
      </c>
      <c r="E29" s="54"/>
      <c r="F29" s="74" t="str">
        <f>IF(ISNUMBER(Tabla1[[#This Row],[Peso muestra (g)]]),(Tabla1[[#This Row],[Peso muestra (g)]]*$B$14+$B$15)+Tabla1[[#This Row],[Peso muestra (g)]],"")</f>
        <v/>
      </c>
      <c r="G29" s="89">
        <v>5.2</v>
      </c>
      <c r="H29" s="69">
        <v>1</v>
      </c>
      <c r="I29" s="69"/>
      <c r="J29" s="71">
        <v>0.99</v>
      </c>
      <c r="K2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" s="98" t="s">
        <v>104</v>
      </c>
      <c r="M29" s="69" t="s">
        <v>63</v>
      </c>
      <c r="N29" s="98" t="s">
        <v>128</v>
      </c>
      <c r="O29" s="99"/>
      <c r="P29" s="76" t="s">
        <v>134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3" s="24" customFormat="1" ht="15" customHeight="1" x14ac:dyDescent="0.25">
      <c r="A30" s="67">
        <v>44273</v>
      </c>
      <c r="B30" s="73" t="s">
        <v>129</v>
      </c>
      <c r="C30" s="73" t="s">
        <v>73</v>
      </c>
      <c r="D30" s="73" t="s">
        <v>79</v>
      </c>
      <c r="E30" s="54"/>
      <c r="F30" s="74" t="str">
        <f>IF(ISNUMBER(Tabla1[[#This Row],[Peso muestra (g)]]),(Tabla1[[#This Row],[Peso muestra (g)]]*$B$14+$B$15)+Tabla1[[#This Row],[Peso muestra (g)]],"")</f>
        <v/>
      </c>
      <c r="G30" s="89">
        <v>5.3090000000000002</v>
      </c>
      <c r="H30" s="69">
        <v>1</v>
      </c>
      <c r="I30" s="69"/>
      <c r="J30" s="71">
        <v>0.99</v>
      </c>
      <c r="K3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" s="98" t="s">
        <v>104</v>
      </c>
      <c r="M30" s="69" t="s">
        <v>63</v>
      </c>
      <c r="N30" s="98" t="s">
        <v>128</v>
      </c>
      <c r="O30" s="99"/>
      <c r="P30" s="76" t="s">
        <v>134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3" s="24" customFormat="1" ht="15" customHeight="1" x14ac:dyDescent="0.25">
      <c r="A31" s="67">
        <v>44273</v>
      </c>
      <c r="B31" s="73" t="s">
        <v>129</v>
      </c>
      <c r="C31" s="73" t="s">
        <v>73</v>
      </c>
      <c r="D31" s="73" t="s">
        <v>79</v>
      </c>
      <c r="E31" s="54"/>
      <c r="F31" s="74" t="str">
        <f>IF(ISNUMBER(Tabla1[[#This Row],[Peso muestra (g)]]),(Tabla1[[#This Row],[Peso muestra (g)]]*$B$14+$B$15)+Tabla1[[#This Row],[Peso muestra (g)]],"")</f>
        <v/>
      </c>
      <c r="G31" s="89">
        <v>5.399</v>
      </c>
      <c r="H31" s="69">
        <v>1</v>
      </c>
      <c r="I31" s="69"/>
      <c r="J31" s="71">
        <v>0.99</v>
      </c>
      <c r="K3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1" s="98" t="s">
        <v>104</v>
      </c>
      <c r="M31" s="69" t="s">
        <v>63</v>
      </c>
      <c r="N31" s="98" t="s">
        <v>128</v>
      </c>
      <c r="O31" s="99"/>
      <c r="P31" s="76" t="s">
        <v>134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3" s="24" customFormat="1" ht="15" customHeight="1" x14ac:dyDescent="0.25">
      <c r="A32" s="67">
        <v>44274</v>
      </c>
      <c r="B32" s="73" t="s">
        <v>131</v>
      </c>
      <c r="C32" s="73" t="s">
        <v>62</v>
      </c>
      <c r="D32" s="73" t="s">
        <v>114</v>
      </c>
      <c r="E32" s="54">
        <v>0.5</v>
      </c>
      <c r="F32" s="74">
        <f>IF(ISNUMBER(Tabla1[[#This Row],[Peso muestra (g)]]),(Tabla1[[#This Row],[Peso muestra (g)]]*$B$14+$B$15)+Tabla1[[#This Row],[Peso muestra (g)]],"")</f>
        <v>0.50044221923974075</v>
      </c>
      <c r="G32" s="89">
        <v>20.224</v>
      </c>
      <c r="H32" s="69">
        <f>(50/5)/1000</f>
        <v>0.01</v>
      </c>
      <c r="I32" s="69">
        <v>50</v>
      </c>
      <c r="J32" s="71">
        <v>0.99</v>
      </c>
      <c r="K3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2000.4067632839369</v>
      </c>
      <c r="L32" s="98" t="s">
        <v>136</v>
      </c>
      <c r="M32" s="69" t="s">
        <v>63</v>
      </c>
      <c r="N32" s="98" t="s">
        <v>128</v>
      </c>
      <c r="O32" s="99"/>
      <c r="P32" s="76" t="s">
        <v>137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4" customFormat="1" ht="15" customHeight="1" x14ac:dyDescent="0.25">
      <c r="A33" s="67">
        <v>44274</v>
      </c>
      <c r="B33" s="73" t="s">
        <v>131</v>
      </c>
      <c r="C33" s="73" t="s">
        <v>64</v>
      </c>
      <c r="D33" s="73" t="s">
        <v>114</v>
      </c>
      <c r="E33" s="54">
        <v>0.5</v>
      </c>
      <c r="F33" s="74">
        <f>IF(ISNUMBER(Tabla1[[#This Row],[Peso muestra (g)]]),(Tabla1[[#This Row],[Peso muestra (g)]]*$B$14+$B$15)+Tabla1[[#This Row],[Peso muestra (g)]],"")</f>
        <v>0.50044221923974075</v>
      </c>
      <c r="G33" s="89">
        <v>20.119</v>
      </c>
      <c r="H33" s="69">
        <f>(50/5)/1000</f>
        <v>0.01</v>
      </c>
      <c r="I33" s="69">
        <v>50</v>
      </c>
      <c r="J33" s="71">
        <v>0.99</v>
      </c>
      <c r="K33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1990.0209488978203</v>
      </c>
      <c r="L33" s="98" t="s">
        <v>136</v>
      </c>
      <c r="M33" s="69" t="s">
        <v>63</v>
      </c>
      <c r="N33" s="98" t="s">
        <v>128</v>
      </c>
      <c r="O33" s="99"/>
      <c r="P33" s="76" t="s">
        <v>139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4" customFormat="1" ht="15" customHeight="1" x14ac:dyDescent="0.25">
      <c r="A34" s="67">
        <v>44274</v>
      </c>
      <c r="B34" s="73" t="s">
        <v>74</v>
      </c>
      <c r="C34" s="73" t="s">
        <v>74</v>
      </c>
      <c r="D34" s="73" t="s">
        <v>79</v>
      </c>
      <c r="E34" s="54">
        <v>1</v>
      </c>
      <c r="F34" s="74">
        <f>IF(ISNUMBER(Tabla1[[#This Row],[Peso muestra (g)]]),(Tabla1[[#This Row],[Peso muestra (g)]]*$B$14+$B$15)+Tabla1[[#This Row],[Peso muestra (g)]],"")</f>
        <v>1.0004428833859269</v>
      </c>
      <c r="G34" s="89">
        <v>0</v>
      </c>
      <c r="H34" s="69">
        <v>1</v>
      </c>
      <c r="I34" s="69">
        <v>50</v>
      </c>
      <c r="J34" s="71">
        <v>0.99</v>
      </c>
      <c r="K34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0</v>
      </c>
      <c r="L34" s="98" t="s">
        <v>136</v>
      </c>
      <c r="M34" s="69" t="s">
        <v>63</v>
      </c>
      <c r="N34" s="98" t="s">
        <v>128</v>
      </c>
      <c r="O34" s="99"/>
      <c r="P34" s="76" t="s">
        <v>138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4" customFormat="1" ht="15" customHeight="1" x14ac:dyDescent="0.25">
      <c r="A35" s="67">
        <v>44274</v>
      </c>
      <c r="B35" s="73" t="s">
        <v>129</v>
      </c>
      <c r="C35" s="73" t="s">
        <v>73</v>
      </c>
      <c r="D35" s="73" t="s">
        <v>79</v>
      </c>
      <c r="E35" s="54"/>
      <c r="F35" s="74" t="str">
        <f>IF(ISNUMBER(Tabla1[[#This Row],[Peso muestra (g)]]),(Tabla1[[#This Row],[Peso muestra (g)]]*$B$14+$B$15)+Tabla1[[#This Row],[Peso muestra (g)]],"")</f>
        <v/>
      </c>
      <c r="G35" s="89">
        <v>5.008</v>
      </c>
      <c r="H35" s="69">
        <v>1</v>
      </c>
      <c r="I35" s="69">
        <v>5</v>
      </c>
      <c r="J35" s="71">
        <v>0.99</v>
      </c>
      <c r="K3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5" s="98" t="s">
        <v>136</v>
      </c>
      <c r="M35" s="69" t="s">
        <v>63</v>
      </c>
      <c r="N35" s="98" t="s">
        <v>128</v>
      </c>
      <c r="O35" s="99"/>
      <c r="P35" s="76" t="s">
        <v>140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4" customFormat="1" ht="15" customHeight="1" x14ac:dyDescent="0.25">
      <c r="A36" s="67">
        <v>44274</v>
      </c>
      <c r="B36" s="73" t="s">
        <v>129</v>
      </c>
      <c r="C36" s="73" t="s">
        <v>73</v>
      </c>
      <c r="D36" s="73" t="s">
        <v>79</v>
      </c>
      <c r="E36" s="54"/>
      <c r="F36" s="74" t="str">
        <f>IF(ISNUMBER(Tabla1[[#This Row],[Peso muestra (g)]]),(Tabla1[[#This Row],[Peso muestra (g)]]*$B$14+$B$15)+Tabla1[[#This Row],[Peso muestra (g)]],"")</f>
        <v/>
      </c>
      <c r="G36" s="89">
        <v>5.008</v>
      </c>
      <c r="H36" s="69">
        <v>1</v>
      </c>
      <c r="I36" s="69">
        <v>5</v>
      </c>
      <c r="J36" s="71">
        <v>0.99</v>
      </c>
      <c r="K3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6" s="98" t="s">
        <v>136</v>
      </c>
      <c r="M36" s="69" t="s">
        <v>63</v>
      </c>
      <c r="N36" s="98" t="s">
        <v>128</v>
      </c>
      <c r="O36" s="99"/>
      <c r="P36" s="76" t="s">
        <v>140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4" customFormat="1" ht="15" customHeight="1" x14ac:dyDescent="0.25">
      <c r="A37" s="67">
        <v>44274</v>
      </c>
      <c r="B37" s="73" t="s">
        <v>129</v>
      </c>
      <c r="C37" s="73" t="s">
        <v>73</v>
      </c>
      <c r="D37" s="73" t="s">
        <v>79</v>
      </c>
      <c r="E37" s="54"/>
      <c r="F37" s="74" t="str">
        <f>IF(ISNUMBER(Tabla1[[#This Row],[Peso muestra (g)]]),(Tabla1[[#This Row],[Peso muestra (g)]]*$B$14+$B$15)+Tabla1[[#This Row],[Peso muestra (g)]],"")</f>
        <v/>
      </c>
      <c r="G37" s="89">
        <v>5.0049999999999999</v>
      </c>
      <c r="H37" s="69">
        <v>1</v>
      </c>
      <c r="I37" s="69">
        <v>5</v>
      </c>
      <c r="J37" s="71">
        <v>0.99</v>
      </c>
      <c r="K3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7" s="98" t="s">
        <v>136</v>
      </c>
      <c r="M37" s="69" t="s">
        <v>63</v>
      </c>
      <c r="N37" s="98" t="s">
        <v>128</v>
      </c>
      <c r="O37" s="99"/>
      <c r="P37" s="76" t="s">
        <v>140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4" customFormat="1" x14ac:dyDescent="0.25">
      <c r="A38" s="67">
        <v>44349</v>
      </c>
      <c r="B38" s="73" t="s">
        <v>74</v>
      </c>
      <c r="C38" s="73" t="s">
        <v>74</v>
      </c>
      <c r="D38" s="73" t="s">
        <v>79</v>
      </c>
      <c r="E38" s="54"/>
      <c r="F38" s="74" t="str">
        <f>IF(ISNUMBER(Tabla1[[#This Row],[Peso muestra (g)]]),(Tabla1[[#This Row],[Peso muestra (g)]]*$B$14+$B$15)+Tabla1[[#This Row],[Peso muestra (g)]],"")</f>
        <v/>
      </c>
      <c r="G38" s="89">
        <v>0</v>
      </c>
      <c r="H38" s="69"/>
      <c r="I38" s="69">
        <v>50</v>
      </c>
      <c r="J38" s="71">
        <v>0.99960000000000004</v>
      </c>
      <c r="K3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8" s="98" t="s">
        <v>136</v>
      </c>
      <c r="M38" s="69" t="s">
        <v>63</v>
      </c>
      <c r="N38" s="98" t="s">
        <v>128</v>
      </c>
      <c r="O38" s="99"/>
      <c r="P38" s="76" t="s">
        <v>145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4" customFormat="1" x14ac:dyDescent="0.25">
      <c r="A39" s="67">
        <v>44349</v>
      </c>
      <c r="B39" s="73" t="s">
        <v>129</v>
      </c>
      <c r="C39" s="73" t="s">
        <v>73</v>
      </c>
      <c r="D39" s="73" t="s">
        <v>79</v>
      </c>
      <c r="E39" s="54"/>
      <c r="F39" s="74" t="str">
        <f>IF(ISNUMBER(Tabla1[[#This Row],[Peso muestra (g)]]),(Tabla1[[#This Row],[Peso muestra (g)]]*$B$14+$B$15)+Tabla1[[#This Row],[Peso muestra (g)]],"")</f>
        <v/>
      </c>
      <c r="G39" s="89">
        <v>5.1870000000000003</v>
      </c>
      <c r="H39" s="69"/>
      <c r="I39" s="69">
        <v>10</v>
      </c>
      <c r="J39" s="71">
        <v>0.99960000000000004</v>
      </c>
      <c r="K3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9" s="98" t="s">
        <v>136</v>
      </c>
      <c r="M39" s="69" t="s">
        <v>63</v>
      </c>
      <c r="N39" s="98" t="s">
        <v>128</v>
      </c>
      <c r="O39" s="99"/>
      <c r="P39" s="76" t="s">
        <v>147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4" customFormat="1" x14ac:dyDescent="0.25">
      <c r="A40" s="67">
        <v>44349</v>
      </c>
      <c r="B40" s="73" t="s">
        <v>129</v>
      </c>
      <c r="C40" s="73" t="s">
        <v>73</v>
      </c>
      <c r="D40" s="73" t="s">
        <v>79</v>
      </c>
      <c r="E40" s="54"/>
      <c r="F40" s="74" t="str">
        <f>IF(ISNUMBER(Tabla1[[#This Row],[Peso muestra (g)]]),(Tabla1[[#This Row],[Peso muestra (g)]]*$B$14+$B$15)+Tabla1[[#This Row],[Peso muestra (g)]],"")</f>
        <v/>
      </c>
      <c r="G40" s="89">
        <v>5.1609999999999996</v>
      </c>
      <c r="H40" s="69"/>
      <c r="I40" s="69">
        <v>10</v>
      </c>
      <c r="J40" s="71">
        <v>0.99960000000000004</v>
      </c>
      <c r="K4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0" s="98" t="s">
        <v>136</v>
      </c>
      <c r="M40" s="69" t="s">
        <v>63</v>
      </c>
      <c r="N40" s="98" t="s">
        <v>128</v>
      </c>
      <c r="O40" s="99"/>
      <c r="P40" s="76" t="s">
        <v>147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4" customFormat="1" x14ac:dyDescent="0.25">
      <c r="A41" s="67">
        <v>44349</v>
      </c>
      <c r="B41" s="73" t="s">
        <v>129</v>
      </c>
      <c r="C41" s="73" t="s">
        <v>73</v>
      </c>
      <c r="D41" s="73" t="s">
        <v>79</v>
      </c>
      <c r="E41" s="54"/>
      <c r="F41" s="74" t="str">
        <f>IF(ISNUMBER(Tabla1[[#This Row],[Peso muestra (g)]]),(Tabla1[[#This Row],[Peso muestra (g)]]*$B$14+$B$15)+Tabla1[[#This Row],[Peso muestra (g)]],"")</f>
        <v/>
      </c>
      <c r="G41" s="89">
        <v>5.1980000000000004</v>
      </c>
      <c r="H41" s="69"/>
      <c r="I41" s="69">
        <v>10</v>
      </c>
      <c r="J41" s="71">
        <v>0.99960000000000004</v>
      </c>
      <c r="K4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1" s="98" t="s">
        <v>136</v>
      </c>
      <c r="M41" s="69" t="s">
        <v>63</v>
      </c>
      <c r="N41" s="98" t="s">
        <v>128</v>
      </c>
      <c r="O41" s="99"/>
      <c r="P41" s="76" t="s">
        <v>147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4" customFormat="1" ht="15" customHeight="1" x14ac:dyDescent="0.25">
      <c r="A42" s="67">
        <v>44349</v>
      </c>
      <c r="B42" s="73" t="s">
        <v>143</v>
      </c>
      <c r="C42" s="73" t="s">
        <v>62</v>
      </c>
      <c r="D42" s="73" t="s">
        <v>112</v>
      </c>
      <c r="E42" s="54">
        <v>0.51090000000000002</v>
      </c>
      <c r="F42" s="74">
        <f>IF(ISNUMBER(Tabla1[[#This Row],[Peso muestra (g)]]),(Tabla1[[#This Row],[Peso muestra (g)]]*$B$14+$B$15)+Tabla1[[#This Row],[Peso muestra (g)]],"")</f>
        <v>0.5113422337181277</v>
      </c>
      <c r="G42" s="89">
        <v>5.1269999999999998</v>
      </c>
      <c r="H42" s="69">
        <f>(50/10)/1000</f>
        <v>5.0000000000000001E-3</v>
      </c>
      <c r="I42" s="69">
        <v>50</v>
      </c>
      <c r="J42" s="71">
        <v>0.99960000000000004</v>
      </c>
      <c r="K4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250.56355910281977</v>
      </c>
      <c r="L42" s="98" t="s">
        <v>136</v>
      </c>
      <c r="M42" s="69" t="s">
        <v>63</v>
      </c>
      <c r="N42" s="98" t="s">
        <v>128</v>
      </c>
      <c r="O42" s="97" t="s">
        <v>144</v>
      </c>
      <c r="P42" s="76" t="s">
        <v>146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4" customFormat="1" ht="15" customHeight="1" x14ac:dyDescent="0.25">
      <c r="A43" s="67">
        <v>44349</v>
      </c>
      <c r="B43" s="73" t="s">
        <v>143</v>
      </c>
      <c r="C43" s="73" t="s">
        <v>64</v>
      </c>
      <c r="D43" s="73" t="s">
        <v>112</v>
      </c>
      <c r="E43" s="54">
        <v>0.5111</v>
      </c>
      <c r="F43" s="74">
        <f>IF(ISNUMBER(Tabla1[[#This Row],[Peso muestra (g)]]),(Tabla1[[#This Row],[Peso muestra (g)]]*$B$14+$B$15)+Tabla1[[#This Row],[Peso muestra (g)]],"")</f>
        <v>0.51154223398378618</v>
      </c>
      <c r="G43" s="89">
        <v>5.1459999999999999</v>
      </c>
      <c r="H43" s="69">
        <f t="shared" ref="H43" si="1">(50/10)/1000</f>
        <v>5.0000000000000001E-3</v>
      </c>
      <c r="I43" s="69">
        <v>50</v>
      </c>
      <c r="J43" s="71">
        <v>0.99960000000000004</v>
      </c>
      <c r="K43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251.39378815020007</v>
      </c>
      <c r="L43" s="98" t="s">
        <v>136</v>
      </c>
      <c r="M43" s="69" t="s">
        <v>63</v>
      </c>
      <c r="N43" s="98" t="s">
        <v>128</v>
      </c>
      <c r="O43" s="99"/>
      <c r="P43" s="76" t="s">
        <v>148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4" customFormat="1" ht="15" customHeight="1" x14ac:dyDescent="0.25">
      <c r="A44" s="67">
        <v>44364</v>
      </c>
      <c r="B44" s="73" t="s">
        <v>74</v>
      </c>
      <c r="C44" s="73" t="s">
        <v>74</v>
      </c>
      <c r="D44" s="73" t="s">
        <v>79</v>
      </c>
      <c r="E44" s="54"/>
      <c r="F44" s="74" t="str">
        <f>IF(ISNUMBER(Tabla1[[#This Row],[Peso muestra (g)]]),(Tabla1[[#This Row],[Peso muestra (g)]]*$B$14+$B$15)+Tabla1[[#This Row],[Peso muestra (g)]],"")</f>
        <v/>
      </c>
      <c r="G44" s="89">
        <v>0</v>
      </c>
      <c r="H44" s="69"/>
      <c r="I44" s="69"/>
      <c r="J44" s="71">
        <v>0.99960000000000004</v>
      </c>
      <c r="K4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4" s="98" t="s">
        <v>104</v>
      </c>
      <c r="M44" s="69" t="s">
        <v>63</v>
      </c>
      <c r="N44" s="98" t="s">
        <v>128</v>
      </c>
      <c r="O44" s="99"/>
      <c r="P44" s="76" t="s">
        <v>151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4" customFormat="1" ht="15" customHeight="1" x14ac:dyDescent="0.25">
      <c r="A45" s="67">
        <v>44364</v>
      </c>
      <c r="B45" s="73" t="s">
        <v>129</v>
      </c>
      <c r="C45" s="73" t="s">
        <v>73</v>
      </c>
      <c r="D45" s="73" t="s">
        <v>79</v>
      </c>
      <c r="E45" s="54"/>
      <c r="F45" s="74" t="str">
        <f>IF(ISNUMBER(Tabla1[[#This Row],[Peso muestra (g)]]),(Tabla1[[#This Row],[Peso muestra (g)]]*$B$14+$B$15)+Tabla1[[#This Row],[Peso muestra (g)]],"")</f>
        <v/>
      </c>
      <c r="G45" s="89">
        <v>5.133</v>
      </c>
      <c r="H45" s="69"/>
      <c r="I45" s="69"/>
      <c r="J45" s="71">
        <v>0.99960000000000004</v>
      </c>
      <c r="K4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5" s="98" t="s">
        <v>104</v>
      </c>
      <c r="M45" s="69" t="s">
        <v>63</v>
      </c>
      <c r="N45" s="98" t="s">
        <v>128</v>
      </c>
      <c r="O45" s="99"/>
      <c r="P45" s="76" t="s">
        <v>154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4" customFormat="1" ht="15" customHeight="1" x14ac:dyDescent="0.25">
      <c r="A46" s="67">
        <v>44364</v>
      </c>
      <c r="B46" s="73" t="s">
        <v>129</v>
      </c>
      <c r="C46" s="73" t="s">
        <v>73</v>
      </c>
      <c r="D46" s="73" t="s">
        <v>79</v>
      </c>
      <c r="E46" s="54"/>
      <c r="F46" s="74" t="str">
        <f>IF(ISNUMBER(Tabla1[[#This Row],[Peso muestra (g)]]),(Tabla1[[#This Row],[Peso muestra (g)]]*$B$14+$B$15)+Tabla1[[#This Row],[Peso muestra (g)]],"")</f>
        <v/>
      </c>
      <c r="G46" s="89">
        <v>5.1319999999999997</v>
      </c>
      <c r="H46" s="69"/>
      <c r="I46" s="69"/>
      <c r="J46" s="71">
        <v>0.99960000000000004</v>
      </c>
      <c r="K4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6" s="98" t="s">
        <v>104</v>
      </c>
      <c r="M46" s="69" t="s">
        <v>63</v>
      </c>
      <c r="N46" s="98" t="s">
        <v>128</v>
      </c>
      <c r="O46" s="99"/>
      <c r="P46" s="76" t="s">
        <v>154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4" customFormat="1" ht="15" customHeight="1" x14ac:dyDescent="0.25">
      <c r="A47" s="67">
        <v>44364</v>
      </c>
      <c r="B47" s="73" t="s">
        <v>129</v>
      </c>
      <c r="C47" s="73" t="s">
        <v>73</v>
      </c>
      <c r="D47" s="73" t="s">
        <v>79</v>
      </c>
      <c r="E47" s="54"/>
      <c r="F47" s="74" t="str">
        <f>IF(ISNUMBER(Tabla1[[#This Row],[Peso muestra (g)]]),(Tabla1[[#This Row],[Peso muestra (g)]]*$B$14+$B$15)+Tabla1[[#This Row],[Peso muestra (g)]],"")</f>
        <v/>
      </c>
      <c r="G47" s="89">
        <v>5.1340000000000003</v>
      </c>
      <c r="H47" s="69"/>
      <c r="I47" s="69"/>
      <c r="J47" s="71">
        <v>0.99960000000000004</v>
      </c>
      <c r="K4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47" s="98" t="s">
        <v>104</v>
      </c>
      <c r="M47" s="69" t="s">
        <v>63</v>
      </c>
      <c r="N47" s="98" t="s">
        <v>128</v>
      </c>
      <c r="O47" s="99"/>
      <c r="P47" s="76" t="s">
        <v>154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4" customFormat="1" ht="15" customHeight="1" x14ac:dyDescent="0.25">
      <c r="A48" s="67">
        <v>44364</v>
      </c>
      <c r="B48" s="73" t="s">
        <v>149</v>
      </c>
      <c r="C48" s="73" t="s">
        <v>62</v>
      </c>
      <c r="D48" s="73" t="s">
        <v>115</v>
      </c>
      <c r="E48" s="54">
        <v>0.53320000000000001</v>
      </c>
      <c r="F48" s="74">
        <f>IF(ISNUMBER(Tabla1[[#This Row],[Peso muestra (g)]]),(Tabla1[[#This Row],[Peso muestra (g)]]*$B$14+$B$15)+Tabla1[[#This Row],[Peso muestra (g)]],"")</f>
        <v>0.53364226333904752</v>
      </c>
      <c r="G48" s="107">
        <v>2.1139999999999999</v>
      </c>
      <c r="H48" s="69">
        <f>(50/5)/1000</f>
        <v>0.01</v>
      </c>
      <c r="I48" s="69">
        <v>50</v>
      </c>
      <c r="J48" s="71">
        <v>0.99960000000000004</v>
      </c>
      <c r="K48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197.9935384781748</v>
      </c>
      <c r="L48" s="98" t="s">
        <v>104</v>
      </c>
      <c r="M48" s="69" t="s">
        <v>63</v>
      </c>
      <c r="N48" s="98" t="s">
        <v>128</v>
      </c>
      <c r="O48" s="99"/>
      <c r="P48" s="76" t="s">
        <v>152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4" customFormat="1" ht="15" customHeight="1" x14ac:dyDescent="0.25">
      <c r="A49" s="67">
        <v>44364</v>
      </c>
      <c r="B49" s="73" t="s">
        <v>149</v>
      </c>
      <c r="C49" s="73" t="s">
        <v>64</v>
      </c>
      <c r="D49" s="73" t="s">
        <v>115</v>
      </c>
      <c r="E49" s="54">
        <v>0.53610000000000002</v>
      </c>
      <c r="F49" s="74">
        <f>IF(ISNUMBER(Tabla1[[#This Row],[Peso muestra (g)]]),(Tabla1[[#This Row],[Peso muestra (g)]]*$B$14+$B$15)+Tabla1[[#This Row],[Peso muestra (g)]],"")</f>
        <v>0.53654226719109543</v>
      </c>
      <c r="G49" s="107">
        <v>2.14</v>
      </c>
      <c r="H49" s="69">
        <f>(50/5)/1000</f>
        <v>0.01</v>
      </c>
      <c r="I49" s="69">
        <v>50</v>
      </c>
      <c r="J49" s="71">
        <v>0.99960000000000004</v>
      </c>
      <c r="K49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199.3453387371363</v>
      </c>
      <c r="L49" s="98" t="s">
        <v>104</v>
      </c>
      <c r="M49" s="69" t="s">
        <v>63</v>
      </c>
      <c r="N49" s="98" t="s">
        <v>128</v>
      </c>
      <c r="O49" s="99"/>
      <c r="P49" s="76" t="s">
        <v>155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24" customFormat="1" ht="15" customHeight="1" x14ac:dyDescent="0.25">
      <c r="A50" s="67">
        <v>44364</v>
      </c>
      <c r="B50" s="73" t="s">
        <v>149</v>
      </c>
      <c r="C50" s="73" t="s">
        <v>62</v>
      </c>
      <c r="D50" s="73" t="s">
        <v>115</v>
      </c>
      <c r="E50" s="54">
        <v>0.53320000000000001</v>
      </c>
      <c r="F50" s="74">
        <f>IF(ISNUMBER(Tabla1[[#This Row],[Peso muestra (g)]]),(Tabla1[[#This Row],[Peso muestra (g)]]*$B$14+$B$15)+Tabla1[[#This Row],[Peso muestra (g)]],"")</f>
        <v>0.53364226333904752</v>
      </c>
      <c r="G50" s="89">
        <v>4.2510000000000003</v>
      </c>
      <c r="H50" s="69">
        <f>(50/10)/1000</f>
        <v>5.0000000000000001E-3</v>
      </c>
      <c r="I50" s="69">
        <v>50</v>
      </c>
      <c r="J50" s="71">
        <v>0.99960000000000004</v>
      </c>
      <c r="K50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199.07060834217626</v>
      </c>
      <c r="L50" s="98" t="s">
        <v>104</v>
      </c>
      <c r="M50" s="69" t="s">
        <v>63</v>
      </c>
      <c r="N50" s="98" t="s">
        <v>128</v>
      </c>
      <c r="O50" s="99"/>
      <c r="P50" s="76" t="s">
        <v>152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24" customFormat="1" ht="15" customHeight="1" x14ac:dyDescent="0.25">
      <c r="A51" s="67">
        <v>44364</v>
      </c>
      <c r="B51" s="73" t="s">
        <v>149</v>
      </c>
      <c r="C51" s="73" t="s">
        <v>64</v>
      </c>
      <c r="D51" s="73" t="s">
        <v>115</v>
      </c>
      <c r="E51" s="54">
        <v>0.53610000000000002</v>
      </c>
      <c r="F51" s="74">
        <f>IF(ISNUMBER(Tabla1[[#This Row],[Peso muestra (g)]]),(Tabla1[[#This Row],[Peso muestra (g)]]*$B$14+$B$15)+Tabla1[[#This Row],[Peso muestra (g)]],"")</f>
        <v>0.53654226719109543</v>
      </c>
      <c r="G51" s="89">
        <v>4.3049999999999997</v>
      </c>
      <c r="H51" s="69">
        <f>(50/10)/1000</f>
        <v>5.0000000000000001E-3</v>
      </c>
      <c r="I51" s="69">
        <v>50</v>
      </c>
      <c r="J51" s="71">
        <v>0.99960000000000004</v>
      </c>
      <c r="K51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200.50973908022704</v>
      </c>
      <c r="L51" s="98" t="s">
        <v>104</v>
      </c>
      <c r="M51" s="69" t="s">
        <v>63</v>
      </c>
      <c r="N51" s="98" t="s">
        <v>128</v>
      </c>
      <c r="O51" s="99"/>
      <c r="P51" s="76" t="s">
        <v>155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24" customFormat="1" ht="15" customHeight="1" x14ac:dyDescent="0.25">
      <c r="A52" s="67">
        <v>44364</v>
      </c>
      <c r="B52" s="73" t="s">
        <v>150</v>
      </c>
      <c r="C52" s="73" t="s">
        <v>62</v>
      </c>
      <c r="D52" s="73" t="s">
        <v>79</v>
      </c>
      <c r="E52" s="54">
        <v>0.54579999999999995</v>
      </c>
      <c r="F52" s="74">
        <f>IF(ISNUMBER(Tabla1[[#This Row],[Peso muestra (g)]]),(Tabla1[[#This Row],[Peso muestra (g)]]*$B$14+$B$15)+Tabla1[[#This Row],[Peso muestra (g)]],"")</f>
        <v>0.54624228007553144</v>
      </c>
      <c r="G52" s="89">
        <v>7.694</v>
      </c>
      <c r="H52" s="69">
        <f>(1/0.5)*(50/50)/1000</f>
        <v>2E-3</v>
      </c>
      <c r="I52" s="69">
        <v>50</v>
      </c>
      <c r="J52" s="71">
        <v>0.99960000000000004</v>
      </c>
      <c r="K5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140.79690790204927</v>
      </c>
      <c r="L52" s="98" t="s">
        <v>104</v>
      </c>
      <c r="M52" s="69" t="s">
        <v>63</v>
      </c>
      <c r="N52" s="98" t="s">
        <v>128</v>
      </c>
      <c r="O52" s="99"/>
      <c r="P52" s="76" t="s">
        <v>153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24" customFormat="1" ht="15" customHeight="1" x14ac:dyDescent="0.25">
      <c r="A53" s="67">
        <v>44364</v>
      </c>
      <c r="B53" s="73" t="s">
        <v>150</v>
      </c>
      <c r="C53" s="73" t="s">
        <v>64</v>
      </c>
      <c r="D53" s="73" t="s">
        <v>79</v>
      </c>
      <c r="E53" s="54">
        <v>0.54159999999999997</v>
      </c>
      <c r="F53" s="74">
        <f>IF(ISNUMBER(Tabla1[[#This Row],[Peso muestra (g)]]),(Tabla1[[#This Row],[Peso muestra (g)]]*$B$14+$B$15)+Tabla1[[#This Row],[Peso muestra (g)]],"")</f>
        <v>0.5420422744967035</v>
      </c>
      <c r="G53" s="89">
        <v>7.7320000000000002</v>
      </c>
      <c r="H53" s="69">
        <f>(1/0.5)*(50/50)/1000</f>
        <v>2E-3</v>
      </c>
      <c r="I53" s="69">
        <v>50</v>
      </c>
      <c r="J53" s="71">
        <v>0.99960000000000004</v>
      </c>
      <c r="K53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142.58864231902274</v>
      </c>
      <c r="L53" s="98" t="s">
        <v>104</v>
      </c>
      <c r="M53" s="69" t="s">
        <v>63</v>
      </c>
      <c r="N53" s="98" t="s">
        <v>128</v>
      </c>
      <c r="O53" s="99"/>
      <c r="P53" s="76" t="s">
        <v>156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24" customFormat="1" ht="15" customHeight="1" x14ac:dyDescent="0.25">
      <c r="A54" s="67">
        <v>44364</v>
      </c>
      <c r="B54" s="73" t="s">
        <v>150</v>
      </c>
      <c r="C54" s="73" t="s">
        <v>62</v>
      </c>
      <c r="D54" s="73" t="s">
        <v>79</v>
      </c>
      <c r="E54" s="54">
        <v>0.54290000000000005</v>
      </c>
      <c r="F54" s="74">
        <f>IF(ISNUMBER(Tabla1[[#This Row],[Peso muestra (g)]]),(Tabla1[[#This Row],[Peso muestra (g)]]*$B$14+$B$15)+Tabla1[[#This Row],[Peso muestra (g)]],"")</f>
        <v>0.54334227622348363</v>
      </c>
      <c r="G54" s="89">
        <v>7.1970000000000001</v>
      </c>
      <c r="H54" s="69">
        <f>(1/0.5)*(50/50)/1000</f>
        <v>2E-3</v>
      </c>
      <c r="I54" s="69">
        <v>50</v>
      </c>
      <c r="J54" s="71">
        <v>0.99960000000000004</v>
      </c>
      <c r="K54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132.40495935642909</v>
      </c>
      <c r="L54" s="98" t="s">
        <v>104</v>
      </c>
      <c r="M54" s="69" t="s">
        <v>63</v>
      </c>
      <c r="N54" s="98" t="s">
        <v>128</v>
      </c>
      <c r="O54" s="99"/>
      <c r="P54" s="76" t="s">
        <v>157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24" customFormat="1" ht="15" customHeight="1" x14ac:dyDescent="0.25">
      <c r="A55" s="67">
        <v>44364</v>
      </c>
      <c r="B55" s="73" t="s">
        <v>150</v>
      </c>
      <c r="C55" s="73" t="s">
        <v>62</v>
      </c>
      <c r="D55" s="73" t="s">
        <v>79</v>
      </c>
      <c r="E55" s="54">
        <v>0.54579999999999995</v>
      </c>
      <c r="F55" s="74">
        <f>IF(ISNUMBER(Tabla1[[#This Row],[Peso muestra (g)]]),(Tabla1[[#This Row],[Peso muestra (g)]]*$B$14+$B$15)+Tabla1[[#This Row],[Peso muestra (g)]],"")</f>
        <v>0.54624228007553144</v>
      </c>
      <c r="G55" s="89">
        <v>3.036</v>
      </c>
      <c r="H55" s="69">
        <f>(1/0.5)*(50/20)/1000</f>
        <v>5.0000000000000001E-3</v>
      </c>
      <c r="I55" s="69">
        <v>50</v>
      </c>
      <c r="J55" s="71">
        <v>0.99960000000000004</v>
      </c>
      <c r="K55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138.89375240142371</v>
      </c>
      <c r="L55" s="98" t="s">
        <v>104</v>
      </c>
      <c r="M55" s="69" t="s">
        <v>63</v>
      </c>
      <c r="N55" s="98" t="s">
        <v>128</v>
      </c>
      <c r="O55" s="99"/>
      <c r="P55" s="76" t="s">
        <v>153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s="24" customFormat="1" ht="15" customHeight="1" x14ac:dyDescent="0.25">
      <c r="A56" s="67">
        <v>44364</v>
      </c>
      <c r="B56" s="73" t="s">
        <v>150</v>
      </c>
      <c r="C56" s="73" t="s">
        <v>64</v>
      </c>
      <c r="D56" s="73" t="s">
        <v>79</v>
      </c>
      <c r="E56" s="54">
        <v>0.54159999999999997</v>
      </c>
      <c r="F56" s="74">
        <f>IF(ISNUMBER(Tabla1[[#This Row],[Peso muestra (g)]]),(Tabla1[[#This Row],[Peso muestra (g)]]*$B$14+$B$15)+Tabla1[[#This Row],[Peso muestra (g)]],"")</f>
        <v>0.5420422744967035</v>
      </c>
      <c r="G56" s="89">
        <v>3.0390000000000001</v>
      </c>
      <c r="H56" s="69">
        <f>(1/0.5)*(50/20)/1000</f>
        <v>5.0000000000000001E-3</v>
      </c>
      <c r="I56" s="69">
        <v>50</v>
      </c>
      <c r="J56" s="71">
        <v>0.99960000000000004</v>
      </c>
      <c r="K56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140.1082785849425</v>
      </c>
      <c r="L56" s="98" t="s">
        <v>104</v>
      </c>
      <c r="M56" s="69" t="s">
        <v>63</v>
      </c>
      <c r="N56" s="98" t="s">
        <v>128</v>
      </c>
      <c r="O56" s="99"/>
      <c r="P56" s="76" t="s">
        <v>156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s="24" customFormat="1" ht="15" customHeight="1" x14ac:dyDescent="0.25">
      <c r="A57" s="67">
        <v>44364</v>
      </c>
      <c r="B57" s="73" t="s">
        <v>150</v>
      </c>
      <c r="C57" s="73" t="s">
        <v>62</v>
      </c>
      <c r="D57" s="73" t="s">
        <v>79</v>
      </c>
      <c r="E57" s="54">
        <v>0.54290000000000005</v>
      </c>
      <c r="F57" s="74">
        <f>IF(ISNUMBER(Tabla1[[#This Row],[Peso muestra (g)]]),(Tabla1[[#This Row],[Peso muestra (g)]]*$B$14+$B$15)+Tabla1[[#This Row],[Peso muestra (g)]],"")</f>
        <v>0.54334227622348363</v>
      </c>
      <c r="G57" s="89">
        <v>2.8330000000000002</v>
      </c>
      <c r="H57" s="69">
        <f>(1/0.5)*(50/20)/1000</f>
        <v>5.0000000000000001E-3</v>
      </c>
      <c r="I57" s="69">
        <v>50</v>
      </c>
      <c r="J57" s="71">
        <v>0.99960000000000004</v>
      </c>
      <c r="K57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130.29847500929677</v>
      </c>
      <c r="L57" s="98" t="s">
        <v>104</v>
      </c>
      <c r="M57" s="69" t="s">
        <v>63</v>
      </c>
      <c r="N57" s="98" t="s">
        <v>128</v>
      </c>
      <c r="O57" s="99"/>
      <c r="P57" s="76" t="s">
        <v>157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s="24" customFormat="1" ht="15" customHeight="1" x14ac:dyDescent="0.25">
      <c r="A58" s="67">
        <v>44411</v>
      </c>
      <c r="B58" s="73" t="s">
        <v>74</v>
      </c>
      <c r="C58" s="73" t="s">
        <v>74</v>
      </c>
      <c r="D58" s="73" t="s">
        <v>79</v>
      </c>
      <c r="E58" s="54">
        <v>1</v>
      </c>
      <c r="F58" s="74">
        <f>IF(ISNUMBER(Tabla1[[#This Row],[Peso muestra (g)]]),(Tabla1[[#This Row],[Peso muestra (g)]]*$B$14+$B$15)+Tabla1[[#This Row],[Peso muestra (g)]],"")</f>
        <v>1.0004428833859269</v>
      </c>
      <c r="G58" s="89">
        <v>0</v>
      </c>
      <c r="H58" s="69">
        <v>0</v>
      </c>
      <c r="I58" s="69">
        <v>50</v>
      </c>
      <c r="J58" s="71">
        <v>0.99960000000000004</v>
      </c>
      <c r="K58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0</v>
      </c>
      <c r="L58" s="98" t="s">
        <v>104</v>
      </c>
      <c r="M58" s="69" t="s">
        <v>63</v>
      </c>
      <c r="N58" s="98" t="s">
        <v>128</v>
      </c>
      <c r="O58" s="99"/>
      <c r="P58" s="76" t="s">
        <v>161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s="24" customFormat="1" ht="15" customHeight="1" x14ac:dyDescent="0.25">
      <c r="A59" s="67">
        <v>44411</v>
      </c>
      <c r="B59" s="73" t="s">
        <v>159</v>
      </c>
      <c r="C59" s="73" t="s">
        <v>73</v>
      </c>
      <c r="D59" s="73" t="s">
        <v>79</v>
      </c>
      <c r="E59" s="54">
        <v>1</v>
      </c>
      <c r="F59" s="74">
        <f>IF(ISNUMBER(Tabla1[[#This Row],[Peso muestra (g)]]),(Tabla1[[#This Row],[Peso muestra (g)]]*$B$14+$B$15)+Tabla1[[#This Row],[Peso muestra (g)]],"")</f>
        <v>1.0004428833859269</v>
      </c>
      <c r="G59" s="89">
        <v>5.01</v>
      </c>
      <c r="H59" s="69">
        <v>1</v>
      </c>
      <c r="I59" s="69">
        <v>50</v>
      </c>
      <c r="J59" s="71">
        <v>0.99960000000000004</v>
      </c>
      <c r="K59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25028.895118184049</v>
      </c>
      <c r="L59" s="98" t="s">
        <v>104</v>
      </c>
      <c r="M59" s="69" t="s">
        <v>63</v>
      </c>
      <c r="N59" s="98" t="s">
        <v>128</v>
      </c>
      <c r="O59" s="99"/>
      <c r="P59" s="76" t="s">
        <v>162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s="24" customFormat="1" ht="15" customHeight="1" x14ac:dyDescent="0.25">
      <c r="A60" s="67">
        <v>44411</v>
      </c>
      <c r="B60" s="73" t="s">
        <v>159</v>
      </c>
      <c r="C60" s="73" t="s">
        <v>73</v>
      </c>
      <c r="D60" s="73" t="s">
        <v>79</v>
      </c>
      <c r="E60" s="54">
        <v>1</v>
      </c>
      <c r="F60" s="74">
        <f>IF(ISNUMBER(Tabla1[[#This Row],[Peso muestra (g)]]),(Tabla1[[#This Row],[Peso muestra (g)]]*$B$14+$B$15)+Tabla1[[#This Row],[Peso muestra (g)]],"")</f>
        <v>1.0004428833859269</v>
      </c>
      <c r="G60" s="89">
        <v>5.0110000000000001</v>
      </c>
      <c r="H60" s="69">
        <v>1</v>
      </c>
      <c r="I60" s="69">
        <v>50</v>
      </c>
      <c r="J60" s="71">
        <v>0.99960000000000004</v>
      </c>
      <c r="K60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25033.89090563279</v>
      </c>
      <c r="L60" s="98" t="s">
        <v>104</v>
      </c>
      <c r="M60" s="69" t="s">
        <v>63</v>
      </c>
      <c r="N60" s="98" t="s">
        <v>128</v>
      </c>
      <c r="O60" s="99"/>
      <c r="P60" s="76" t="s">
        <v>162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s="24" customFormat="1" ht="15" customHeight="1" x14ac:dyDescent="0.25">
      <c r="A61" s="67">
        <v>44411</v>
      </c>
      <c r="B61" s="73" t="s">
        <v>159</v>
      </c>
      <c r="C61" s="73" t="s">
        <v>73</v>
      </c>
      <c r="D61" s="73" t="s">
        <v>79</v>
      </c>
      <c r="E61" s="54">
        <v>1</v>
      </c>
      <c r="F61" s="74">
        <f>IF(ISNUMBER(Tabla1[[#This Row],[Peso muestra (g)]]),(Tabla1[[#This Row],[Peso muestra (g)]]*$B$14+$B$15)+Tabla1[[#This Row],[Peso muestra (g)]],"")</f>
        <v>1.0004428833859269</v>
      </c>
      <c r="G61" s="89">
        <v>5.0110000000000001</v>
      </c>
      <c r="H61" s="69">
        <v>1</v>
      </c>
      <c r="I61" s="69">
        <v>50</v>
      </c>
      <c r="J61" s="71">
        <v>0.99960000000000004</v>
      </c>
      <c r="K61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25033.89090563279</v>
      </c>
      <c r="L61" s="98" t="s">
        <v>104</v>
      </c>
      <c r="M61" s="69" t="s">
        <v>63</v>
      </c>
      <c r="N61" s="98" t="s">
        <v>128</v>
      </c>
      <c r="O61" s="99"/>
      <c r="P61" s="76" t="s">
        <v>162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s="24" customFormat="1" ht="15" customHeight="1" x14ac:dyDescent="0.25">
      <c r="A62" s="67">
        <v>44411</v>
      </c>
      <c r="B62" s="73" t="s">
        <v>160</v>
      </c>
      <c r="C62" s="73" t="s">
        <v>62</v>
      </c>
      <c r="D62" s="73" t="s">
        <v>114</v>
      </c>
      <c r="E62" s="54">
        <v>2</v>
      </c>
      <c r="F62" s="74">
        <f>IF(ISNUMBER(Tabla1[[#This Row],[Peso muestra (g)]]),(Tabla1[[#This Row],[Peso muestra (g)]]*$B$14+$B$15)+Tabla1[[#This Row],[Peso muestra (g)]],"")</f>
        <v>2.0004442116782992</v>
      </c>
      <c r="G62" s="89">
        <v>0.52900000000000003</v>
      </c>
      <c r="H62" s="69">
        <f t="shared" ref="H62:H63" si="2">(50/10)/1000</f>
        <v>5.0000000000000001E-3</v>
      </c>
      <c r="I62" s="69">
        <v>50</v>
      </c>
      <c r="J62" s="71">
        <v>0.99960000000000004</v>
      </c>
      <c r="K6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6.6083872386069453</v>
      </c>
      <c r="L62" s="98" t="s">
        <v>104</v>
      </c>
      <c r="M62" s="69" t="s">
        <v>63</v>
      </c>
      <c r="N62" s="98" t="s">
        <v>128</v>
      </c>
      <c r="O62" s="99"/>
      <c r="P62" s="76" t="s">
        <v>163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s="24" customFormat="1" ht="15" customHeight="1" x14ac:dyDescent="0.25">
      <c r="A63" s="67">
        <v>44411</v>
      </c>
      <c r="B63" s="73" t="s">
        <v>160</v>
      </c>
      <c r="C63" s="73" t="s">
        <v>64</v>
      </c>
      <c r="D63" s="73" t="s">
        <v>114</v>
      </c>
      <c r="E63" s="54">
        <v>2</v>
      </c>
      <c r="F63" s="74">
        <f>IF(ISNUMBER(Tabla1[[#This Row],[Peso muestra (g)]]),(Tabla1[[#This Row],[Peso muestra (g)]]*$B$14+$B$15)+Tabla1[[#This Row],[Peso muestra (g)]],"")</f>
        <v>2.0004442116782992</v>
      </c>
      <c r="G63" s="89">
        <v>0.55100000000000005</v>
      </c>
      <c r="H63" s="69">
        <f t="shared" si="2"/>
        <v>5.0000000000000001E-3</v>
      </c>
      <c r="I63" s="69">
        <v>50</v>
      </c>
      <c r="J63" s="71">
        <v>0.99960000000000004</v>
      </c>
      <c r="K63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6.8832161974904089</v>
      </c>
      <c r="L63" s="98" t="s">
        <v>104</v>
      </c>
      <c r="M63" s="69" t="s">
        <v>63</v>
      </c>
      <c r="N63" s="98" t="s">
        <v>128</v>
      </c>
      <c r="O63" s="99"/>
      <c r="P63" s="76" t="s">
        <v>164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s="24" customFormat="1" ht="15" customHeight="1" x14ac:dyDescent="0.25">
      <c r="A64" s="67">
        <v>44428</v>
      </c>
      <c r="B64" s="73" t="s">
        <v>74</v>
      </c>
      <c r="C64" s="73" t="s">
        <v>74</v>
      </c>
      <c r="D64" s="73" t="s">
        <v>79</v>
      </c>
      <c r="E64" s="54"/>
      <c r="F64" s="74" t="str">
        <f>IF(ISNUMBER(Tabla1[[#This Row],[Peso muestra (g)]]),(Tabla1[[#This Row],[Peso muestra (g)]]*$B$14+$B$15)+Tabla1[[#This Row],[Peso muestra (g)]],"")</f>
        <v/>
      </c>
      <c r="G64" s="89">
        <v>0</v>
      </c>
      <c r="H64" s="69"/>
      <c r="I64" s="69">
        <v>50</v>
      </c>
      <c r="J64" s="71">
        <v>0.99960000000000004</v>
      </c>
      <c r="K6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64" s="98" t="s">
        <v>104</v>
      </c>
      <c r="M64" s="69" t="s">
        <v>63</v>
      </c>
      <c r="N64" s="98" t="s">
        <v>128</v>
      </c>
      <c r="O64" s="99"/>
      <c r="P64" s="76" t="s">
        <v>167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s="24" customFormat="1" ht="15" customHeight="1" x14ac:dyDescent="0.25">
      <c r="A65" s="67">
        <v>44428</v>
      </c>
      <c r="B65" s="73" t="s">
        <v>159</v>
      </c>
      <c r="C65" s="73" t="s">
        <v>73</v>
      </c>
      <c r="D65" s="73" t="s">
        <v>79</v>
      </c>
      <c r="E65" s="54"/>
      <c r="F65" s="74" t="str">
        <f>IF(ISNUMBER(Tabla1[[#This Row],[Peso muestra (g)]]),(Tabla1[[#This Row],[Peso muestra (g)]]*$B$14+$B$15)+Tabla1[[#This Row],[Peso muestra (g)]],"")</f>
        <v/>
      </c>
      <c r="G65" s="89">
        <v>5.0039999999999996</v>
      </c>
      <c r="H65" s="69"/>
      <c r="I65" s="69">
        <v>50</v>
      </c>
      <c r="J65" s="71">
        <v>0.99960000000000004</v>
      </c>
      <c r="K6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65" s="98" t="s">
        <v>104</v>
      </c>
      <c r="M65" s="69" t="s">
        <v>63</v>
      </c>
      <c r="N65" s="98" t="s">
        <v>128</v>
      </c>
      <c r="O65" s="99"/>
      <c r="P65" s="76" t="s">
        <v>170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s="24" customFormat="1" ht="15" customHeight="1" x14ac:dyDescent="0.25">
      <c r="A66" s="67">
        <v>44428</v>
      </c>
      <c r="B66" s="73" t="s">
        <v>159</v>
      </c>
      <c r="C66" s="73" t="s">
        <v>73</v>
      </c>
      <c r="D66" s="73" t="s">
        <v>79</v>
      </c>
      <c r="E66" s="54"/>
      <c r="F66" s="74" t="str">
        <f>IF(ISNUMBER(Tabla1[[#This Row],[Peso muestra (g)]]),(Tabla1[[#This Row],[Peso muestra (g)]]*$B$14+$B$15)+Tabla1[[#This Row],[Peso muestra (g)]],"")</f>
        <v/>
      </c>
      <c r="G66" s="89">
        <v>5.0049999999999999</v>
      </c>
      <c r="H66" s="69"/>
      <c r="I66" s="69">
        <v>50</v>
      </c>
      <c r="J66" s="71">
        <v>0.99960000000000004</v>
      </c>
      <c r="K6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66" s="98" t="s">
        <v>104</v>
      </c>
      <c r="M66" s="69" t="s">
        <v>63</v>
      </c>
      <c r="N66" s="98" t="s">
        <v>128</v>
      </c>
      <c r="O66" s="99"/>
      <c r="P66" s="76" t="s">
        <v>170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s="24" customFormat="1" ht="15" customHeight="1" x14ac:dyDescent="0.25">
      <c r="A67" s="67">
        <v>44428</v>
      </c>
      <c r="B67" s="73" t="s">
        <v>159</v>
      </c>
      <c r="C67" s="73" t="s">
        <v>73</v>
      </c>
      <c r="D67" s="73" t="s">
        <v>79</v>
      </c>
      <c r="E67" s="54"/>
      <c r="F67" s="74" t="str">
        <f>IF(ISNUMBER(Tabla1[[#This Row],[Peso muestra (g)]]),(Tabla1[[#This Row],[Peso muestra (g)]]*$B$14+$B$15)+Tabla1[[#This Row],[Peso muestra (g)]],"")</f>
        <v/>
      </c>
      <c r="G67" s="89">
        <v>5.0110000000000001</v>
      </c>
      <c r="H67" s="69"/>
      <c r="I67" s="69">
        <v>50</v>
      </c>
      <c r="J67" s="71">
        <v>0.99960000000000004</v>
      </c>
      <c r="K6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67" s="98" t="s">
        <v>104</v>
      </c>
      <c r="M67" s="69" t="s">
        <v>63</v>
      </c>
      <c r="N67" s="98" t="s">
        <v>128</v>
      </c>
      <c r="O67" s="99"/>
      <c r="P67" s="76" t="s">
        <v>170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s="24" customFormat="1" ht="15" customHeight="1" x14ac:dyDescent="0.25">
      <c r="A68" s="67">
        <v>44428</v>
      </c>
      <c r="B68" s="73" t="s">
        <v>165</v>
      </c>
      <c r="C68" s="73" t="s">
        <v>62</v>
      </c>
      <c r="D68" s="73" t="s">
        <v>114</v>
      </c>
      <c r="E68" s="54">
        <v>2</v>
      </c>
      <c r="F68" s="74">
        <f>IF(ISNUMBER(Tabla1[[#This Row],[Peso muestra (g)]]),(Tabla1[[#This Row],[Peso muestra (g)]]*$B$14+$B$15)+Tabla1[[#This Row],[Peso muestra (g)]],"")</f>
        <v>2.0004442116782992</v>
      </c>
      <c r="G68" s="89">
        <v>3.8359999999999999</v>
      </c>
      <c r="H68" s="69">
        <v>1E-3</v>
      </c>
      <c r="I68" s="69">
        <v>50</v>
      </c>
      <c r="J68" s="71">
        <v>0.99960000000000004</v>
      </c>
      <c r="K68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9.5840353297906375</v>
      </c>
      <c r="L68" s="98" t="s">
        <v>104</v>
      </c>
      <c r="M68" s="69" t="s">
        <v>63</v>
      </c>
      <c r="N68" s="98" t="s">
        <v>128</v>
      </c>
      <c r="O68" s="99"/>
      <c r="P68" s="76" t="s">
        <v>168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s="24" customFormat="1" ht="15" customHeight="1" x14ac:dyDescent="0.25">
      <c r="A69" s="67">
        <v>44428</v>
      </c>
      <c r="B69" s="73" t="s">
        <v>165</v>
      </c>
      <c r="C69" s="73" t="s">
        <v>64</v>
      </c>
      <c r="D69" s="73" t="s">
        <v>114</v>
      </c>
      <c r="E69" s="54">
        <v>2</v>
      </c>
      <c r="F69" s="74">
        <f>IF(ISNUMBER(Tabla1[[#This Row],[Peso muestra (g)]]),(Tabla1[[#This Row],[Peso muestra (g)]]*$B$14+$B$15)+Tabla1[[#This Row],[Peso muestra (g)]],"")</f>
        <v>2.0004442116782992</v>
      </c>
      <c r="G69" s="89">
        <v>3.9660000000000002</v>
      </c>
      <c r="H69" s="69">
        <v>1E-3</v>
      </c>
      <c r="I69" s="69">
        <v>50</v>
      </c>
      <c r="J69" s="71">
        <v>0.99960000000000004</v>
      </c>
      <c r="K69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9.9088331902892772</v>
      </c>
      <c r="L69" s="98" t="s">
        <v>104</v>
      </c>
      <c r="M69" s="69" t="s">
        <v>63</v>
      </c>
      <c r="N69" s="98" t="s">
        <v>128</v>
      </c>
      <c r="O69" s="99"/>
      <c r="P69" s="76" t="s">
        <v>171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s="24" customFormat="1" ht="15" customHeight="1" x14ac:dyDescent="0.25">
      <c r="A70" s="67">
        <v>44428</v>
      </c>
      <c r="B70" s="73" t="s">
        <v>166</v>
      </c>
      <c r="C70" s="73" t="s">
        <v>62</v>
      </c>
      <c r="D70" s="73" t="s">
        <v>112</v>
      </c>
      <c r="E70" s="54">
        <v>0.55300000000000005</v>
      </c>
      <c r="F70" s="74">
        <f>IF(ISNUMBER(Tabla1[[#This Row],[Peso muestra (g)]]),(Tabla1[[#This Row],[Peso muestra (g)]]*$B$14+$B$15)+Tabla1[[#This Row],[Peso muestra (g)]],"")</f>
        <v>0.55344228963923658</v>
      </c>
      <c r="G70" s="89">
        <v>2.9449999999999998</v>
      </c>
      <c r="H70" s="69">
        <f>(50/5)/1000</f>
        <v>0.01</v>
      </c>
      <c r="I70" s="69">
        <v>50</v>
      </c>
      <c r="J70" s="71">
        <v>0.99960000000000004</v>
      </c>
      <c r="K70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265.95564299205807</v>
      </c>
      <c r="L70" s="98" t="s">
        <v>104</v>
      </c>
      <c r="M70" s="69" t="s">
        <v>63</v>
      </c>
      <c r="N70" s="98" t="s">
        <v>128</v>
      </c>
      <c r="O70" s="99"/>
      <c r="P70" s="76" t="s">
        <v>169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s="24" customFormat="1" ht="15" customHeight="1" x14ac:dyDescent="0.25">
      <c r="A71" s="67">
        <v>44438</v>
      </c>
      <c r="B71" s="73" t="s">
        <v>74</v>
      </c>
      <c r="C71" s="73" t="s">
        <v>74</v>
      </c>
      <c r="D71" s="73" t="s">
        <v>79</v>
      </c>
      <c r="E71" s="54"/>
      <c r="F71" s="74" t="str">
        <f>IF(ISNUMBER(Tabla1[[#This Row],[Peso muestra (g)]]),(Tabla1[[#This Row],[Peso muestra (g)]]*$B$14+$B$15)+Tabla1[[#This Row],[Peso muestra (g)]],"")</f>
        <v/>
      </c>
      <c r="G71" s="89">
        <v>0</v>
      </c>
      <c r="H71" s="69"/>
      <c r="I71" s="69">
        <v>50</v>
      </c>
      <c r="J71" s="71">
        <v>0.99960000000000004</v>
      </c>
      <c r="K7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1" s="98" t="s">
        <v>104</v>
      </c>
      <c r="M71" s="69" t="s">
        <v>63</v>
      </c>
      <c r="N71" s="98" t="s">
        <v>128</v>
      </c>
      <c r="O71" s="99"/>
      <c r="P71" s="76" t="s">
        <v>173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s="24" customFormat="1" ht="15" customHeight="1" x14ac:dyDescent="0.25">
      <c r="A72" s="67">
        <v>44438</v>
      </c>
      <c r="B72" s="73" t="s">
        <v>159</v>
      </c>
      <c r="C72" s="73" t="s">
        <v>73</v>
      </c>
      <c r="D72" s="73" t="s">
        <v>79</v>
      </c>
      <c r="E72" s="54"/>
      <c r="F72" s="74" t="str">
        <f>IF(ISNUMBER(Tabla1[[#This Row],[Peso muestra (g)]]),(Tabla1[[#This Row],[Peso muestra (g)]]*$B$14+$B$15)+Tabla1[[#This Row],[Peso muestra (g)]],"")</f>
        <v/>
      </c>
      <c r="G72" s="89">
        <v>5.0060000000000002</v>
      </c>
      <c r="H72" s="69"/>
      <c r="I72" s="69">
        <v>50</v>
      </c>
      <c r="J72" s="71">
        <v>0.99960000000000004</v>
      </c>
      <c r="K7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2" s="98" t="s">
        <v>104</v>
      </c>
      <c r="M72" s="69" t="s">
        <v>63</v>
      </c>
      <c r="N72" s="98" t="s">
        <v>128</v>
      </c>
      <c r="O72" s="99"/>
      <c r="P72" s="76" t="s">
        <v>175</v>
      </c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s="24" customFormat="1" ht="15" customHeight="1" x14ac:dyDescent="0.25">
      <c r="A73" s="67">
        <v>44438</v>
      </c>
      <c r="B73" s="73" t="s">
        <v>159</v>
      </c>
      <c r="C73" s="73" t="s">
        <v>73</v>
      </c>
      <c r="D73" s="73" t="s">
        <v>79</v>
      </c>
      <c r="E73" s="54"/>
      <c r="F73" s="74" t="str">
        <f>IF(ISNUMBER(Tabla1[[#This Row],[Peso muestra (g)]]),(Tabla1[[#This Row],[Peso muestra (g)]]*$B$14+$B$15)+Tabla1[[#This Row],[Peso muestra (g)]],"")</f>
        <v/>
      </c>
      <c r="G73" s="89">
        <v>5.0039999999999996</v>
      </c>
      <c r="H73" s="69"/>
      <c r="I73" s="69">
        <v>50</v>
      </c>
      <c r="J73" s="71">
        <v>0.99960000000000004</v>
      </c>
      <c r="K7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3" s="98" t="s">
        <v>104</v>
      </c>
      <c r="M73" s="69" t="s">
        <v>63</v>
      </c>
      <c r="N73" s="98" t="s">
        <v>128</v>
      </c>
      <c r="O73" s="99"/>
      <c r="P73" s="76" t="s">
        <v>175</v>
      </c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s="24" customFormat="1" ht="15" customHeight="1" x14ac:dyDescent="0.25">
      <c r="A74" s="67">
        <v>44438</v>
      </c>
      <c r="B74" s="73" t="s">
        <v>159</v>
      </c>
      <c r="C74" s="73" t="s">
        <v>73</v>
      </c>
      <c r="D74" s="73" t="s">
        <v>79</v>
      </c>
      <c r="E74" s="54"/>
      <c r="F74" s="74" t="str">
        <f>IF(ISNUMBER(Tabla1[[#This Row],[Peso muestra (g)]]),(Tabla1[[#This Row],[Peso muestra (g)]]*$B$14+$B$15)+Tabla1[[#This Row],[Peso muestra (g)]],"")</f>
        <v/>
      </c>
      <c r="G74" s="89">
        <v>5.0090000000000003</v>
      </c>
      <c r="H74" s="69"/>
      <c r="I74" s="69">
        <v>50</v>
      </c>
      <c r="J74" s="71">
        <v>0.99960000000000004</v>
      </c>
      <c r="K7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4" s="98" t="s">
        <v>104</v>
      </c>
      <c r="M74" s="69" t="s">
        <v>63</v>
      </c>
      <c r="N74" s="98" t="s">
        <v>128</v>
      </c>
      <c r="O74" s="99"/>
      <c r="P74" s="76" t="s">
        <v>175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s="24" customFormat="1" ht="15" customHeight="1" x14ac:dyDescent="0.25">
      <c r="A75" s="67">
        <v>44438</v>
      </c>
      <c r="B75" s="108" t="s">
        <v>172</v>
      </c>
      <c r="C75" s="73" t="s">
        <v>62</v>
      </c>
      <c r="D75" s="73" t="s">
        <v>115</v>
      </c>
      <c r="E75" s="54">
        <v>0.52559999999999996</v>
      </c>
      <c r="F75" s="74">
        <f>IF(ISNUMBER(Tabla1[[#This Row],[Peso muestra (g)]]),(Tabla1[[#This Row],[Peso muestra (g)]]*$B$14+$B$15)+Tabla1[[#This Row],[Peso muestra (g)]],"")</f>
        <v>0.52604225324402554</v>
      </c>
      <c r="G75" s="89">
        <v>12.983000000000001</v>
      </c>
      <c r="H75" s="69">
        <f t="shared" ref="H75:H76" si="3">(50/5)/1000</f>
        <v>0.01</v>
      </c>
      <c r="I75" s="69">
        <v>50</v>
      </c>
      <c r="J75" s="71">
        <v>0.99960000000000004</v>
      </c>
      <c r="K75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1233.5327361982584</v>
      </c>
      <c r="L75" s="98" t="s">
        <v>104</v>
      </c>
      <c r="M75" s="69" t="s">
        <v>63</v>
      </c>
      <c r="N75" s="98" t="s">
        <v>128</v>
      </c>
      <c r="O75" s="109">
        <f>Tabla1[[#This Row],[Resultado (mg/100g)]]/1000</f>
        <v>1.2335327361982584</v>
      </c>
      <c r="P75" s="76" t="s">
        <v>174</v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s="24" customFormat="1" ht="15" customHeight="1" x14ac:dyDescent="0.25">
      <c r="A76" s="67">
        <v>44438</v>
      </c>
      <c r="B76" s="108" t="s">
        <v>172</v>
      </c>
      <c r="C76" s="73" t="s">
        <v>64</v>
      </c>
      <c r="D76" s="73" t="s">
        <v>115</v>
      </c>
      <c r="E76" s="54">
        <v>0.52529999999999999</v>
      </c>
      <c r="F76" s="74">
        <f>IF(ISNUMBER(Tabla1[[#This Row],[Peso muestra (g)]]),(Tabla1[[#This Row],[Peso muestra (g)]]*$B$14+$B$15)+Tabla1[[#This Row],[Peso muestra (g)]],"")</f>
        <v>0.52574225284553777</v>
      </c>
      <c r="G76" s="89">
        <v>12.981</v>
      </c>
      <c r="H76" s="69">
        <f t="shared" si="3"/>
        <v>0.01</v>
      </c>
      <c r="I76" s="69">
        <v>50</v>
      </c>
      <c r="J76" s="71">
        <v>0.99960000000000004</v>
      </c>
      <c r="K76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1234.0464866357497</v>
      </c>
      <c r="L76" s="98" t="s">
        <v>104</v>
      </c>
      <c r="M76" s="69" t="s">
        <v>63</v>
      </c>
      <c r="N76" s="98" t="s">
        <v>128</v>
      </c>
      <c r="O76" s="110" t="s">
        <v>177</v>
      </c>
      <c r="P76" s="76" t="s">
        <v>176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s="24" customFormat="1" ht="15" customHeight="1" x14ac:dyDescent="0.25">
      <c r="A77" s="67">
        <v>44443</v>
      </c>
      <c r="B77" s="73" t="s">
        <v>74</v>
      </c>
      <c r="C77" s="73" t="s">
        <v>74</v>
      </c>
      <c r="D77" s="73" t="s">
        <v>79</v>
      </c>
      <c r="E77" s="54"/>
      <c r="F77" s="74" t="str">
        <f>IF(ISNUMBER(Tabla1[[#This Row],[Peso muestra (g)]]),(Tabla1[[#This Row],[Peso muestra (g)]]*$B$14+$B$15)+Tabla1[[#This Row],[Peso muestra (g)]],"")</f>
        <v/>
      </c>
      <c r="G77" s="89">
        <v>0</v>
      </c>
      <c r="H77" s="69"/>
      <c r="I77" s="69">
        <v>50</v>
      </c>
      <c r="J77" s="71">
        <v>0.99960000000000004</v>
      </c>
      <c r="K7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7" s="98" t="s">
        <v>104</v>
      </c>
      <c r="M77" s="69" t="s">
        <v>63</v>
      </c>
      <c r="N77" s="98" t="s">
        <v>128</v>
      </c>
      <c r="O77" s="99"/>
      <c r="P77" s="76" t="s">
        <v>180</v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s="24" customFormat="1" ht="15" customHeight="1" x14ac:dyDescent="0.25">
      <c r="A78" s="67">
        <v>44443</v>
      </c>
      <c r="B78" s="73" t="s">
        <v>159</v>
      </c>
      <c r="C78" s="73" t="s">
        <v>73</v>
      </c>
      <c r="D78" s="73" t="s">
        <v>79</v>
      </c>
      <c r="E78" s="54"/>
      <c r="F78" s="74" t="str">
        <f>IF(ISNUMBER(Tabla1[[#This Row],[Peso muestra (g)]]),(Tabla1[[#This Row],[Peso muestra (g)]]*$B$14+$B$15)+Tabla1[[#This Row],[Peso muestra (g)]],"")</f>
        <v/>
      </c>
      <c r="G78" s="89">
        <v>5.0010000000000003</v>
      </c>
      <c r="H78" s="69"/>
      <c r="I78" s="69">
        <v>50</v>
      </c>
      <c r="J78" s="71">
        <v>0.99960000000000004</v>
      </c>
      <c r="K7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8" s="98" t="s">
        <v>104</v>
      </c>
      <c r="M78" s="69" t="s">
        <v>63</v>
      </c>
      <c r="N78" s="98" t="s">
        <v>128</v>
      </c>
      <c r="O78" s="99"/>
      <c r="P78" s="76" t="s">
        <v>181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s="24" customFormat="1" ht="15" customHeight="1" x14ac:dyDescent="0.25">
      <c r="A79" s="67">
        <v>44443</v>
      </c>
      <c r="B79" s="73" t="s">
        <v>159</v>
      </c>
      <c r="C79" s="73" t="s">
        <v>73</v>
      </c>
      <c r="D79" s="73" t="s">
        <v>79</v>
      </c>
      <c r="E79" s="54"/>
      <c r="F79" s="74" t="str">
        <f>IF(ISNUMBER(Tabla1[[#This Row],[Peso muestra (g)]]),(Tabla1[[#This Row],[Peso muestra (g)]]*$B$14+$B$15)+Tabla1[[#This Row],[Peso muestra (g)]],"")</f>
        <v/>
      </c>
      <c r="G79" s="89">
        <v>4.9980000000000002</v>
      </c>
      <c r="H79" s="69"/>
      <c r="I79" s="69">
        <v>50</v>
      </c>
      <c r="J79" s="71">
        <v>0.99960000000000004</v>
      </c>
      <c r="K7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79" s="98" t="s">
        <v>104</v>
      </c>
      <c r="M79" s="69" t="s">
        <v>63</v>
      </c>
      <c r="N79" s="98" t="s">
        <v>128</v>
      </c>
      <c r="O79" s="99"/>
      <c r="P79" s="76" t="s">
        <v>181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s="24" customFormat="1" ht="15" customHeight="1" x14ac:dyDescent="0.25">
      <c r="A80" s="67">
        <v>44443</v>
      </c>
      <c r="B80" s="73" t="s">
        <v>159</v>
      </c>
      <c r="C80" s="73" t="s">
        <v>73</v>
      </c>
      <c r="D80" s="73" t="s">
        <v>79</v>
      </c>
      <c r="E80" s="54"/>
      <c r="F80" s="74" t="str">
        <f>IF(ISNUMBER(Tabla1[[#This Row],[Peso muestra (g)]]),(Tabla1[[#This Row],[Peso muestra (g)]]*$B$14+$B$15)+Tabla1[[#This Row],[Peso muestra (g)]],"")</f>
        <v/>
      </c>
      <c r="G80" s="89">
        <v>4.9960000000000004</v>
      </c>
      <c r="H80" s="69"/>
      <c r="I80" s="69">
        <v>50</v>
      </c>
      <c r="J80" s="71">
        <v>0.99960000000000004</v>
      </c>
      <c r="K8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80" s="98" t="s">
        <v>104</v>
      </c>
      <c r="M80" s="69" t="s">
        <v>63</v>
      </c>
      <c r="N80" s="98" t="s">
        <v>128</v>
      </c>
      <c r="O80" s="99"/>
      <c r="P80" s="76" t="s">
        <v>181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s="24" customFormat="1" ht="15" customHeight="1" x14ac:dyDescent="0.25">
      <c r="A81" s="67">
        <v>44443</v>
      </c>
      <c r="B81" s="73" t="s">
        <v>178</v>
      </c>
      <c r="C81" s="73" t="s">
        <v>62</v>
      </c>
      <c r="D81" s="73" t="s">
        <v>114</v>
      </c>
      <c r="E81" s="54">
        <v>0.57269999999999999</v>
      </c>
      <c r="F81" s="74">
        <f>IF(ISNUMBER(Tabla1[[#This Row],[Peso muestra (g)]]),(Tabla1[[#This Row],[Peso muestra (g)]]*$B$14+$B$15)+Tabla1[[#This Row],[Peso muestra (g)]],"")</f>
        <v>0.57314231580659625</v>
      </c>
      <c r="G81" s="89">
        <v>3.194</v>
      </c>
      <c r="H81" s="69">
        <f>(1/1000)</f>
        <v>1E-3</v>
      </c>
      <c r="I81" s="69">
        <v>50</v>
      </c>
      <c r="J81" s="71">
        <v>0.99960000000000004</v>
      </c>
      <c r="K81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27.852789018961278</v>
      </c>
      <c r="L81" s="98" t="s">
        <v>104</v>
      </c>
      <c r="M81" s="69" t="s">
        <v>63</v>
      </c>
      <c r="N81" s="98" t="s">
        <v>128</v>
      </c>
      <c r="O81" s="99"/>
      <c r="P81" s="76" t="s">
        <v>179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s="24" customFormat="1" ht="15" customHeight="1" x14ac:dyDescent="0.25">
      <c r="A82" s="67">
        <v>44443</v>
      </c>
      <c r="B82" s="73" t="s">
        <v>178</v>
      </c>
      <c r="C82" s="73" t="s">
        <v>64</v>
      </c>
      <c r="D82" s="73" t="s">
        <v>114</v>
      </c>
      <c r="E82" s="54">
        <v>0.57099999999999995</v>
      </c>
      <c r="F82" s="74">
        <f>IF(ISNUMBER(Tabla1[[#This Row],[Peso muestra (g)]]),(Tabla1[[#This Row],[Peso muestra (g)]]*$B$14+$B$15)+Tabla1[[#This Row],[Peso muestra (g)]],"")</f>
        <v>0.57144231354849917</v>
      </c>
      <c r="G82" s="89">
        <v>3.2250000000000001</v>
      </c>
      <c r="H82" s="69">
        <f t="shared" ref="H82" si="4">(1/1000)</f>
        <v>1E-3</v>
      </c>
      <c r="I82" s="69">
        <v>50</v>
      </c>
      <c r="J82" s="71">
        <v>0.99960000000000004</v>
      </c>
      <c r="K8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28.206784163231198</v>
      </c>
      <c r="L82" s="98" t="s">
        <v>104</v>
      </c>
      <c r="M82" s="69" t="s">
        <v>63</v>
      </c>
      <c r="N82" s="98" t="s">
        <v>128</v>
      </c>
      <c r="O82" s="99"/>
      <c r="P82" s="76" t="s">
        <v>182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40" s="24" customFormat="1" ht="15" customHeight="1" x14ac:dyDescent="0.25">
      <c r="A83" s="67">
        <v>44459</v>
      </c>
      <c r="B83" s="73" t="s">
        <v>74</v>
      </c>
      <c r="C83" s="73" t="s">
        <v>74</v>
      </c>
      <c r="D83" s="73" t="s">
        <v>79</v>
      </c>
      <c r="E83" s="54"/>
      <c r="F83" s="74" t="str">
        <f>IF(ISNUMBER(Tabla1[[#This Row],[Peso muestra (g)]]),(Tabla1[[#This Row],[Peso muestra (g)]]*$B$14+$B$15)+Tabla1[[#This Row],[Peso muestra (g)]],"")</f>
        <v/>
      </c>
      <c r="G83" s="89">
        <v>0</v>
      </c>
      <c r="H83" s="69"/>
      <c r="I83" s="69">
        <v>50</v>
      </c>
      <c r="J83" s="71">
        <v>0.99960000000000004</v>
      </c>
      <c r="K8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83" s="98" t="s">
        <v>104</v>
      </c>
      <c r="M83" s="69" t="s">
        <v>63</v>
      </c>
      <c r="N83" s="98" t="s">
        <v>128</v>
      </c>
      <c r="O83" s="99"/>
      <c r="P83" s="76" t="s">
        <v>187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40" s="24" customFormat="1" ht="15" customHeight="1" x14ac:dyDescent="0.25">
      <c r="A84" s="67">
        <v>44459</v>
      </c>
      <c r="B84" s="73" t="s">
        <v>159</v>
      </c>
      <c r="C84" s="73" t="s">
        <v>73</v>
      </c>
      <c r="D84" s="73" t="s">
        <v>79</v>
      </c>
      <c r="E84" s="54"/>
      <c r="F84" s="74" t="str">
        <f>IF(ISNUMBER(Tabla1[[#This Row],[Peso muestra (g)]]),(Tabla1[[#This Row],[Peso muestra (g)]]*$B$14+$B$15)+Tabla1[[#This Row],[Peso muestra (g)]],"")</f>
        <v/>
      </c>
      <c r="G84" s="89">
        <v>4.9850000000000003</v>
      </c>
      <c r="H84" s="69"/>
      <c r="I84" s="69">
        <v>10</v>
      </c>
      <c r="J84" s="71">
        <v>0.99960000000000004</v>
      </c>
      <c r="K8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84" s="98" t="s">
        <v>104</v>
      </c>
      <c r="M84" s="69" t="s">
        <v>63</v>
      </c>
      <c r="N84" s="98" t="s">
        <v>128</v>
      </c>
      <c r="O84" s="99"/>
      <c r="P84" s="76" t="s">
        <v>188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s="24" customFormat="1" ht="15" customHeight="1" x14ac:dyDescent="0.25">
      <c r="A85" s="67">
        <v>44459</v>
      </c>
      <c r="B85" s="73" t="s">
        <v>159</v>
      </c>
      <c r="C85" s="73" t="s">
        <v>73</v>
      </c>
      <c r="D85" s="73" t="s">
        <v>79</v>
      </c>
      <c r="E85" s="54"/>
      <c r="F85" s="74" t="str">
        <f>IF(ISNUMBER(Tabla1[[#This Row],[Peso muestra (g)]]),(Tabla1[[#This Row],[Peso muestra (g)]]*$B$14+$B$15)+Tabla1[[#This Row],[Peso muestra (g)]],"")</f>
        <v/>
      </c>
      <c r="G85" s="89">
        <v>4.9980000000000002</v>
      </c>
      <c r="H85" s="69"/>
      <c r="I85" s="69">
        <v>10</v>
      </c>
      <c r="J85" s="71">
        <v>0.99960000000000004</v>
      </c>
      <c r="K8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85" s="98" t="s">
        <v>104</v>
      </c>
      <c r="M85" s="69" t="s">
        <v>63</v>
      </c>
      <c r="N85" s="98" t="s">
        <v>128</v>
      </c>
      <c r="O85" s="99"/>
      <c r="P85" s="76" t="s">
        <v>188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  <row r="86" spans="1:40" s="24" customFormat="1" ht="15" customHeight="1" x14ac:dyDescent="0.25">
      <c r="A86" s="67">
        <v>44459</v>
      </c>
      <c r="B86" s="73" t="s">
        <v>159</v>
      </c>
      <c r="C86" s="73" t="s">
        <v>73</v>
      </c>
      <c r="D86" s="73" t="s">
        <v>79</v>
      </c>
      <c r="E86" s="54"/>
      <c r="F86" s="74" t="str">
        <f>IF(ISNUMBER(Tabla1[[#This Row],[Peso muestra (g)]]),(Tabla1[[#This Row],[Peso muestra (g)]]*$B$14+$B$15)+Tabla1[[#This Row],[Peso muestra (g)]],"")</f>
        <v/>
      </c>
      <c r="G86" s="89">
        <v>4.9960000000000004</v>
      </c>
      <c r="H86" s="69"/>
      <c r="I86" s="69">
        <v>10</v>
      </c>
      <c r="J86" s="71">
        <v>0.99960000000000004</v>
      </c>
      <c r="K8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86" s="98" t="s">
        <v>104</v>
      </c>
      <c r="M86" s="69" t="s">
        <v>63</v>
      </c>
      <c r="N86" s="98" t="s">
        <v>128</v>
      </c>
      <c r="O86" s="99"/>
      <c r="P86" s="76" t="s">
        <v>188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s="24" customFormat="1" ht="15" customHeight="1" x14ac:dyDescent="0.25">
      <c r="A87" s="67">
        <v>44459</v>
      </c>
      <c r="B87" s="73" t="s">
        <v>183</v>
      </c>
      <c r="C87" s="73" t="s">
        <v>62</v>
      </c>
      <c r="D87" s="73" t="s">
        <v>186</v>
      </c>
      <c r="E87" s="54">
        <v>0.50590000000000002</v>
      </c>
      <c r="F87" s="74">
        <f>IF(ISNUMBER(Tabla1[[#This Row],[Peso muestra (g)]]),(Tabla1[[#This Row],[Peso muestra (g)]]*$B$14+$B$15)+Tabla1[[#This Row],[Peso muestra (g)]],"")</f>
        <v>0.50634222707666576</v>
      </c>
      <c r="G87" s="89">
        <v>12.621</v>
      </c>
      <c r="H87" s="69">
        <f>((50/10)/1000)</f>
        <v>5.0000000000000001E-3</v>
      </c>
      <c r="I87" s="69">
        <v>50</v>
      </c>
      <c r="J87" s="71">
        <v>0.99960000000000004</v>
      </c>
      <c r="K87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622.89647818025117</v>
      </c>
      <c r="L87" s="98" t="s">
        <v>104</v>
      </c>
      <c r="M87" s="69" t="s">
        <v>63</v>
      </c>
      <c r="N87" s="98" t="s">
        <v>128</v>
      </c>
      <c r="O87" s="99"/>
      <c r="P87" s="76" t="s">
        <v>189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s="24" customFormat="1" ht="15" customHeight="1" x14ac:dyDescent="0.25">
      <c r="A88" s="67">
        <v>44459</v>
      </c>
      <c r="B88" s="73" t="s">
        <v>183</v>
      </c>
      <c r="C88" s="73" t="s">
        <v>64</v>
      </c>
      <c r="D88" s="73" t="s">
        <v>186</v>
      </c>
      <c r="E88" s="54">
        <v>0.50319999999999998</v>
      </c>
      <c r="F88" s="74">
        <f>IF(ISNUMBER(Tabla1[[#This Row],[Peso muestra (g)]]),(Tabla1[[#This Row],[Peso muestra (g)]]*$B$14+$B$15)+Tabla1[[#This Row],[Peso muestra (g)]],"")</f>
        <v>0.50364222349027632</v>
      </c>
      <c r="G88" s="89">
        <v>12.73</v>
      </c>
      <c r="H88" s="69">
        <f t="shared" ref="H88:H90" si="5">((50/10)/1000)</f>
        <v>5.0000000000000001E-3</v>
      </c>
      <c r="I88" s="69">
        <v>50</v>
      </c>
      <c r="J88" s="71">
        <v>0.99960000000000004</v>
      </c>
      <c r="K88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631.64422116038475</v>
      </c>
      <c r="L88" s="98" t="s">
        <v>104</v>
      </c>
      <c r="M88" s="69" t="s">
        <v>63</v>
      </c>
      <c r="N88" s="98" t="s">
        <v>128</v>
      </c>
      <c r="O88" s="99"/>
      <c r="P88" s="76" t="s">
        <v>189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</row>
    <row r="89" spans="1:40" s="24" customFormat="1" ht="15" customHeight="1" x14ac:dyDescent="0.25">
      <c r="A89" s="67">
        <v>44459</v>
      </c>
      <c r="B89" s="73" t="s">
        <v>184</v>
      </c>
      <c r="C89" s="73" t="s">
        <v>62</v>
      </c>
      <c r="D89" s="73" t="s">
        <v>186</v>
      </c>
      <c r="E89" s="54">
        <v>0.50690000000000002</v>
      </c>
      <c r="F89" s="74">
        <f>IF(ISNUMBER(Tabla1[[#This Row],[Peso muestra (g)]]),(Tabla1[[#This Row],[Peso muestra (g)]]*$B$14+$B$15)+Tabla1[[#This Row],[Peso muestra (g)]],"")</f>
        <v>0.50734222840495813</v>
      </c>
      <c r="G89" s="89">
        <v>14.186999999999999</v>
      </c>
      <c r="H89" s="69">
        <f t="shared" si="5"/>
        <v>5.0000000000000001E-3</v>
      </c>
      <c r="I89" s="69">
        <v>50</v>
      </c>
      <c r="J89" s="71">
        <v>0.99960000000000004</v>
      </c>
      <c r="K89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698.80469267189289</v>
      </c>
      <c r="L89" s="98" t="s">
        <v>104</v>
      </c>
      <c r="M89" s="69" t="s">
        <v>63</v>
      </c>
      <c r="N89" s="98" t="s">
        <v>128</v>
      </c>
      <c r="O89" s="99"/>
      <c r="P89" s="76" t="s">
        <v>190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40" s="24" customFormat="1" ht="15" customHeight="1" x14ac:dyDescent="0.25">
      <c r="A90" s="67">
        <v>44459</v>
      </c>
      <c r="B90" s="73" t="s">
        <v>185</v>
      </c>
      <c r="C90" s="73" t="s">
        <v>62</v>
      </c>
      <c r="D90" s="73" t="s">
        <v>186</v>
      </c>
      <c r="E90" s="54">
        <v>0.50590000000000002</v>
      </c>
      <c r="F90" s="74">
        <f>IF(ISNUMBER(Tabla1[[#This Row],[Peso muestra (g)]]),(Tabla1[[#This Row],[Peso muestra (g)]]*$B$14+$B$15)+Tabla1[[#This Row],[Peso muestra (g)]],"")</f>
        <v>0.50634222707666576</v>
      </c>
      <c r="G90" s="89">
        <v>11.442</v>
      </c>
      <c r="H90" s="69">
        <f t="shared" si="5"/>
        <v>5.0000000000000001E-3</v>
      </c>
      <c r="I90" s="69">
        <v>50</v>
      </c>
      <c r="J90" s="71">
        <v>0.99960000000000004</v>
      </c>
      <c r="K90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564.70814541941456</v>
      </c>
      <c r="L90" s="98" t="s">
        <v>104</v>
      </c>
      <c r="M90" s="69" t="s">
        <v>63</v>
      </c>
      <c r="N90" s="98" t="s">
        <v>128</v>
      </c>
      <c r="O90" s="99"/>
      <c r="P90" s="76" t="s">
        <v>191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s="24" customFormat="1" ht="15" customHeight="1" x14ac:dyDescent="0.25">
      <c r="A91" s="67">
        <v>44476</v>
      </c>
      <c r="B91" s="73" t="s">
        <v>74</v>
      </c>
      <c r="C91" s="73" t="s">
        <v>74</v>
      </c>
      <c r="D91" s="73" t="s">
        <v>79</v>
      </c>
      <c r="E91" s="54"/>
      <c r="F91" s="74" t="str">
        <f>IF(ISNUMBER(Tabla1[[#This Row],[Peso muestra (g)]]),(Tabla1[[#This Row],[Peso muestra (g)]]*$B$14+$B$15)+Tabla1[[#This Row],[Peso muestra (g)]],"")</f>
        <v/>
      </c>
      <c r="G91" s="89">
        <v>0</v>
      </c>
      <c r="H91" s="69"/>
      <c r="I91" s="69">
        <v>50</v>
      </c>
      <c r="J91" s="71">
        <v>0.99960000000000004</v>
      </c>
      <c r="K9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1" s="98" t="s">
        <v>104</v>
      </c>
      <c r="M91" s="69" t="s">
        <v>63</v>
      </c>
      <c r="N91" s="98" t="s">
        <v>128</v>
      </c>
      <c r="O91" s="99"/>
      <c r="P91" s="76" t="s">
        <v>196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s="24" customFormat="1" ht="15" customHeight="1" x14ac:dyDescent="0.25">
      <c r="A92" s="67">
        <v>44476</v>
      </c>
      <c r="B92" s="73" t="s">
        <v>192</v>
      </c>
      <c r="C92" s="73" t="s">
        <v>73</v>
      </c>
      <c r="D92" s="73" t="s">
        <v>79</v>
      </c>
      <c r="E92" s="54"/>
      <c r="F92" s="74" t="str">
        <f>IF(ISNUMBER(Tabla1[[#This Row],[Peso muestra (g)]]),(Tabla1[[#This Row],[Peso muestra (g)]]*$B$14+$B$15)+Tabla1[[#This Row],[Peso muestra (g)]],"")</f>
        <v/>
      </c>
      <c r="G92" s="89">
        <v>4.9950000000000001</v>
      </c>
      <c r="H92" s="69"/>
      <c r="I92" s="69">
        <v>50</v>
      </c>
      <c r="J92" s="71">
        <v>0.99960000000000004</v>
      </c>
      <c r="K9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2" s="98" t="s">
        <v>104</v>
      </c>
      <c r="M92" s="69" t="s">
        <v>63</v>
      </c>
      <c r="N92" s="98" t="s">
        <v>128</v>
      </c>
      <c r="O92" s="99"/>
      <c r="P92" s="76" t="s">
        <v>197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s="24" customFormat="1" ht="15" customHeight="1" x14ac:dyDescent="0.25">
      <c r="A93" s="67">
        <v>44476</v>
      </c>
      <c r="B93" s="73" t="s">
        <v>192</v>
      </c>
      <c r="C93" s="73" t="s">
        <v>73</v>
      </c>
      <c r="D93" s="73" t="s">
        <v>79</v>
      </c>
      <c r="E93" s="54"/>
      <c r="F93" s="74" t="str">
        <f>IF(ISNUMBER(Tabla1[[#This Row],[Peso muestra (g)]]),(Tabla1[[#This Row],[Peso muestra (g)]]*$B$14+$B$15)+Tabla1[[#This Row],[Peso muestra (g)]],"")</f>
        <v/>
      </c>
      <c r="G93" s="89">
        <v>5.0049999999999999</v>
      </c>
      <c r="H93" s="69"/>
      <c r="I93" s="69">
        <v>50</v>
      </c>
      <c r="J93" s="71">
        <v>0.99960000000000004</v>
      </c>
      <c r="K9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3" s="98" t="s">
        <v>104</v>
      </c>
      <c r="M93" s="69" t="s">
        <v>63</v>
      </c>
      <c r="N93" s="98" t="s">
        <v>128</v>
      </c>
      <c r="O93" s="99"/>
      <c r="P93" s="76" t="s">
        <v>197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s="24" customFormat="1" ht="15" customHeight="1" x14ac:dyDescent="0.25">
      <c r="A94" s="67">
        <v>44476</v>
      </c>
      <c r="B94" s="73" t="s">
        <v>192</v>
      </c>
      <c r="C94" s="73" t="s">
        <v>73</v>
      </c>
      <c r="D94" s="73" t="s">
        <v>79</v>
      </c>
      <c r="E94" s="54"/>
      <c r="F94" s="74" t="str">
        <f>IF(ISNUMBER(Tabla1[[#This Row],[Peso muestra (g)]]),(Tabla1[[#This Row],[Peso muestra (g)]]*$B$14+$B$15)+Tabla1[[#This Row],[Peso muestra (g)]],"")</f>
        <v/>
      </c>
      <c r="G94" s="89">
        <v>4.9969999999999999</v>
      </c>
      <c r="H94" s="69"/>
      <c r="I94" s="69">
        <v>50</v>
      </c>
      <c r="J94" s="71">
        <v>0.99960000000000004</v>
      </c>
      <c r="K9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4" s="98" t="s">
        <v>104</v>
      </c>
      <c r="M94" s="69" t="s">
        <v>63</v>
      </c>
      <c r="N94" s="98" t="s">
        <v>128</v>
      </c>
      <c r="O94" s="99"/>
      <c r="P94" s="76" t="s">
        <v>197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s="24" customFormat="1" ht="15" customHeight="1" x14ac:dyDescent="0.25">
      <c r="A95" s="67">
        <v>44476</v>
      </c>
      <c r="B95" s="73" t="s">
        <v>194</v>
      </c>
      <c r="C95" s="73" t="s">
        <v>62</v>
      </c>
      <c r="D95" s="73" t="s">
        <v>114</v>
      </c>
      <c r="E95" s="54">
        <v>2</v>
      </c>
      <c r="F95" s="74">
        <f>IF(ISNUMBER(Tabla1[[#This Row],[Peso muestra (g)]]),(Tabla1[[#This Row],[Peso muestra (g)]]*$B$14+$B$15)+Tabla1[[#This Row],[Peso muestra (g)]],"")</f>
        <v>2.0004442116782992</v>
      </c>
      <c r="G95" s="89">
        <v>1.79</v>
      </c>
      <c r="H95" s="69">
        <v>2E-3</v>
      </c>
      <c r="I95" s="69">
        <v>50</v>
      </c>
      <c r="J95" s="71">
        <v>0.99960000000000004</v>
      </c>
      <c r="K95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8.9444333891163925</v>
      </c>
      <c r="L95" s="98" t="s">
        <v>104</v>
      </c>
      <c r="M95" s="69" t="s">
        <v>63</v>
      </c>
      <c r="N95" s="98" t="s">
        <v>128</v>
      </c>
      <c r="O95" s="99"/>
      <c r="P95" s="76" t="s">
        <v>198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s="24" customFormat="1" ht="15" customHeight="1" x14ac:dyDescent="0.25">
      <c r="A96" s="67">
        <v>44476</v>
      </c>
      <c r="B96" s="73" t="s">
        <v>195</v>
      </c>
      <c r="C96" s="73" t="s">
        <v>64</v>
      </c>
      <c r="D96" s="73" t="s">
        <v>114</v>
      </c>
      <c r="E96" s="54">
        <v>4</v>
      </c>
      <c r="F96" s="74">
        <f>IF(ISNUMBER(Tabla1[[#This Row],[Peso muestra (g)]]),(Tabla1[[#This Row],[Peso muestra (g)]]*$B$14+$B$15)+Tabla1[[#This Row],[Peso muestra (g)]],"")</f>
        <v>4.0004468682630439</v>
      </c>
      <c r="G96" s="89">
        <v>0</v>
      </c>
      <c r="H96" s="69">
        <v>1E-3</v>
      </c>
      <c r="I96" s="69">
        <v>50</v>
      </c>
      <c r="J96" s="71">
        <v>0.99960000000000004</v>
      </c>
      <c r="K96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0</v>
      </c>
      <c r="L96" s="98" t="s">
        <v>104</v>
      </c>
      <c r="M96" s="69" t="s">
        <v>63</v>
      </c>
      <c r="N96" s="98" t="s">
        <v>128</v>
      </c>
      <c r="O96" s="99"/>
      <c r="P96" s="76" t="s">
        <v>199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s="24" customFormat="1" ht="15" customHeight="1" x14ac:dyDescent="0.25">
      <c r="A97" s="67">
        <v>44476</v>
      </c>
      <c r="B97" s="73" t="s">
        <v>195</v>
      </c>
      <c r="C97" s="73" t="s">
        <v>62</v>
      </c>
      <c r="D97" s="73" t="s">
        <v>114</v>
      </c>
      <c r="E97" s="54">
        <v>4</v>
      </c>
      <c r="F97" s="74">
        <f>IF(ISNUMBER(Tabla1[[#This Row],[Peso muestra (g)]]),(Tabla1[[#This Row],[Peso muestra (g)]]*$B$14+$B$15)+Tabla1[[#This Row],[Peso muestra (g)]],"")</f>
        <v>4.0004468682630439</v>
      </c>
      <c r="G97" s="89">
        <v>0</v>
      </c>
      <c r="H97" s="69">
        <v>1E-3</v>
      </c>
      <c r="I97" s="69">
        <v>50</v>
      </c>
      <c r="J97" s="71">
        <v>0.99960000000000004</v>
      </c>
      <c r="K97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0</v>
      </c>
      <c r="L97" s="98" t="s">
        <v>104</v>
      </c>
      <c r="M97" s="69" t="s">
        <v>63</v>
      </c>
      <c r="N97" s="98" t="s">
        <v>128</v>
      </c>
      <c r="O97" s="99"/>
      <c r="P97" s="76" t="s">
        <v>200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s="24" customFormat="1" ht="15" customHeight="1" x14ac:dyDescent="0.25">
      <c r="A98" s="67">
        <v>44490</v>
      </c>
      <c r="B98" s="73" t="s">
        <v>74</v>
      </c>
      <c r="C98" s="73" t="s">
        <v>74</v>
      </c>
      <c r="D98" s="73" t="s">
        <v>79</v>
      </c>
      <c r="E98" s="54"/>
      <c r="F98" s="74" t="str">
        <f>IF(ISNUMBER(Tabla1[[#This Row],[Peso muestra (g)]]),(Tabla1[[#This Row],[Peso muestra (g)]]*$B$14+$B$15)+Tabla1[[#This Row],[Peso muestra (g)]],"")</f>
        <v/>
      </c>
      <c r="G98" s="89">
        <v>0</v>
      </c>
      <c r="H98" s="69">
        <v>1E-3</v>
      </c>
      <c r="I98" s="69">
        <v>50</v>
      </c>
      <c r="J98" s="71">
        <v>0.99960000000000004</v>
      </c>
      <c r="K9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8" s="98" t="s">
        <v>104</v>
      </c>
      <c r="M98" s="69" t="s">
        <v>63</v>
      </c>
      <c r="N98" s="98" t="s">
        <v>128</v>
      </c>
      <c r="O98" s="99"/>
      <c r="P98" s="76" t="s">
        <v>202</v>
      </c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s="24" customFormat="1" ht="15" customHeight="1" x14ac:dyDescent="0.25">
      <c r="A99" s="67">
        <v>44490</v>
      </c>
      <c r="B99" s="73" t="s">
        <v>192</v>
      </c>
      <c r="C99" s="73" t="s">
        <v>73</v>
      </c>
      <c r="D99" s="73" t="s">
        <v>79</v>
      </c>
      <c r="E99" s="54"/>
      <c r="F99" s="74" t="str">
        <f>IF(ISNUMBER(Tabla1[[#This Row],[Peso muestra (g)]]),(Tabla1[[#This Row],[Peso muestra (g)]]*$B$14+$B$15)+Tabla1[[#This Row],[Peso muestra (g)]],"")</f>
        <v/>
      </c>
      <c r="G99" s="89">
        <v>4.9950000000000001</v>
      </c>
      <c r="H99" s="69">
        <v>1E-3</v>
      </c>
      <c r="I99" s="69">
        <v>50</v>
      </c>
      <c r="J99" s="71">
        <v>0.99960000000000004</v>
      </c>
      <c r="K9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99" s="98" t="s">
        <v>104</v>
      </c>
      <c r="M99" s="69" t="s">
        <v>63</v>
      </c>
      <c r="N99" s="98" t="s">
        <v>128</v>
      </c>
      <c r="O99" s="99"/>
      <c r="P99" s="76" t="s">
        <v>204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s="24" customFormat="1" ht="15" customHeight="1" x14ac:dyDescent="0.25">
      <c r="A100" s="67">
        <v>44490</v>
      </c>
      <c r="B100" s="73" t="s">
        <v>192</v>
      </c>
      <c r="C100" s="73" t="s">
        <v>73</v>
      </c>
      <c r="D100" s="73" t="s">
        <v>79</v>
      </c>
      <c r="E100" s="54"/>
      <c r="F100" s="74" t="str">
        <f>IF(ISNUMBER(Tabla1[[#This Row],[Peso muestra (g)]]),(Tabla1[[#This Row],[Peso muestra (g)]]*$B$14+$B$15)+Tabla1[[#This Row],[Peso muestra (g)]],"")</f>
        <v/>
      </c>
      <c r="G100" s="89">
        <v>4.9930000000000003</v>
      </c>
      <c r="H100" s="69">
        <v>1E-3</v>
      </c>
      <c r="I100" s="69">
        <v>50</v>
      </c>
      <c r="J100" s="71">
        <v>0.99960000000000004</v>
      </c>
      <c r="K10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0" s="98" t="s">
        <v>104</v>
      </c>
      <c r="M100" s="69" t="s">
        <v>63</v>
      </c>
      <c r="N100" s="98" t="s">
        <v>128</v>
      </c>
      <c r="O100" s="99"/>
      <c r="P100" s="76" t="s">
        <v>204</v>
      </c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s="24" customFormat="1" ht="15" customHeight="1" x14ac:dyDescent="0.25">
      <c r="A101" s="67">
        <v>44490</v>
      </c>
      <c r="B101" s="73" t="s">
        <v>192</v>
      </c>
      <c r="C101" s="73" t="s">
        <v>73</v>
      </c>
      <c r="D101" s="73" t="s">
        <v>79</v>
      </c>
      <c r="E101" s="54"/>
      <c r="F101" s="74" t="str">
        <f>IF(ISNUMBER(Tabla1[[#This Row],[Peso muestra (g)]]),(Tabla1[[#This Row],[Peso muestra (g)]]*$B$14+$B$15)+Tabla1[[#This Row],[Peso muestra (g)]],"")</f>
        <v/>
      </c>
      <c r="G101" s="89">
        <v>5</v>
      </c>
      <c r="H101" s="69">
        <v>1E-3</v>
      </c>
      <c r="I101" s="69">
        <v>50</v>
      </c>
      <c r="J101" s="71">
        <v>0.99960000000000004</v>
      </c>
      <c r="K10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1" s="98" t="s">
        <v>104</v>
      </c>
      <c r="M101" s="69" t="s">
        <v>63</v>
      </c>
      <c r="N101" s="98" t="s">
        <v>128</v>
      </c>
      <c r="O101" s="99"/>
      <c r="P101" s="76" t="s">
        <v>204</v>
      </c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s="24" customFormat="1" ht="15" customHeight="1" x14ac:dyDescent="0.25">
      <c r="A102" s="67">
        <v>44490</v>
      </c>
      <c r="B102" s="73" t="s">
        <v>201</v>
      </c>
      <c r="C102" s="73" t="s">
        <v>62</v>
      </c>
      <c r="D102" s="73" t="s">
        <v>114</v>
      </c>
      <c r="E102" s="54">
        <v>2</v>
      </c>
      <c r="F102" s="74">
        <f>IF(ISNUMBER(Tabla1[[#This Row],[Peso muestra (g)]]),(Tabla1[[#This Row],[Peso muestra (g)]]*$B$14+$B$15)+Tabla1[[#This Row],[Peso muestra (g)]],"")</f>
        <v>2.0004442116782992</v>
      </c>
      <c r="G102" s="89">
        <v>20.114999999999998</v>
      </c>
      <c r="H102" s="69">
        <v>1E-3</v>
      </c>
      <c r="I102" s="69">
        <v>50</v>
      </c>
      <c r="J102" s="71">
        <v>0.99960000000000004</v>
      </c>
      <c r="K102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50.256222799462634</v>
      </c>
      <c r="L102" s="98" t="s">
        <v>104</v>
      </c>
      <c r="M102" s="69" t="s">
        <v>63</v>
      </c>
      <c r="N102" s="98" t="s">
        <v>128</v>
      </c>
      <c r="O102" s="99"/>
      <c r="P102" s="76" t="s">
        <v>203</v>
      </c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s="24" customFormat="1" ht="15" customHeight="1" x14ac:dyDescent="0.25">
      <c r="A103" s="67">
        <v>44490</v>
      </c>
      <c r="B103" s="73" t="s">
        <v>201</v>
      </c>
      <c r="C103" s="73" t="s">
        <v>64</v>
      </c>
      <c r="D103" s="73" t="s">
        <v>114</v>
      </c>
      <c r="E103" s="54">
        <v>2</v>
      </c>
      <c r="F103" s="74">
        <f>IF(ISNUMBER(Tabla1[[#This Row],[Peso muestra (g)]]),(Tabla1[[#This Row],[Peso muestra (g)]]*$B$14+$B$15)+Tabla1[[#This Row],[Peso muestra (g)]],"")</f>
        <v>2.0004442116782992</v>
      </c>
      <c r="G103" s="89">
        <v>21.225000000000001</v>
      </c>
      <c r="H103" s="69">
        <v>1E-3</v>
      </c>
      <c r="I103" s="69">
        <v>50</v>
      </c>
      <c r="J103" s="71">
        <v>0.99960000000000004</v>
      </c>
      <c r="K103" s="75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>53.029496839104873</v>
      </c>
      <c r="L103" s="98" t="s">
        <v>104</v>
      </c>
      <c r="M103" s="69" t="s">
        <v>63</v>
      </c>
      <c r="N103" s="98" t="s">
        <v>128</v>
      </c>
      <c r="O103" s="99"/>
      <c r="P103" s="76" t="s">
        <v>205</v>
      </c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s="24" customFormat="1" ht="15" customHeight="1" x14ac:dyDescent="0.25">
      <c r="A104" s="67"/>
      <c r="B104" s="73"/>
      <c r="C104" s="73"/>
      <c r="D104" s="73"/>
      <c r="E104" s="54"/>
      <c r="F104" s="74" t="str">
        <f>IF(ISNUMBER(Tabla1[[#This Row],[Peso muestra (g)]]),(Tabla1[[#This Row],[Peso muestra (g)]]*$B$14+$B$15)+Tabla1[[#This Row],[Peso muestra (g)]],"")</f>
        <v/>
      </c>
      <c r="G104" s="89"/>
      <c r="H104" s="69"/>
      <c r="I104" s="69"/>
      <c r="J104" s="71"/>
      <c r="K10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4" s="98"/>
      <c r="M104" s="69"/>
      <c r="N104" s="98"/>
      <c r="O104" s="97"/>
      <c r="P104" s="76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s="24" customFormat="1" ht="15" customHeight="1" x14ac:dyDescent="0.25">
      <c r="A105" s="67"/>
      <c r="B105" s="73"/>
      <c r="C105" s="73"/>
      <c r="D105" s="73"/>
      <c r="E105" s="54"/>
      <c r="F105" s="74" t="str">
        <f>IF(ISNUMBER(Tabla1[[#This Row],[Peso muestra (g)]]),(Tabla1[[#This Row],[Peso muestra (g)]]*$B$14+$B$15)+Tabla1[[#This Row],[Peso muestra (g)]],"")</f>
        <v/>
      </c>
      <c r="G105" s="89"/>
      <c r="H105" s="69"/>
      <c r="I105" s="69"/>
      <c r="J105" s="71"/>
      <c r="K10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5" s="98"/>
      <c r="M105" s="69"/>
      <c r="N105" s="98"/>
      <c r="O105" s="97"/>
      <c r="P105" s="76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s="24" customFormat="1" ht="15" customHeight="1" x14ac:dyDescent="0.25">
      <c r="A106" s="67"/>
      <c r="B106" s="73"/>
      <c r="C106" s="73"/>
      <c r="D106" s="73"/>
      <c r="E106" s="54"/>
      <c r="F106" s="74" t="str">
        <f>IF(ISNUMBER(Tabla1[[#This Row],[Peso muestra (g)]]),(Tabla1[[#This Row],[Peso muestra (g)]]*$B$14+$B$15)+Tabla1[[#This Row],[Peso muestra (g)]],"")</f>
        <v/>
      </c>
      <c r="G106" s="89"/>
      <c r="H106" s="69"/>
      <c r="I106" s="69"/>
      <c r="J106" s="71"/>
      <c r="K10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6" s="98"/>
      <c r="M106" s="69"/>
      <c r="N106" s="98"/>
      <c r="O106" s="97"/>
      <c r="P106" s="7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s="24" customFormat="1" ht="15" customHeight="1" x14ac:dyDescent="0.25">
      <c r="A107" s="67"/>
      <c r="B107" s="73"/>
      <c r="C107" s="73"/>
      <c r="D107" s="73"/>
      <c r="E107" s="54"/>
      <c r="F107" s="74" t="str">
        <f>IF(ISNUMBER(Tabla1[[#This Row],[Peso muestra (g)]]),(Tabla1[[#This Row],[Peso muestra (g)]]*$B$14+$B$15)+Tabla1[[#This Row],[Peso muestra (g)]],"")</f>
        <v/>
      </c>
      <c r="G107" s="89"/>
      <c r="H107" s="69"/>
      <c r="I107" s="69"/>
      <c r="J107" s="71"/>
      <c r="K10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7" s="98"/>
      <c r="M107" s="69"/>
      <c r="N107" s="98"/>
      <c r="O107" s="97"/>
      <c r="P107" s="76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s="24" customFormat="1" ht="15" customHeight="1" x14ac:dyDescent="0.25">
      <c r="A108" s="67"/>
      <c r="B108" s="73"/>
      <c r="C108" s="73"/>
      <c r="D108" s="73"/>
      <c r="E108" s="54"/>
      <c r="F108" s="74" t="str">
        <f>IF(ISNUMBER(Tabla1[[#This Row],[Peso muestra (g)]]),(Tabla1[[#This Row],[Peso muestra (g)]]*$B$14+$B$15)+Tabla1[[#This Row],[Peso muestra (g)]],"")</f>
        <v/>
      </c>
      <c r="G108" s="89"/>
      <c r="H108" s="69"/>
      <c r="I108" s="69"/>
      <c r="J108" s="71"/>
      <c r="K10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8" s="98"/>
      <c r="M108" s="69"/>
      <c r="N108" s="98"/>
      <c r="O108" s="97"/>
      <c r="P108" s="76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s="24" customFormat="1" ht="15" customHeight="1" x14ac:dyDescent="0.25">
      <c r="A109" s="67"/>
      <c r="B109" s="73"/>
      <c r="C109" s="73"/>
      <c r="D109" s="73"/>
      <c r="E109" s="54"/>
      <c r="F109" s="74" t="str">
        <f>IF(ISNUMBER(Tabla1[[#This Row],[Peso muestra (g)]]),(Tabla1[[#This Row],[Peso muestra (g)]]*$B$14+$B$15)+Tabla1[[#This Row],[Peso muestra (g)]],"")</f>
        <v/>
      </c>
      <c r="G109" s="89"/>
      <c r="H109" s="69"/>
      <c r="I109" s="69"/>
      <c r="J109" s="71"/>
      <c r="K10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09" s="98"/>
      <c r="M109" s="69"/>
      <c r="N109" s="98"/>
      <c r="O109" s="97"/>
      <c r="P109" s="76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s="24" customFormat="1" ht="15" customHeight="1" x14ac:dyDescent="0.25">
      <c r="A110" s="67"/>
      <c r="B110" s="73"/>
      <c r="C110" s="73"/>
      <c r="D110" s="73"/>
      <c r="E110" s="54"/>
      <c r="F110" s="74" t="str">
        <f>IF(ISNUMBER(Tabla1[[#This Row],[Peso muestra (g)]]),(Tabla1[[#This Row],[Peso muestra (g)]]*$B$14+$B$15)+Tabla1[[#This Row],[Peso muestra (g)]],"")</f>
        <v/>
      </c>
      <c r="G110" s="89"/>
      <c r="H110" s="69"/>
      <c r="I110" s="69"/>
      <c r="J110" s="71"/>
      <c r="K11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0" s="98"/>
      <c r="M110" s="69"/>
      <c r="N110" s="98"/>
      <c r="O110" s="97"/>
      <c r="P110" s="76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s="24" customFormat="1" ht="15" customHeight="1" x14ac:dyDescent="0.25">
      <c r="A111" s="67"/>
      <c r="B111" s="73"/>
      <c r="C111" s="73"/>
      <c r="D111" s="73"/>
      <c r="E111" s="54"/>
      <c r="F111" s="74" t="str">
        <f>IF(ISNUMBER(Tabla1[[#This Row],[Peso muestra (g)]]),(Tabla1[[#This Row],[Peso muestra (g)]]*$B$14+$B$15)+Tabla1[[#This Row],[Peso muestra (g)]],"")</f>
        <v/>
      </c>
      <c r="G111" s="89"/>
      <c r="H111" s="69"/>
      <c r="I111" s="69"/>
      <c r="J111" s="71"/>
      <c r="K11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1" s="98"/>
      <c r="M111" s="69"/>
      <c r="N111" s="98"/>
      <c r="O111" s="97"/>
      <c r="P111" s="76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s="24" customFormat="1" ht="15" customHeight="1" x14ac:dyDescent="0.25">
      <c r="A112" s="67"/>
      <c r="B112" s="73"/>
      <c r="C112" s="73"/>
      <c r="D112" s="73"/>
      <c r="E112" s="54"/>
      <c r="F112" s="74" t="str">
        <f>IF(ISNUMBER(Tabla1[[#This Row],[Peso muestra (g)]]),(Tabla1[[#This Row],[Peso muestra (g)]]*$B$14+$B$15)+Tabla1[[#This Row],[Peso muestra (g)]],"")</f>
        <v/>
      </c>
      <c r="G112" s="89"/>
      <c r="H112" s="69"/>
      <c r="I112" s="69"/>
      <c r="J112" s="71"/>
      <c r="K11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2" s="98"/>
      <c r="M112" s="69"/>
      <c r="N112" s="98"/>
      <c r="O112" s="97"/>
      <c r="P112" s="76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</row>
    <row r="113" spans="1:40" s="24" customFormat="1" ht="15" customHeight="1" x14ac:dyDescent="0.25">
      <c r="A113" s="67"/>
      <c r="B113" s="73"/>
      <c r="C113" s="73"/>
      <c r="D113" s="73"/>
      <c r="E113" s="54"/>
      <c r="F113" s="74" t="str">
        <f>IF(ISNUMBER(Tabla1[[#This Row],[Peso muestra (g)]]),(Tabla1[[#This Row],[Peso muestra (g)]]*$B$14+$B$15)+Tabla1[[#This Row],[Peso muestra (g)]],"")</f>
        <v/>
      </c>
      <c r="G113" s="89"/>
      <c r="H113" s="69"/>
      <c r="I113" s="69"/>
      <c r="J113" s="71"/>
      <c r="K11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3" s="98"/>
      <c r="M113" s="69"/>
      <c r="N113" s="98"/>
      <c r="O113" s="97"/>
      <c r="P113" s="76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</row>
    <row r="114" spans="1:40" s="24" customFormat="1" ht="15" customHeight="1" x14ac:dyDescent="0.25">
      <c r="A114" s="67"/>
      <c r="B114" s="73"/>
      <c r="C114" s="73"/>
      <c r="D114" s="73"/>
      <c r="E114" s="54"/>
      <c r="F114" s="74" t="str">
        <f>IF(ISNUMBER(Tabla1[[#This Row],[Peso muestra (g)]]),(Tabla1[[#This Row],[Peso muestra (g)]]*$B$14+$B$15)+Tabla1[[#This Row],[Peso muestra (g)]],"")</f>
        <v/>
      </c>
      <c r="G114" s="89"/>
      <c r="H114" s="69"/>
      <c r="I114" s="69"/>
      <c r="J114" s="71"/>
      <c r="K11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4" s="98"/>
      <c r="M114" s="69"/>
      <c r="N114" s="98"/>
      <c r="O114" s="97"/>
      <c r="P114" s="76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s="24" customFormat="1" ht="15" customHeight="1" x14ac:dyDescent="0.25">
      <c r="A115" s="67"/>
      <c r="B115" s="73"/>
      <c r="C115" s="73"/>
      <c r="D115" s="73"/>
      <c r="E115" s="54"/>
      <c r="F115" s="74" t="str">
        <f>IF(ISNUMBER(Tabla1[[#This Row],[Peso muestra (g)]]),(Tabla1[[#This Row],[Peso muestra (g)]]*$B$14+$B$15)+Tabla1[[#This Row],[Peso muestra (g)]],"")</f>
        <v/>
      </c>
      <c r="G115" s="89"/>
      <c r="H115" s="69"/>
      <c r="I115" s="69"/>
      <c r="J115" s="71"/>
      <c r="K11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5" s="98"/>
      <c r="M115" s="69"/>
      <c r="N115" s="98"/>
      <c r="O115" s="97"/>
      <c r="P115" s="76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1:40" s="24" customFormat="1" ht="15" customHeight="1" x14ac:dyDescent="0.25">
      <c r="A116" s="67"/>
      <c r="B116" s="73"/>
      <c r="C116" s="73"/>
      <c r="D116" s="73"/>
      <c r="E116" s="54"/>
      <c r="F116" s="74" t="str">
        <f>IF(ISNUMBER(Tabla1[[#This Row],[Peso muestra (g)]]),(Tabla1[[#This Row],[Peso muestra (g)]]*$B$14+$B$15)+Tabla1[[#This Row],[Peso muestra (g)]],"")</f>
        <v/>
      </c>
      <c r="G116" s="89"/>
      <c r="H116" s="69"/>
      <c r="I116" s="69"/>
      <c r="J116" s="71"/>
      <c r="K11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6" s="98"/>
      <c r="M116" s="69"/>
      <c r="N116" s="98"/>
      <c r="O116" s="97"/>
      <c r="P116" s="7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1:40" s="24" customFormat="1" ht="15" customHeight="1" x14ac:dyDescent="0.25">
      <c r="A117" s="67"/>
      <c r="B117" s="73"/>
      <c r="C117" s="73"/>
      <c r="D117" s="73"/>
      <c r="E117" s="54"/>
      <c r="F117" s="74" t="str">
        <f>IF(ISNUMBER(Tabla1[[#This Row],[Peso muestra (g)]]),(Tabla1[[#This Row],[Peso muestra (g)]]*$B$14+$B$15)+Tabla1[[#This Row],[Peso muestra (g)]],"")</f>
        <v/>
      </c>
      <c r="G117" s="89"/>
      <c r="H117" s="69"/>
      <c r="I117" s="69"/>
      <c r="J117" s="71"/>
      <c r="K11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7" s="98"/>
      <c r="M117" s="69"/>
      <c r="N117" s="98"/>
      <c r="O117" s="97"/>
      <c r="P117" s="76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s="24" customFormat="1" ht="15" customHeight="1" x14ac:dyDescent="0.25">
      <c r="A118" s="67"/>
      <c r="B118" s="73"/>
      <c r="C118" s="73"/>
      <c r="D118" s="73"/>
      <c r="E118" s="54"/>
      <c r="F118" s="74" t="str">
        <f>IF(ISNUMBER(Tabla1[[#This Row],[Peso muestra (g)]]),(Tabla1[[#This Row],[Peso muestra (g)]]*$B$14+$B$15)+Tabla1[[#This Row],[Peso muestra (g)]],"")</f>
        <v/>
      </c>
      <c r="G118" s="89"/>
      <c r="H118" s="69"/>
      <c r="I118" s="69"/>
      <c r="J118" s="71"/>
      <c r="K11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8" s="98"/>
      <c r="M118" s="69"/>
      <c r="N118" s="98"/>
      <c r="O118" s="97"/>
      <c r="P118" s="76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s="24" customFormat="1" ht="15" customHeight="1" x14ac:dyDescent="0.25">
      <c r="A119" s="67"/>
      <c r="B119" s="73"/>
      <c r="C119" s="73"/>
      <c r="D119" s="73"/>
      <c r="E119" s="54"/>
      <c r="F119" s="74" t="str">
        <f>IF(ISNUMBER(Tabla1[[#This Row],[Peso muestra (g)]]),(Tabla1[[#This Row],[Peso muestra (g)]]*$B$14+$B$15)+Tabla1[[#This Row],[Peso muestra (g)]],"")</f>
        <v/>
      </c>
      <c r="G119" s="89"/>
      <c r="H119" s="69"/>
      <c r="I119" s="69"/>
      <c r="J119" s="71"/>
      <c r="K11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19" s="98"/>
      <c r="M119" s="69"/>
      <c r="N119" s="98"/>
      <c r="O119" s="97"/>
      <c r="P119" s="76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s="24" customFormat="1" ht="15" customHeight="1" x14ac:dyDescent="0.25">
      <c r="A120" s="67"/>
      <c r="B120" s="73"/>
      <c r="C120" s="73"/>
      <c r="D120" s="73"/>
      <c r="E120" s="54"/>
      <c r="F120" s="74" t="str">
        <f>IF(ISNUMBER(Tabla1[[#This Row],[Peso muestra (g)]]),(Tabla1[[#This Row],[Peso muestra (g)]]*$B$14+$B$15)+Tabla1[[#This Row],[Peso muestra (g)]],"")</f>
        <v/>
      </c>
      <c r="G120" s="89"/>
      <c r="H120" s="69"/>
      <c r="I120" s="69"/>
      <c r="J120" s="71"/>
      <c r="K12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0" s="98"/>
      <c r="M120" s="69"/>
      <c r="N120" s="98"/>
      <c r="O120" s="97"/>
      <c r="P120" s="76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s="24" customFormat="1" ht="15" customHeight="1" x14ac:dyDescent="0.25">
      <c r="A121" s="67"/>
      <c r="B121" s="73"/>
      <c r="C121" s="73"/>
      <c r="D121" s="73"/>
      <c r="E121" s="54"/>
      <c r="F121" s="74" t="str">
        <f>IF(ISNUMBER(Tabla1[[#This Row],[Peso muestra (g)]]),(Tabla1[[#This Row],[Peso muestra (g)]]*$B$14+$B$15)+Tabla1[[#This Row],[Peso muestra (g)]],"")</f>
        <v/>
      </c>
      <c r="G121" s="89"/>
      <c r="H121" s="69"/>
      <c r="I121" s="69"/>
      <c r="J121" s="71"/>
      <c r="K12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1" s="98"/>
      <c r="M121" s="69"/>
      <c r="N121" s="98"/>
      <c r="O121" s="97"/>
      <c r="P121" s="76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s="24" customFormat="1" ht="15" customHeight="1" x14ac:dyDescent="0.25">
      <c r="A122" s="67"/>
      <c r="B122" s="73"/>
      <c r="C122" s="73"/>
      <c r="D122" s="73"/>
      <c r="E122" s="54"/>
      <c r="F122" s="74" t="str">
        <f>IF(ISNUMBER(Tabla1[[#This Row],[Peso muestra (g)]]),(Tabla1[[#This Row],[Peso muestra (g)]]*$B$14+$B$15)+Tabla1[[#This Row],[Peso muestra (g)]],"")</f>
        <v/>
      </c>
      <c r="G122" s="89"/>
      <c r="H122" s="69"/>
      <c r="I122" s="69"/>
      <c r="J122" s="71"/>
      <c r="K12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2" s="98"/>
      <c r="M122" s="69"/>
      <c r="N122" s="98"/>
      <c r="O122" s="97"/>
      <c r="P122" s="76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s="24" customFormat="1" ht="15" customHeight="1" x14ac:dyDescent="0.25">
      <c r="A123" s="67"/>
      <c r="B123" s="73"/>
      <c r="C123" s="73"/>
      <c r="D123" s="73"/>
      <c r="E123" s="54"/>
      <c r="F123" s="74" t="str">
        <f>IF(ISNUMBER(Tabla1[[#This Row],[Peso muestra (g)]]),(Tabla1[[#This Row],[Peso muestra (g)]]*$B$14+$B$15)+Tabla1[[#This Row],[Peso muestra (g)]],"")</f>
        <v/>
      </c>
      <c r="G123" s="89"/>
      <c r="H123" s="69"/>
      <c r="I123" s="69"/>
      <c r="J123" s="71"/>
      <c r="K12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3" s="98"/>
      <c r="M123" s="69"/>
      <c r="N123" s="98"/>
      <c r="O123" s="97"/>
      <c r="P123" s="76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s="24" customFormat="1" ht="15" customHeight="1" x14ac:dyDescent="0.25">
      <c r="A124" s="67"/>
      <c r="B124" s="73"/>
      <c r="C124" s="73"/>
      <c r="D124" s="73"/>
      <c r="E124" s="54"/>
      <c r="F124" s="74" t="str">
        <f>IF(ISNUMBER(Tabla1[[#This Row],[Peso muestra (g)]]),(Tabla1[[#This Row],[Peso muestra (g)]]*$B$14+$B$15)+Tabla1[[#This Row],[Peso muestra (g)]],"")</f>
        <v/>
      </c>
      <c r="G124" s="89"/>
      <c r="H124" s="69"/>
      <c r="I124" s="69"/>
      <c r="J124" s="71"/>
      <c r="K12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4" s="98"/>
      <c r="M124" s="69"/>
      <c r="N124" s="98"/>
      <c r="O124" s="97"/>
      <c r="P124" s="76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s="24" customFormat="1" ht="15" customHeight="1" x14ac:dyDescent="0.25">
      <c r="A125" s="67"/>
      <c r="B125" s="73"/>
      <c r="C125" s="73"/>
      <c r="D125" s="73"/>
      <c r="E125" s="54"/>
      <c r="F125" s="74" t="str">
        <f>IF(ISNUMBER(Tabla1[[#This Row],[Peso muestra (g)]]),(Tabla1[[#This Row],[Peso muestra (g)]]*$B$14+$B$15)+Tabla1[[#This Row],[Peso muestra (g)]],"")</f>
        <v/>
      </c>
      <c r="G125" s="89"/>
      <c r="H125" s="69"/>
      <c r="I125" s="69"/>
      <c r="J125" s="71"/>
      <c r="K12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5" s="98"/>
      <c r="M125" s="69"/>
      <c r="N125" s="98"/>
      <c r="O125" s="97"/>
      <c r="P125" s="76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s="24" customFormat="1" ht="15" customHeight="1" x14ac:dyDescent="0.25">
      <c r="A126" s="67"/>
      <c r="B126" s="73"/>
      <c r="C126" s="73"/>
      <c r="D126" s="73"/>
      <c r="E126" s="54"/>
      <c r="F126" s="74" t="str">
        <f>IF(ISNUMBER(Tabla1[[#This Row],[Peso muestra (g)]]),(Tabla1[[#This Row],[Peso muestra (g)]]*$B$14+$B$15)+Tabla1[[#This Row],[Peso muestra (g)]],"")</f>
        <v/>
      </c>
      <c r="G126" s="89"/>
      <c r="H126" s="69"/>
      <c r="I126" s="69"/>
      <c r="J126" s="71"/>
      <c r="K12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6" s="98"/>
      <c r="M126" s="69"/>
      <c r="N126" s="98"/>
      <c r="O126" s="97"/>
      <c r="P126" s="7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s="24" customFormat="1" ht="15" customHeight="1" x14ac:dyDescent="0.25">
      <c r="A127" s="67"/>
      <c r="B127" s="73"/>
      <c r="C127" s="73"/>
      <c r="D127" s="73"/>
      <c r="E127" s="54"/>
      <c r="F127" s="74" t="str">
        <f>IF(ISNUMBER(Tabla1[[#This Row],[Peso muestra (g)]]),(Tabla1[[#This Row],[Peso muestra (g)]]*$B$14+$B$15)+Tabla1[[#This Row],[Peso muestra (g)]],"")</f>
        <v/>
      </c>
      <c r="G127" s="89"/>
      <c r="H127" s="69"/>
      <c r="I127" s="69"/>
      <c r="J127" s="71"/>
      <c r="K12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7" s="98"/>
      <c r="M127" s="69"/>
      <c r="N127" s="98"/>
      <c r="O127" s="97"/>
      <c r="P127" s="76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s="24" customFormat="1" ht="15" customHeight="1" x14ac:dyDescent="0.25">
      <c r="A128" s="67"/>
      <c r="B128" s="73"/>
      <c r="C128" s="73"/>
      <c r="D128" s="73"/>
      <c r="E128" s="54"/>
      <c r="F128" s="74" t="str">
        <f>IF(ISNUMBER(Tabla1[[#This Row],[Peso muestra (g)]]),(Tabla1[[#This Row],[Peso muestra (g)]]*$B$14+$B$15)+Tabla1[[#This Row],[Peso muestra (g)]],"")</f>
        <v/>
      </c>
      <c r="G128" s="89"/>
      <c r="H128" s="69"/>
      <c r="I128" s="69"/>
      <c r="J128" s="71"/>
      <c r="K12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8" s="98"/>
      <c r="M128" s="69"/>
      <c r="N128" s="98"/>
      <c r="O128" s="97"/>
      <c r="P128" s="76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s="24" customFormat="1" ht="15" customHeight="1" x14ac:dyDescent="0.25">
      <c r="A129" s="67"/>
      <c r="B129" s="73"/>
      <c r="C129" s="73"/>
      <c r="D129" s="73"/>
      <c r="E129" s="54"/>
      <c r="F129" s="74" t="str">
        <f>IF(ISNUMBER(Tabla1[[#This Row],[Peso muestra (g)]]),(Tabla1[[#This Row],[Peso muestra (g)]]*$B$14+$B$15)+Tabla1[[#This Row],[Peso muestra (g)]],"")</f>
        <v/>
      </c>
      <c r="G129" s="89"/>
      <c r="H129" s="69"/>
      <c r="I129" s="69"/>
      <c r="J129" s="71"/>
      <c r="K12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29" s="98"/>
      <c r="M129" s="69"/>
      <c r="N129" s="69"/>
      <c r="O129" s="97"/>
      <c r="P129" s="76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s="24" customFormat="1" ht="15" customHeight="1" x14ac:dyDescent="0.25">
      <c r="A130" s="67"/>
      <c r="B130" s="73"/>
      <c r="C130" s="73"/>
      <c r="D130" s="73"/>
      <c r="E130" s="54"/>
      <c r="F130" s="74" t="str">
        <f>IF(ISNUMBER(Tabla1[[#This Row],[Peso muestra (g)]]),(Tabla1[[#This Row],[Peso muestra (g)]]*$B$14+$B$15)+Tabla1[[#This Row],[Peso muestra (g)]],"")</f>
        <v/>
      </c>
      <c r="G130" s="89"/>
      <c r="H130" s="69"/>
      <c r="I130" s="69"/>
      <c r="J130" s="71"/>
      <c r="K13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0" s="98"/>
      <c r="M130" s="69"/>
      <c r="N130" s="69"/>
      <c r="O130" s="97"/>
      <c r="P130" s="76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s="24" customFormat="1" ht="15" customHeight="1" x14ac:dyDescent="0.25">
      <c r="A131" s="67"/>
      <c r="B131" s="73"/>
      <c r="C131" s="73"/>
      <c r="D131" s="73"/>
      <c r="E131" s="54"/>
      <c r="F131" s="74" t="str">
        <f>IF(ISNUMBER(Tabla1[[#This Row],[Peso muestra (g)]]),(Tabla1[[#This Row],[Peso muestra (g)]]*$B$14+$B$15)+Tabla1[[#This Row],[Peso muestra (g)]],"")</f>
        <v/>
      </c>
      <c r="G131" s="89"/>
      <c r="H131" s="69"/>
      <c r="I131" s="69"/>
      <c r="J131" s="71"/>
      <c r="K13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1" s="98"/>
      <c r="M131" s="69"/>
      <c r="N131" s="69"/>
      <c r="O131" s="97"/>
      <c r="P131" s="76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s="24" customFormat="1" ht="15" customHeight="1" x14ac:dyDescent="0.25">
      <c r="A132" s="67"/>
      <c r="B132" s="73"/>
      <c r="C132" s="73"/>
      <c r="D132" s="73"/>
      <c r="E132" s="54"/>
      <c r="F132" s="74" t="str">
        <f>IF(ISNUMBER(Tabla1[[#This Row],[Peso muestra (g)]]),(Tabla1[[#This Row],[Peso muestra (g)]]*$B$14+$B$15)+Tabla1[[#This Row],[Peso muestra (g)]],"")</f>
        <v/>
      </c>
      <c r="G132" s="89"/>
      <c r="H132" s="69"/>
      <c r="I132" s="69"/>
      <c r="J132" s="71"/>
      <c r="K13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2" s="98"/>
      <c r="M132" s="69"/>
      <c r="N132" s="69"/>
      <c r="O132" s="97"/>
      <c r="P132" s="76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s="24" customFormat="1" ht="15" customHeight="1" x14ac:dyDescent="0.25">
      <c r="A133" s="67"/>
      <c r="B133" s="73"/>
      <c r="C133" s="73"/>
      <c r="D133" s="73"/>
      <c r="E133" s="54"/>
      <c r="F133" s="74" t="str">
        <f>IF(ISNUMBER(Tabla1[[#This Row],[Peso muestra (g)]]),(Tabla1[[#This Row],[Peso muestra (g)]]*$B$14+$B$15)+Tabla1[[#This Row],[Peso muestra (g)]],"")</f>
        <v/>
      </c>
      <c r="G133" s="89"/>
      <c r="H133" s="69"/>
      <c r="I133" s="69"/>
      <c r="J133" s="71"/>
      <c r="K13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3" s="98"/>
      <c r="M133" s="69"/>
      <c r="N133" s="69"/>
      <c r="O133" s="97"/>
      <c r="P133" s="76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s="24" customFormat="1" ht="15" customHeight="1" x14ac:dyDescent="0.25">
      <c r="A134" s="67"/>
      <c r="B134" s="73"/>
      <c r="C134" s="73"/>
      <c r="D134" s="73"/>
      <c r="E134" s="54"/>
      <c r="F134" s="74" t="str">
        <f>IF(ISNUMBER(Tabla1[[#This Row],[Peso muestra (g)]]),(Tabla1[[#This Row],[Peso muestra (g)]]*$B$14+$B$15)+Tabla1[[#This Row],[Peso muestra (g)]],"")</f>
        <v/>
      </c>
      <c r="G134" s="89"/>
      <c r="H134" s="69"/>
      <c r="I134" s="69"/>
      <c r="J134" s="71"/>
      <c r="K13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4" s="98"/>
      <c r="M134" s="69"/>
      <c r="N134" s="69"/>
      <c r="O134" s="97"/>
      <c r="P134" s="76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s="24" customFormat="1" ht="15" customHeight="1" x14ac:dyDescent="0.25">
      <c r="A135" s="67"/>
      <c r="B135" s="73"/>
      <c r="C135" s="73"/>
      <c r="D135" s="73"/>
      <c r="E135" s="54"/>
      <c r="F135" s="74" t="str">
        <f>IF(ISNUMBER(Tabla1[[#This Row],[Peso muestra (g)]]),(Tabla1[[#This Row],[Peso muestra (g)]]*$B$14+$B$15)+Tabla1[[#This Row],[Peso muestra (g)]],"")</f>
        <v/>
      </c>
      <c r="G135" s="89"/>
      <c r="H135" s="69"/>
      <c r="I135" s="69"/>
      <c r="J135" s="71"/>
      <c r="K13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5" s="98"/>
      <c r="M135" s="69"/>
      <c r="N135" s="69"/>
      <c r="O135" s="97"/>
      <c r="P135" s="76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s="24" customFormat="1" ht="15" customHeight="1" x14ac:dyDescent="0.25">
      <c r="A136" s="67"/>
      <c r="B136" s="73"/>
      <c r="C136" s="73"/>
      <c r="D136" s="73"/>
      <c r="E136" s="54"/>
      <c r="F136" s="74" t="str">
        <f>IF(ISNUMBER(Tabla1[[#This Row],[Peso muestra (g)]]),(Tabla1[[#This Row],[Peso muestra (g)]]*$B$14+$B$15)+Tabla1[[#This Row],[Peso muestra (g)]],"")</f>
        <v/>
      </c>
      <c r="G136" s="89"/>
      <c r="H136" s="69"/>
      <c r="I136" s="69"/>
      <c r="J136" s="71"/>
      <c r="K13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6" s="98"/>
      <c r="M136" s="69"/>
      <c r="N136" s="69"/>
      <c r="O136" s="97"/>
      <c r="P136" s="7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s="24" customFormat="1" ht="15" customHeight="1" x14ac:dyDescent="0.25">
      <c r="A137" s="67"/>
      <c r="B137" s="73"/>
      <c r="C137" s="73"/>
      <c r="D137" s="73"/>
      <c r="E137" s="54"/>
      <c r="F137" s="74" t="str">
        <f>IF(ISNUMBER(Tabla1[[#This Row],[Peso muestra (g)]]),(Tabla1[[#This Row],[Peso muestra (g)]]*$B$14+$B$15)+Tabla1[[#This Row],[Peso muestra (g)]],"")</f>
        <v/>
      </c>
      <c r="G137" s="89"/>
      <c r="H137" s="69"/>
      <c r="I137" s="69"/>
      <c r="J137" s="71"/>
      <c r="K13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7" s="98"/>
      <c r="M137" s="69"/>
      <c r="N137" s="69"/>
      <c r="O137" s="97"/>
      <c r="P137" s="76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s="24" customFormat="1" ht="15" customHeight="1" x14ac:dyDescent="0.25">
      <c r="A138" s="68"/>
      <c r="B138" s="73"/>
      <c r="C138" s="73"/>
      <c r="D138" s="73"/>
      <c r="E138" s="54"/>
      <c r="F138" s="74" t="str">
        <f>IF(ISNUMBER(Tabla1[[#This Row],[Peso muestra (g)]]),(Tabla1[[#This Row],[Peso muestra (g)]]*$B$14+$B$15)+Tabla1[[#This Row],[Peso muestra (g)]],"")</f>
        <v/>
      </c>
      <c r="G138" s="89"/>
      <c r="H138" s="69"/>
      <c r="I138" s="69"/>
      <c r="J138" s="71"/>
      <c r="K13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8" s="98"/>
      <c r="M138" s="69"/>
      <c r="N138" s="69"/>
      <c r="O138" s="97"/>
      <c r="P138" s="76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s="24" customFormat="1" ht="15" customHeight="1" x14ac:dyDescent="0.25">
      <c r="A139" s="68"/>
      <c r="B139" s="73"/>
      <c r="C139" s="73"/>
      <c r="D139" s="73"/>
      <c r="E139" s="54"/>
      <c r="F139" s="74" t="str">
        <f>IF(ISNUMBER(Tabla1[[#This Row],[Peso muestra (g)]]),(Tabla1[[#This Row],[Peso muestra (g)]]*$B$14+$B$15)+Tabla1[[#This Row],[Peso muestra (g)]],"")</f>
        <v/>
      </c>
      <c r="G139" s="89"/>
      <c r="H139" s="69"/>
      <c r="I139" s="69"/>
      <c r="J139" s="71"/>
      <c r="K13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39" s="98"/>
      <c r="M139" s="69"/>
      <c r="N139" s="69"/>
      <c r="O139" s="97"/>
      <c r="P139" s="76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s="24" customFormat="1" ht="15" customHeight="1" x14ac:dyDescent="0.25">
      <c r="A140" s="68"/>
      <c r="B140" s="73"/>
      <c r="C140" s="73"/>
      <c r="D140" s="73"/>
      <c r="E140" s="54"/>
      <c r="F140" s="74" t="str">
        <f>IF(ISNUMBER(Tabla1[[#This Row],[Peso muestra (g)]]),(Tabla1[[#This Row],[Peso muestra (g)]]*$B$14+$B$15)+Tabla1[[#This Row],[Peso muestra (g)]],"")</f>
        <v/>
      </c>
      <c r="G140" s="89"/>
      <c r="H140" s="69"/>
      <c r="I140" s="69"/>
      <c r="J140" s="71"/>
      <c r="K14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0" s="98"/>
      <c r="M140" s="69"/>
      <c r="N140" s="69"/>
      <c r="O140" s="97"/>
      <c r="P140" s="76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s="24" customFormat="1" ht="15" customHeight="1" x14ac:dyDescent="0.25">
      <c r="A141" s="68"/>
      <c r="B141" s="73"/>
      <c r="C141" s="73"/>
      <c r="D141" s="73"/>
      <c r="E141" s="54"/>
      <c r="F141" s="74" t="str">
        <f>IF(ISNUMBER(Tabla1[[#This Row],[Peso muestra (g)]]),(Tabla1[[#This Row],[Peso muestra (g)]]*$B$14+$B$15)+Tabla1[[#This Row],[Peso muestra (g)]],"")</f>
        <v/>
      </c>
      <c r="G141" s="89"/>
      <c r="H141" s="69"/>
      <c r="I141" s="69"/>
      <c r="J141" s="71"/>
      <c r="K14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1" s="98"/>
      <c r="M141" s="69"/>
      <c r="N141" s="69"/>
      <c r="O141" s="97"/>
      <c r="P141" s="76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s="24" customFormat="1" ht="15" customHeight="1" x14ac:dyDescent="0.25">
      <c r="A142" s="68"/>
      <c r="B142" s="73"/>
      <c r="C142" s="73"/>
      <c r="D142" s="73"/>
      <c r="E142" s="54"/>
      <c r="F142" s="74" t="str">
        <f>IF(ISNUMBER(Tabla1[[#This Row],[Peso muestra (g)]]),(Tabla1[[#This Row],[Peso muestra (g)]]*$B$14+$B$15)+Tabla1[[#This Row],[Peso muestra (g)]],"")</f>
        <v/>
      </c>
      <c r="G142" s="89"/>
      <c r="H142" s="69"/>
      <c r="I142" s="69"/>
      <c r="J142" s="71"/>
      <c r="K14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2" s="98"/>
      <c r="M142" s="69"/>
      <c r="N142" s="69"/>
      <c r="O142" s="97"/>
      <c r="P142" s="76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s="24" customFormat="1" ht="15" customHeight="1" x14ac:dyDescent="0.25">
      <c r="A143" s="68"/>
      <c r="B143" s="73"/>
      <c r="C143" s="73"/>
      <c r="D143" s="73"/>
      <c r="E143" s="54"/>
      <c r="F143" s="74" t="str">
        <f>IF(ISNUMBER(Tabla1[[#This Row],[Peso muestra (g)]]),(Tabla1[[#This Row],[Peso muestra (g)]]*$B$14+$B$15)+Tabla1[[#This Row],[Peso muestra (g)]],"")</f>
        <v/>
      </c>
      <c r="G143" s="89"/>
      <c r="H143" s="69"/>
      <c r="I143" s="69"/>
      <c r="J143" s="71"/>
      <c r="K14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3" s="98"/>
      <c r="M143" s="69"/>
      <c r="N143" s="69"/>
      <c r="O143" s="97"/>
      <c r="P143" s="76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s="24" customFormat="1" ht="15" customHeight="1" x14ac:dyDescent="0.25">
      <c r="A144" s="67"/>
      <c r="B144" s="73"/>
      <c r="C144" s="73"/>
      <c r="D144" s="73"/>
      <c r="E144" s="54"/>
      <c r="F144" s="74" t="str">
        <f>IF(ISNUMBER(Tabla1[[#This Row],[Peso muestra (g)]]),(Tabla1[[#This Row],[Peso muestra (g)]]*$B$14+$B$15)+Tabla1[[#This Row],[Peso muestra (g)]],"")</f>
        <v/>
      </c>
      <c r="G144" s="89"/>
      <c r="H144" s="69"/>
      <c r="I144" s="69"/>
      <c r="J144" s="71"/>
      <c r="K14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4" s="98"/>
      <c r="M144" s="69"/>
      <c r="N144" s="69"/>
      <c r="O144" s="97"/>
      <c r="P144" s="76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s="24" customFormat="1" ht="15" customHeight="1" x14ac:dyDescent="0.25">
      <c r="A145" s="67"/>
      <c r="B145" s="73"/>
      <c r="C145" s="73"/>
      <c r="D145" s="73"/>
      <c r="E145" s="54"/>
      <c r="F145" s="74" t="str">
        <f>IF(ISNUMBER(Tabla1[[#This Row],[Peso muestra (g)]]),(Tabla1[[#This Row],[Peso muestra (g)]]*$B$14+$B$15)+Tabla1[[#This Row],[Peso muestra (g)]],"")</f>
        <v/>
      </c>
      <c r="G145" s="89"/>
      <c r="H145" s="69"/>
      <c r="I145" s="69"/>
      <c r="J145" s="71"/>
      <c r="K14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5" s="98"/>
      <c r="M145" s="69"/>
      <c r="N145" s="69"/>
      <c r="O145" s="97"/>
      <c r="P145" s="76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s="24" customFormat="1" ht="15" customHeight="1" x14ac:dyDescent="0.25">
      <c r="A146" s="67"/>
      <c r="B146" s="73"/>
      <c r="C146" s="73"/>
      <c r="D146" s="73"/>
      <c r="E146" s="54"/>
      <c r="F146" s="74" t="str">
        <f>IF(ISNUMBER(Tabla1[[#This Row],[Peso muestra (g)]]),(Tabla1[[#This Row],[Peso muestra (g)]]*$B$14+$B$15)+Tabla1[[#This Row],[Peso muestra (g)]],"")</f>
        <v/>
      </c>
      <c r="G146" s="89"/>
      <c r="H146" s="69"/>
      <c r="I146" s="69"/>
      <c r="J146" s="71"/>
      <c r="K14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6" s="98"/>
      <c r="M146" s="69"/>
      <c r="N146" s="69"/>
      <c r="O146" s="97"/>
      <c r="P146" s="7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s="24" customFormat="1" ht="15" customHeight="1" x14ac:dyDescent="0.25">
      <c r="A147" s="67"/>
      <c r="B147" s="73"/>
      <c r="C147" s="73"/>
      <c r="D147" s="73"/>
      <c r="E147" s="54"/>
      <c r="F147" s="74" t="str">
        <f>IF(ISNUMBER(Tabla1[[#This Row],[Peso muestra (g)]]),(Tabla1[[#This Row],[Peso muestra (g)]]*$B$14+$B$15)+Tabla1[[#This Row],[Peso muestra (g)]],"")</f>
        <v/>
      </c>
      <c r="G147" s="89"/>
      <c r="H147" s="69"/>
      <c r="I147" s="69"/>
      <c r="J147" s="71"/>
      <c r="K14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7" s="98"/>
      <c r="M147" s="69"/>
      <c r="N147" s="69"/>
      <c r="O147" s="97"/>
      <c r="P147" s="76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s="24" customFormat="1" ht="15" customHeight="1" x14ac:dyDescent="0.25">
      <c r="A148" s="67"/>
      <c r="B148" s="73"/>
      <c r="C148" s="73"/>
      <c r="D148" s="73"/>
      <c r="E148" s="54"/>
      <c r="F148" s="74" t="str">
        <f>IF(ISNUMBER(Tabla1[[#This Row],[Peso muestra (g)]]),(Tabla1[[#This Row],[Peso muestra (g)]]*$B$14+$B$15)+Tabla1[[#This Row],[Peso muestra (g)]],"")</f>
        <v/>
      </c>
      <c r="G148" s="89"/>
      <c r="H148" s="69"/>
      <c r="I148" s="69"/>
      <c r="J148" s="71"/>
      <c r="K14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8" s="98"/>
      <c r="M148" s="69"/>
      <c r="N148" s="69"/>
      <c r="O148" s="97"/>
      <c r="P148" s="76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s="24" customFormat="1" ht="15" customHeight="1" x14ac:dyDescent="0.25">
      <c r="A149" s="67"/>
      <c r="B149" s="73"/>
      <c r="C149" s="73"/>
      <c r="D149" s="73"/>
      <c r="E149" s="54"/>
      <c r="F149" s="74" t="str">
        <f>IF(ISNUMBER(Tabla1[[#This Row],[Peso muestra (g)]]),(Tabla1[[#This Row],[Peso muestra (g)]]*$B$14+$B$15)+Tabla1[[#This Row],[Peso muestra (g)]],"")</f>
        <v/>
      </c>
      <c r="G149" s="89"/>
      <c r="H149" s="69"/>
      <c r="I149" s="69"/>
      <c r="J149" s="71"/>
      <c r="K14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49" s="98"/>
      <c r="M149" s="69"/>
      <c r="N149" s="69"/>
      <c r="O149" s="97"/>
      <c r="P149" s="76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s="24" customFormat="1" ht="15" customHeight="1" x14ac:dyDescent="0.25">
      <c r="A150" s="67"/>
      <c r="B150" s="73"/>
      <c r="C150" s="73"/>
      <c r="D150" s="73"/>
      <c r="E150" s="54"/>
      <c r="F150" s="74" t="str">
        <f>IF(ISNUMBER(Tabla1[[#This Row],[Peso muestra (g)]]),(Tabla1[[#This Row],[Peso muestra (g)]]*$B$14+$B$15)+Tabla1[[#This Row],[Peso muestra (g)]],"")</f>
        <v/>
      </c>
      <c r="G150" s="89"/>
      <c r="H150" s="69"/>
      <c r="I150" s="69"/>
      <c r="J150" s="71"/>
      <c r="K15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0" s="98"/>
      <c r="M150" s="69"/>
      <c r="N150" s="69"/>
      <c r="O150" s="97"/>
      <c r="P150" s="76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s="24" customFormat="1" ht="15" customHeight="1" x14ac:dyDescent="0.25">
      <c r="A151" s="67"/>
      <c r="B151" s="73"/>
      <c r="C151" s="73"/>
      <c r="D151" s="73"/>
      <c r="E151" s="54"/>
      <c r="F151" s="74" t="str">
        <f>IF(ISNUMBER(Tabla1[[#This Row],[Peso muestra (g)]]),(Tabla1[[#This Row],[Peso muestra (g)]]*$B$14+$B$15)+Tabla1[[#This Row],[Peso muestra (g)]],"")</f>
        <v/>
      </c>
      <c r="G151" s="89"/>
      <c r="H151" s="69"/>
      <c r="I151" s="69"/>
      <c r="J151" s="71"/>
      <c r="K15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1" s="98"/>
      <c r="M151" s="69"/>
      <c r="N151" s="69"/>
      <c r="O151" s="97"/>
      <c r="P151" s="76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s="24" customFormat="1" ht="15" customHeight="1" x14ac:dyDescent="0.25">
      <c r="A152" s="67"/>
      <c r="B152" s="73"/>
      <c r="C152" s="73"/>
      <c r="D152" s="73"/>
      <c r="E152" s="54"/>
      <c r="F152" s="74" t="str">
        <f>IF(ISNUMBER(Tabla1[[#This Row],[Peso muestra (g)]]),(Tabla1[[#This Row],[Peso muestra (g)]]*$B$14+$B$15)+Tabla1[[#This Row],[Peso muestra (g)]],"")</f>
        <v/>
      </c>
      <c r="G152" s="89"/>
      <c r="H152" s="69"/>
      <c r="I152" s="69"/>
      <c r="J152" s="71"/>
      <c r="K15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2" s="98"/>
      <c r="M152" s="69"/>
      <c r="N152" s="69"/>
      <c r="O152" s="97"/>
      <c r="P152" s="76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s="24" customFormat="1" ht="15" customHeight="1" x14ac:dyDescent="0.25">
      <c r="A153" s="67"/>
      <c r="B153" s="73"/>
      <c r="C153" s="73"/>
      <c r="D153" s="73"/>
      <c r="E153" s="54"/>
      <c r="F153" s="74" t="str">
        <f>IF(ISNUMBER(Tabla1[[#This Row],[Peso muestra (g)]]),(Tabla1[[#This Row],[Peso muestra (g)]]*$B$14+$B$15)+Tabla1[[#This Row],[Peso muestra (g)]],"")</f>
        <v/>
      </c>
      <c r="G153" s="89"/>
      <c r="H153" s="69"/>
      <c r="I153" s="69"/>
      <c r="J153" s="71"/>
      <c r="K15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3" s="98"/>
      <c r="M153" s="69"/>
      <c r="N153" s="69"/>
      <c r="O153" s="97"/>
      <c r="P153" s="76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s="24" customFormat="1" ht="15" customHeight="1" x14ac:dyDescent="0.25">
      <c r="A154" s="67"/>
      <c r="B154" s="73"/>
      <c r="C154" s="73"/>
      <c r="D154" s="73"/>
      <c r="E154" s="54"/>
      <c r="F154" s="74" t="str">
        <f>IF(ISNUMBER(Tabla1[[#This Row],[Peso muestra (g)]]),(Tabla1[[#This Row],[Peso muestra (g)]]*$B$14+$B$15)+Tabla1[[#This Row],[Peso muestra (g)]],"")</f>
        <v/>
      </c>
      <c r="G154" s="89"/>
      <c r="H154" s="69"/>
      <c r="I154" s="69"/>
      <c r="J154" s="71"/>
      <c r="K15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4" s="98"/>
      <c r="M154" s="69"/>
      <c r="N154" s="69"/>
      <c r="O154" s="97"/>
      <c r="P154" s="76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s="24" customFormat="1" ht="15" customHeight="1" x14ac:dyDescent="0.25">
      <c r="A155" s="67"/>
      <c r="B155" s="73"/>
      <c r="C155" s="73"/>
      <c r="D155" s="73"/>
      <c r="E155" s="54"/>
      <c r="F155" s="74" t="str">
        <f>IF(ISNUMBER(Tabla1[[#This Row],[Peso muestra (g)]]),(Tabla1[[#This Row],[Peso muestra (g)]]*$B$14+$B$15)+Tabla1[[#This Row],[Peso muestra (g)]],"")</f>
        <v/>
      </c>
      <c r="G155" s="89"/>
      <c r="H155" s="69"/>
      <c r="I155" s="69"/>
      <c r="J155" s="71"/>
      <c r="K15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5" s="98"/>
      <c r="M155" s="69"/>
      <c r="N155" s="69"/>
      <c r="O155" s="97"/>
      <c r="P155" s="76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s="24" customFormat="1" ht="15" customHeight="1" x14ac:dyDescent="0.25">
      <c r="A156" s="67"/>
      <c r="B156" s="73"/>
      <c r="C156" s="73"/>
      <c r="D156" s="73"/>
      <c r="E156" s="54"/>
      <c r="F156" s="74" t="str">
        <f>IF(ISNUMBER(Tabla1[[#This Row],[Peso muestra (g)]]),(Tabla1[[#This Row],[Peso muestra (g)]]*$B$14+$B$15)+Tabla1[[#This Row],[Peso muestra (g)]],"")</f>
        <v/>
      </c>
      <c r="G156" s="89"/>
      <c r="H156" s="69"/>
      <c r="I156" s="69"/>
      <c r="J156" s="71"/>
      <c r="K15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6" s="98"/>
      <c r="M156" s="69"/>
      <c r="N156" s="69"/>
      <c r="O156" s="97"/>
      <c r="P156" s="7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s="24" customFormat="1" ht="15" customHeight="1" x14ac:dyDescent="0.25">
      <c r="A157" s="67"/>
      <c r="B157" s="73"/>
      <c r="C157" s="73"/>
      <c r="D157" s="73"/>
      <c r="E157" s="54"/>
      <c r="F157" s="74" t="str">
        <f>IF(ISNUMBER(Tabla1[[#This Row],[Peso muestra (g)]]),(Tabla1[[#This Row],[Peso muestra (g)]]*$B$14+$B$15)+Tabla1[[#This Row],[Peso muestra (g)]],"")</f>
        <v/>
      </c>
      <c r="G157" s="89"/>
      <c r="H157" s="69"/>
      <c r="I157" s="69"/>
      <c r="J157" s="71"/>
      <c r="K15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7" s="98"/>
      <c r="M157" s="69"/>
      <c r="N157" s="69"/>
      <c r="O157" s="97"/>
      <c r="P157" s="76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s="24" customFormat="1" ht="15" customHeight="1" x14ac:dyDescent="0.25">
      <c r="A158" s="67"/>
      <c r="B158" s="73"/>
      <c r="C158" s="73"/>
      <c r="D158" s="73"/>
      <c r="E158" s="54"/>
      <c r="F158" s="74" t="str">
        <f>IF(ISNUMBER(Tabla1[[#This Row],[Peso muestra (g)]]),(Tabla1[[#This Row],[Peso muestra (g)]]*$B$14+$B$15)+Tabla1[[#This Row],[Peso muestra (g)]],"")</f>
        <v/>
      </c>
      <c r="G158" s="89"/>
      <c r="H158" s="69"/>
      <c r="I158" s="69"/>
      <c r="J158" s="71"/>
      <c r="K15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8" s="98"/>
      <c r="M158" s="69"/>
      <c r="N158" s="69"/>
      <c r="O158" s="97"/>
      <c r="P158" s="76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s="24" customFormat="1" ht="15" customHeight="1" x14ac:dyDescent="0.25">
      <c r="A159" s="67"/>
      <c r="B159" s="73"/>
      <c r="C159" s="73"/>
      <c r="D159" s="73"/>
      <c r="E159" s="54"/>
      <c r="F159" s="74" t="str">
        <f>IF(ISNUMBER(Tabla1[[#This Row],[Peso muestra (g)]]),(Tabla1[[#This Row],[Peso muestra (g)]]*$B$14+$B$15)+Tabla1[[#This Row],[Peso muestra (g)]],"")</f>
        <v/>
      </c>
      <c r="G159" s="89"/>
      <c r="H159" s="69"/>
      <c r="I159" s="69"/>
      <c r="J159" s="71"/>
      <c r="K15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59" s="98"/>
      <c r="M159" s="69"/>
      <c r="N159" s="69"/>
      <c r="O159" s="97"/>
      <c r="P159" s="76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s="24" customFormat="1" ht="15" customHeight="1" x14ac:dyDescent="0.25">
      <c r="A160" s="67"/>
      <c r="B160" s="73"/>
      <c r="C160" s="73"/>
      <c r="D160" s="73"/>
      <c r="E160" s="54"/>
      <c r="F160" s="74" t="str">
        <f>IF(ISNUMBER(Tabla1[[#This Row],[Peso muestra (g)]]),(Tabla1[[#This Row],[Peso muestra (g)]]*$B$14+$B$15)+Tabla1[[#This Row],[Peso muestra (g)]],"")</f>
        <v/>
      </c>
      <c r="G160" s="89"/>
      <c r="H160" s="69"/>
      <c r="I160" s="69"/>
      <c r="J160" s="71"/>
      <c r="K16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0" s="98"/>
      <c r="M160" s="69"/>
      <c r="N160" s="69"/>
      <c r="O160" s="97"/>
      <c r="P160" s="76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s="24" customFormat="1" ht="15" customHeight="1" x14ac:dyDescent="0.25">
      <c r="A161" s="67"/>
      <c r="B161" s="73"/>
      <c r="C161" s="73"/>
      <c r="D161" s="73"/>
      <c r="E161" s="54"/>
      <c r="F161" s="74" t="str">
        <f>IF(ISNUMBER(Tabla1[[#This Row],[Peso muestra (g)]]),(Tabla1[[#This Row],[Peso muestra (g)]]*$B$14+$B$15)+Tabla1[[#This Row],[Peso muestra (g)]],"")</f>
        <v/>
      </c>
      <c r="G161" s="89"/>
      <c r="H161" s="69"/>
      <c r="I161" s="69"/>
      <c r="J161" s="71"/>
      <c r="K16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1" s="98"/>
      <c r="M161" s="69"/>
      <c r="N161" s="69"/>
      <c r="O161" s="97"/>
      <c r="P161" s="76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s="24" customFormat="1" ht="15" customHeight="1" x14ac:dyDescent="0.25">
      <c r="A162" s="67"/>
      <c r="B162" s="73"/>
      <c r="C162" s="73"/>
      <c r="D162" s="73"/>
      <c r="E162" s="54"/>
      <c r="F162" s="74" t="str">
        <f>IF(ISNUMBER(Tabla1[[#This Row],[Peso muestra (g)]]),(Tabla1[[#This Row],[Peso muestra (g)]]*$B$14+$B$15)+Tabla1[[#This Row],[Peso muestra (g)]],"")</f>
        <v/>
      </c>
      <c r="G162" s="89"/>
      <c r="H162" s="69"/>
      <c r="I162" s="69"/>
      <c r="J162" s="71"/>
      <c r="K16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2" s="98"/>
      <c r="M162" s="69"/>
      <c r="N162" s="69"/>
      <c r="O162" s="97"/>
      <c r="P162" s="76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1:40" s="24" customFormat="1" ht="15" customHeight="1" x14ac:dyDescent="0.25">
      <c r="A163" s="67"/>
      <c r="B163" s="73"/>
      <c r="C163" s="73"/>
      <c r="D163" s="73"/>
      <c r="E163" s="54"/>
      <c r="F163" s="74" t="str">
        <f>IF(ISNUMBER(Tabla1[[#This Row],[Peso muestra (g)]]),(Tabla1[[#This Row],[Peso muestra (g)]]*$B$14+$B$15)+Tabla1[[#This Row],[Peso muestra (g)]],"")</f>
        <v/>
      </c>
      <c r="G163" s="89"/>
      <c r="H163" s="69"/>
      <c r="I163" s="69"/>
      <c r="J163" s="71"/>
      <c r="K16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3" s="98"/>
      <c r="M163" s="69"/>
      <c r="N163" s="69"/>
      <c r="O163" s="97"/>
      <c r="P163" s="76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</row>
    <row r="164" spans="1:40" s="24" customFormat="1" ht="15" customHeight="1" x14ac:dyDescent="0.25">
      <c r="A164" s="67"/>
      <c r="B164" s="73"/>
      <c r="C164" s="73"/>
      <c r="D164" s="73"/>
      <c r="E164" s="54"/>
      <c r="F164" s="74" t="str">
        <f>IF(ISNUMBER(Tabla1[[#This Row],[Peso muestra (g)]]),(Tabla1[[#This Row],[Peso muestra (g)]]*$B$14+$B$15)+Tabla1[[#This Row],[Peso muestra (g)]],"")</f>
        <v/>
      </c>
      <c r="G164" s="89"/>
      <c r="H164" s="69"/>
      <c r="I164" s="69"/>
      <c r="J164" s="71"/>
      <c r="K16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4" s="98"/>
      <c r="M164" s="69"/>
      <c r="N164" s="69"/>
      <c r="O164" s="97"/>
      <c r="P164" s="76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</row>
    <row r="165" spans="1:40" s="24" customFormat="1" ht="15" customHeight="1" x14ac:dyDescent="0.25">
      <c r="A165" s="67"/>
      <c r="B165" s="73"/>
      <c r="C165" s="73"/>
      <c r="D165" s="73"/>
      <c r="E165" s="54"/>
      <c r="F165" s="74" t="str">
        <f>IF(ISNUMBER(Tabla1[[#This Row],[Peso muestra (g)]]),(Tabla1[[#This Row],[Peso muestra (g)]]*$B$14+$B$15)+Tabla1[[#This Row],[Peso muestra (g)]],"")</f>
        <v/>
      </c>
      <c r="G165" s="89"/>
      <c r="H165" s="69"/>
      <c r="I165" s="69"/>
      <c r="J165" s="71"/>
      <c r="K16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5" s="98"/>
      <c r="M165" s="69"/>
      <c r="N165" s="69"/>
      <c r="O165" s="97"/>
      <c r="P165" s="76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1:40" s="24" customFormat="1" ht="15" customHeight="1" x14ac:dyDescent="0.25">
      <c r="A166" s="67"/>
      <c r="B166" s="73"/>
      <c r="C166" s="73"/>
      <c r="D166" s="73"/>
      <c r="E166" s="54"/>
      <c r="F166" s="74" t="str">
        <f>IF(ISNUMBER(Tabla1[[#This Row],[Peso muestra (g)]]),(Tabla1[[#This Row],[Peso muestra (g)]]*$B$14+$B$15)+Tabla1[[#This Row],[Peso muestra (g)]],"")</f>
        <v/>
      </c>
      <c r="G166" s="89"/>
      <c r="H166" s="69"/>
      <c r="I166" s="69"/>
      <c r="J166" s="71"/>
      <c r="K16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6" s="98"/>
      <c r="M166" s="69"/>
      <c r="N166" s="69"/>
      <c r="O166" s="97"/>
      <c r="P166" s="7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</row>
    <row r="167" spans="1:40" s="24" customFormat="1" ht="15" customHeight="1" x14ac:dyDescent="0.25">
      <c r="A167" s="67"/>
      <c r="B167" s="73"/>
      <c r="C167" s="73"/>
      <c r="D167" s="73"/>
      <c r="E167" s="54"/>
      <c r="F167" s="74" t="str">
        <f>IF(ISNUMBER(Tabla1[[#This Row],[Peso muestra (g)]]),(Tabla1[[#This Row],[Peso muestra (g)]]*$B$14+$B$15)+Tabla1[[#This Row],[Peso muestra (g)]],"")</f>
        <v/>
      </c>
      <c r="G167" s="89"/>
      <c r="H167" s="69"/>
      <c r="I167" s="69"/>
      <c r="J167" s="71"/>
      <c r="K16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7" s="98"/>
      <c r="M167" s="69"/>
      <c r="N167" s="69"/>
      <c r="O167" s="97"/>
      <c r="P167" s="76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</row>
    <row r="168" spans="1:40" s="24" customFormat="1" ht="15" customHeight="1" x14ac:dyDescent="0.25">
      <c r="A168" s="67"/>
      <c r="B168" s="73"/>
      <c r="C168" s="73"/>
      <c r="D168" s="73"/>
      <c r="E168" s="54"/>
      <c r="F168" s="74" t="str">
        <f>IF(ISNUMBER(Tabla1[[#This Row],[Peso muestra (g)]]),(Tabla1[[#This Row],[Peso muestra (g)]]*$B$14+$B$15)+Tabla1[[#This Row],[Peso muestra (g)]],"")</f>
        <v/>
      </c>
      <c r="G168" s="89"/>
      <c r="H168" s="69"/>
      <c r="I168" s="69"/>
      <c r="J168" s="71"/>
      <c r="K16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8" s="98"/>
      <c r="M168" s="69"/>
      <c r="N168" s="69"/>
      <c r="O168" s="97"/>
      <c r="P168" s="76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1:40" s="24" customFormat="1" ht="15" customHeight="1" x14ac:dyDescent="0.25">
      <c r="A169" s="67"/>
      <c r="B169" s="73"/>
      <c r="C169" s="73"/>
      <c r="D169" s="73"/>
      <c r="E169" s="54"/>
      <c r="F169" s="74" t="str">
        <f>IF(ISNUMBER(Tabla1[[#This Row],[Peso muestra (g)]]),(Tabla1[[#This Row],[Peso muestra (g)]]*$B$14+$B$15)+Tabla1[[#This Row],[Peso muestra (g)]],"")</f>
        <v/>
      </c>
      <c r="G169" s="89"/>
      <c r="H169" s="69"/>
      <c r="I169" s="69"/>
      <c r="J169" s="71"/>
      <c r="K16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69" s="98"/>
      <c r="M169" s="69"/>
      <c r="N169" s="69"/>
      <c r="O169" s="97"/>
      <c r="P169" s="76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</row>
    <row r="170" spans="1:40" s="24" customFormat="1" ht="15" customHeight="1" x14ac:dyDescent="0.25">
      <c r="A170" s="67"/>
      <c r="B170" s="73"/>
      <c r="C170" s="73"/>
      <c r="D170" s="73"/>
      <c r="E170" s="54"/>
      <c r="F170" s="74" t="str">
        <f>IF(ISNUMBER(Tabla1[[#This Row],[Peso muestra (g)]]),(Tabla1[[#This Row],[Peso muestra (g)]]*$B$14+$B$15)+Tabla1[[#This Row],[Peso muestra (g)]],"")</f>
        <v/>
      </c>
      <c r="G170" s="89"/>
      <c r="H170" s="69"/>
      <c r="I170" s="69"/>
      <c r="J170" s="71"/>
      <c r="K17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0" s="98"/>
      <c r="M170" s="69"/>
      <c r="N170" s="69"/>
      <c r="O170" s="97"/>
      <c r="P170" s="76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</row>
    <row r="171" spans="1:40" s="24" customFormat="1" ht="15" customHeight="1" x14ac:dyDescent="0.25">
      <c r="A171" s="67"/>
      <c r="B171" s="73"/>
      <c r="C171" s="73"/>
      <c r="D171" s="73"/>
      <c r="E171" s="54"/>
      <c r="F171" s="74" t="str">
        <f>IF(ISNUMBER(Tabla1[[#This Row],[Peso muestra (g)]]),(Tabla1[[#This Row],[Peso muestra (g)]]*$B$14+$B$15)+Tabla1[[#This Row],[Peso muestra (g)]],"")</f>
        <v/>
      </c>
      <c r="G171" s="89"/>
      <c r="H171" s="69"/>
      <c r="I171" s="69"/>
      <c r="J171" s="71"/>
      <c r="K17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1" s="98"/>
      <c r="M171" s="69"/>
      <c r="N171" s="69"/>
      <c r="O171" s="97"/>
      <c r="P171" s="76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1:40" s="24" customFormat="1" ht="15" customHeight="1" x14ac:dyDescent="0.25">
      <c r="A172" s="67"/>
      <c r="B172" s="73"/>
      <c r="C172" s="73"/>
      <c r="D172" s="73"/>
      <c r="E172" s="54"/>
      <c r="F172" s="74" t="str">
        <f>IF(ISNUMBER(Tabla1[[#This Row],[Peso muestra (g)]]),(Tabla1[[#This Row],[Peso muestra (g)]]*$B$14+$B$15)+Tabla1[[#This Row],[Peso muestra (g)]],"")</f>
        <v/>
      </c>
      <c r="G172" s="89"/>
      <c r="H172" s="69"/>
      <c r="I172" s="69"/>
      <c r="J172" s="71"/>
      <c r="K17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2" s="98"/>
      <c r="M172" s="69"/>
      <c r="N172" s="69"/>
      <c r="O172" s="97"/>
      <c r="P172" s="76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</row>
    <row r="173" spans="1:40" s="24" customFormat="1" ht="15" customHeight="1" x14ac:dyDescent="0.25">
      <c r="A173" s="67"/>
      <c r="B173" s="73"/>
      <c r="C173" s="73"/>
      <c r="D173" s="73"/>
      <c r="E173" s="54"/>
      <c r="F173" s="74" t="str">
        <f>IF(ISNUMBER(Tabla1[[#This Row],[Peso muestra (g)]]),(Tabla1[[#This Row],[Peso muestra (g)]]*$B$14+$B$15)+Tabla1[[#This Row],[Peso muestra (g)]],"")</f>
        <v/>
      </c>
      <c r="G173" s="89"/>
      <c r="H173" s="69"/>
      <c r="I173" s="69"/>
      <c r="J173" s="71"/>
      <c r="K17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3" s="98"/>
      <c r="M173" s="69"/>
      <c r="N173" s="69"/>
      <c r="O173" s="97"/>
      <c r="P173" s="76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</row>
    <row r="174" spans="1:40" s="24" customFormat="1" ht="15" customHeight="1" x14ac:dyDescent="0.25">
      <c r="A174" s="67"/>
      <c r="B174" s="73"/>
      <c r="C174" s="73"/>
      <c r="D174" s="73"/>
      <c r="E174" s="54"/>
      <c r="F174" s="77" t="str">
        <f>IF(ISNUMBER(Tabla1[[#This Row],[Peso muestra (g)]]),(Tabla1[[#This Row],[Peso muestra (g)]]*$B$14+$B$15)+Tabla1[[#This Row],[Peso muestra (g)]],"")</f>
        <v/>
      </c>
      <c r="G174" s="89"/>
      <c r="H174" s="69"/>
      <c r="I174" s="69"/>
      <c r="J174" s="71"/>
      <c r="K17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4" s="98"/>
      <c r="M174" s="69"/>
      <c r="N174" s="69"/>
      <c r="O174" s="97"/>
      <c r="P174" s="76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</row>
    <row r="175" spans="1:40" s="24" customFormat="1" ht="15" customHeight="1" x14ac:dyDescent="0.25">
      <c r="A175" s="67"/>
      <c r="B175" s="73"/>
      <c r="C175" s="73"/>
      <c r="D175" s="73"/>
      <c r="E175" s="54"/>
      <c r="F175" s="77" t="str">
        <f>IF(ISNUMBER(Tabla1[[#This Row],[Peso muestra (g)]]),(Tabla1[[#This Row],[Peso muestra (g)]]*$B$14+$B$15)+Tabla1[[#This Row],[Peso muestra (g)]],"")</f>
        <v/>
      </c>
      <c r="G175" s="89"/>
      <c r="H175" s="69"/>
      <c r="I175" s="69"/>
      <c r="J175" s="71"/>
      <c r="K17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5" s="98"/>
      <c r="M175" s="69"/>
      <c r="N175" s="69"/>
      <c r="O175" s="97"/>
      <c r="P175" s="76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</row>
    <row r="176" spans="1:40" s="24" customFormat="1" ht="15" customHeight="1" x14ac:dyDescent="0.25">
      <c r="A176" s="67"/>
      <c r="B176" s="73"/>
      <c r="C176" s="73"/>
      <c r="D176" s="73"/>
      <c r="E176" s="54"/>
      <c r="F176" s="77" t="str">
        <f>IF(ISNUMBER(Tabla1[[#This Row],[Peso muestra (g)]]),(Tabla1[[#This Row],[Peso muestra (g)]]*$B$14+$B$15)+Tabla1[[#This Row],[Peso muestra (g)]],"")</f>
        <v/>
      </c>
      <c r="G176" s="89"/>
      <c r="H176" s="69"/>
      <c r="I176" s="69"/>
      <c r="J176" s="71"/>
      <c r="K17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6" s="98"/>
      <c r="M176" s="69"/>
      <c r="N176" s="69"/>
      <c r="O176" s="97"/>
      <c r="P176" s="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</row>
    <row r="177" spans="1:40" s="24" customFormat="1" ht="15" customHeight="1" x14ac:dyDescent="0.25">
      <c r="A177" s="67"/>
      <c r="B177" s="73"/>
      <c r="C177" s="73"/>
      <c r="D177" s="73"/>
      <c r="E177" s="54"/>
      <c r="F177" s="77" t="str">
        <f>IF(ISNUMBER(Tabla1[[#This Row],[Peso muestra (g)]]),(Tabla1[[#This Row],[Peso muestra (g)]]*$B$14+$B$15)+Tabla1[[#This Row],[Peso muestra (g)]],"")</f>
        <v/>
      </c>
      <c r="G177" s="89"/>
      <c r="H177" s="69"/>
      <c r="I177" s="69"/>
      <c r="J177" s="71"/>
      <c r="K17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7" s="98"/>
      <c r="M177" s="69"/>
      <c r="N177" s="69"/>
      <c r="O177" s="97"/>
      <c r="P177" s="76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</row>
    <row r="178" spans="1:40" s="24" customFormat="1" ht="15" customHeight="1" x14ac:dyDescent="0.25">
      <c r="A178" s="67"/>
      <c r="B178" s="73"/>
      <c r="C178" s="73"/>
      <c r="D178" s="73"/>
      <c r="E178" s="54"/>
      <c r="F178" s="77" t="str">
        <f>IF(ISNUMBER(Tabla1[[#This Row],[Peso muestra (g)]]),(Tabla1[[#This Row],[Peso muestra (g)]]*$B$14+$B$15)+Tabla1[[#This Row],[Peso muestra (g)]],"")</f>
        <v/>
      </c>
      <c r="G178" s="89"/>
      <c r="H178" s="69"/>
      <c r="I178" s="69"/>
      <c r="J178" s="71"/>
      <c r="K17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8" s="98"/>
      <c r="M178" s="69"/>
      <c r="N178" s="69"/>
      <c r="O178" s="97"/>
      <c r="P178" s="76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</row>
    <row r="179" spans="1:40" s="24" customFormat="1" ht="15" customHeight="1" x14ac:dyDescent="0.25">
      <c r="A179" s="67"/>
      <c r="B179" s="73"/>
      <c r="C179" s="73"/>
      <c r="D179" s="73"/>
      <c r="E179" s="54"/>
      <c r="F179" s="77" t="str">
        <f>IF(ISNUMBER(Tabla1[[#This Row],[Peso muestra (g)]]),(Tabla1[[#This Row],[Peso muestra (g)]]*$B$14+$B$15)+Tabla1[[#This Row],[Peso muestra (g)]],"")</f>
        <v/>
      </c>
      <c r="G179" s="89"/>
      <c r="H179" s="69"/>
      <c r="I179" s="69"/>
      <c r="J179" s="71"/>
      <c r="K17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79" s="98"/>
      <c r="M179" s="69"/>
      <c r="N179" s="69"/>
      <c r="O179" s="97"/>
      <c r="P179" s="76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</row>
    <row r="180" spans="1:40" s="24" customFormat="1" ht="15" customHeight="1" x14ac:dyDescent="0.25">
      <c r="A180" s="67"/>
      <c r="B180" s="73"/>
      <c r="C180" s="73"/>
      <c r="D180" s="73"/>
      <c r="E180" s="54"/>
      <c r="F180" s="74" t="str">
        <f>IF(ISNUMBER(Tabla1[[#This Row],[Peso muestra (g)]]),(Tabla1[[#This Row],[Peso muestra (g)]]*$B$14+$B$15)+Tabla1[[#This Row],[Peso muestra (g)]],"")</f>
        <v/>
      </c>
      <c r="G180" s="89"/>
      <c r="H180" s="69"/>
      <c r="I180" s="69"/>
      <c r="J180" s="71"/>
      <c r="K18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0" s="98"/>
      <c r="M180" s="69"/>
      <c r="N180" s="69"/>
      <c r="O180" s="97"/>
      <c r="P180" s="76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</row>
    <row r="181" spans="1:40" s="24" customFormat="1" ht="15" customHeight="1" x14ac:dyDescent="0.25">
      <c r="A181" s="67"/>
      <c r="B181" s="73"/>
      <c r="C181" s="73"/>
      <c r="D181" s="73"/>
      <c r="E181" s="54"/>
      <c r="F181" s="74" t="str">
        <f>IF(ISNUMBER(Tabla1[[#This Row],[Peso muestra (g)]]),(Tabla1[[#This Row],[Peso muestra (g)]]*$B$14+$B$15)+Tabla1[[#This Row],[Peso muestra (g)]],"")</f>
        <v/>
      </c>
      <c r="G181" s="89"/>
      <c r="H181" s="69"/>
      <c r="I181" s="69"/>
      <c r="J181" s="71"/>
      <c r="K18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1" s="98"/>
      <c r="M181" s="69"/>
      <c r="N181" s="69"/>
      <c r="O181" s="97"/>
      <c r="P181" s="76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</row>
    <row r="182" spans="1:40" s="24" customFormat="1" ht="15" customHeight="1" x14ac:dyDescent="0.25">
      <c r="A182" s="67"/>
      <c r="B182" s="73"/>
      <c r="C182" s="73"/>
      <c r="D182" s="73"/>
      <c r="E182" s="54"/>
      <c r="F182" s="74" t="str">
        <f>IF(ISNUMBER(Tabla1[[#This Row],[Peso muestra (g)]]),(Tabla1[[#This Row],[Peso muestra (g)]]*$B$14+$B$15)+Tabla1[[#This Row],[Peso muestra (g)]],"")</f>
        <v/>
      </c>
      <c r="G182" s="89"/>
      <c r="H182" s="69"/>
      <c r="I182" s="69"/>
      <c r="J182" s="71"/>
      <c r="K18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2" s="98"/>
      <c r="M182" s="69"/>
      <c r="N182" s="69"/>
      <c r="O182" s="97"/>
      <c r="P182" s="76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</row>
    <row r="183" spans="1:40" s="24" customFormat="1" ht="15" customHeight="1" x14ac:dyDescent="0.25">
      <c r="A183" s="67"/>
      <c r="B183" s="73"/>
      <c r="C183" s="73"/>
      <c r="D183" s="73"/>
      <c r="E183" s="54"/>
      <c r="F183" s="74" t="str">
        <f>IF(ISNUMBER(Tabla1[[#This Row],[Peso muestra (g)]]),(Tabla1[[#This Row],[Peso muestra (g)]]*$B$14+$B$15)+Tabla1[[#This Row],[Peso muestra (g)]],"")</f>
        <v/>
      </c>
      <c r="G183" s="89"/>
      <c r="H183" s="69"/>
      <c r="I183" s="69"/>
      <c r="J183" s="71"/>
      <c r="K18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3" s="98"/>
      <c r="M183" s="69"/>
      <c r="N183" s="69"/>
      <c r="O183" s="97"/>
      <c r="P183" s="76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</row>
    <row r="184" spans="1:40" s="24" customFormat="1" ht="15" customHeight="1" x14ac:dyDescent="0.25">
      <c r="A184" s="67"/>
      <c r="B184" s="73"/>
      <c r="C184" s="73"/>
      <c r="D184" s="73"/>
      <c r="E184" s="54"/>
      <c r="F184" s="74" t="str">
        <f>IF(ISNUMBER(Tabla1[[#This Row],[Peso muestra (g)]]),(Tabla1[[#This Row],[Peso muestra (g)]]*$B$14+$B$15)+Tabla1[[#This Row],[Peso muestra (g)]],"")</f>
        <v/>
      </c>
      <c r="G184" s="89"/>
      <c r="H184" s="69"/>
      <c r="I184" s="69"/>
      <c r="J184" s="71"/>
      <c r="K18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4" s="98"/>
      <c r="M184" s="69"/>
      <c r="N184" s="69"/>
      <c r="O184" s="97"/>
      <c r="P184" s="76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</row>
    <row r="185" spans="1:40" s="24" customFormat="1" ht="15" customHeight="1" x14ac:dyDescent="0.25">
      <c r="A185" s="67"/>
      <c r="B185" s="73"/>
      <c r="C185" s="73"/>
      <c r="D185" s="73"/>
      <c r="E185" s="54"/>
      <c r="F185" s="74" t="str">
        <f>IF(ISNUMBER(Tabla1[[#This Row],[Peso muestra (g)]]),(Tabla1[[#This Row],[Peso muestra (g)]]*$B$14+$B$15)+Tabla1[[#This Row],[Peso muestra (g)]],"")</f>
        <v/>
      </c>
      <c r="G185" s="89"/>
      <c r="H185" s="69"/>
      <c r="I185" s="69"/>
      <c r="J185" s="71"/>
      <c r="K18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5" s="98"/>
      <c r="M185" s="69"/>
      <c r="N185" s="69"/>
      <c r="O185" s="97"/>
      <c r="P185" s="76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</row>
    <row r="186" spans="1:40" s="24" customFormat="1" ht="15" customHeight="1" x14ac:dyDescent="0.25">
      <c r="A186" s="67"/>
      <c r="B186" s="73"/>
      <c r="C186" s="73"/>
      <c r="D186" s="73"/>
      <c r="E186" s="54"/>
      <c r="F186" s="77" t="str">
        <f>IF(ISNUMBER(Tabla1[[#This Row],[Peso muestra (g)]]),(Tabla1[[#This Row],[Peso muestra (g)]]*$B$14+$B$15)+Tabla1[[#This Row],[Peso muestra (g)]],"")</f>
        <v/>
      </c>
      <c r="G186" s="89"/>
      <c r="H186" s="69"/>
      <c r="I186" s="69"/>
      <c r="J186" s="71"/>
      <c r="K18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6" s="98"/>
      <c r="M186" s="69"/>
      <c r="N186" s="69"/>
      <c r="O186" s="97"/>
      <c r="P186" s="7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</row>
    <row r="187" spans="1:40" s="24" customFormat="1" ht="15" customHeight="1" x14ac:dyDescent="0.25">
      <c r="A187" s="67"/>
      <c r="B187" s="73"/>
      <c r="C187" s="73"/>
      <c r="D187" s="73"/>
      <c r="E187" s="54"/>
      <c r="F187" s="77" t="str">
        <f>IF(ISNUMBER(Tabla1[[#This Row],[Peso muestra (g)]]),(Tabla1[[#This Row],[Peso muestra (g)]]*$B$14+$B$15)+Tabla1[[#This Row],[Peso muestra (g)]],"")</f>
        <v/>
      </c>
      <c r="G187" s="89"/>
      <c r="H187" s="69"/>
      <c r="I187" s="69"/>
      <c r="J187" s="71"/>
      <c r="K18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7" s="98"/>
      <c r="M187" s="69"/>
      <c r="N187" s="69"/>
      <c r="O187" s="97"/>
      <c r="P187" s="76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</row>
    <row r="188" spans="1:40" s="24" customFormat="1" ht="15" customHeight="1" x14ac:dyDescent="0.25">
      <c r="A188" s="67"/>
      <c r="B188" s="73"/>
      <c r="C188" s="73"/>
      <c r="D188" s="73"/>
      <c r="E188" s="54"/>
      <c r="F188" s="77" t="str">
        <f>IF(ISNUMBER(Tabla1[[#This Row],[Peso muestra (g)]]),(Tabla1[[#This Row],[Peso muestra (g)]]*$B$14+$B$15)+Tabla1[[#This Row],[Peso muestra (g)]],"")</f>
        <v/>
      </c>
      <c r="G188" s="89"/>
      <c r="H188" s="69"/>
      <c r="I188" s="69"/>
      <c r="J188" s="71"/>
      <c r="K18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8" s="98"/>
      <c r="M188" s="69"/>
      <c r="N188" s="69"/>
      <c r="O188" s="97"/>
      <c r="P188" s="76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</row>
    <row r="189" spans="1:40" s="24" customFormat="1" ht="15" customHeight="1" x14ac:dyDescent="0.25">
      <c r="A189" s="67"/>
      <c r="B189" s="73"/>
      <c r="C189" s="73"/>
      <c r="D189" s="73"/>
      <c r="E189" s="54"/>
      <c r="F189" s="77" t="str">
        <f>IF(ISNUMBER(Tabla1[[#This Row],[Peso muestra (g)]]),(Tabla1[[#This Row],[Peso muestra (g)]]*$B$14+$B$15)+Tabla1[[#This Row],[Peso muestra (g)]],"")</f>
        <v/>
      </c>
      <c r="G189" s="89"/>
      <c r="H189" s="69"/>
      <c r="I189" s="69"/>
      <c r="J189" s="71"/>
      <c r="K18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89" s="98"/>
      <c r="M189" s="69"/>
      <c r="N189" s="69"/>
      <c r="O189" s="97"/>
      <c r="P189" s="76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</row>
    <row r="190" spans="1:40" s="24" customFormat="1" ht="15" customHeight="1" x14ac:dyDescent="0.25">
      <c r="A190" s="67"/>
      <c r="B190" s="73"/>
      <c r="C190" s="73"/>
      <c r="D190" s="73"/>
      <c r="E190" s="54"/>
      <c r="F190" s="77" t="str">
        <f>IF(ISNUMBER(Tabla1[[#This Row],[Peso muestra (g)]]),(Tabla1[[#This Row],[Peso muestra (g)]]*$B$14+$B$15)+Tabla1[[#This Row],[Peso muestra (g)]],"")</f>
        <v/>
      </c>
      <c r="G190" s="89"/>
      <c r="H190" s="69"/>
      <c r="I190" s="69"/>
      <c r="J190" s="71"/>
      <c r="K19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0" s="98"/>
      <c r="M190" s="69"/>
      <c r="N190" s="69"/>
      <c r="O190" s="97"/>
      <c r="P190" s="76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</row>
    <row r="191" spans="1:40" s="24" customFormat="1" ht="15" customHeight="1" x14ac:dyDescent="0.25">
      <c r="A191" s="67"/>
      <c r="B191" s="73"/>
      <c r="C191" s="73"/>
      <c r="D191" s="73"/>
      <c r="E191" s="54"/>
      <c r="F191" s="77" t="str">
        <f>IF(ISNUMBER(Tabla1[[#This Row],[Peso muestra (g)]]),(Tabla1[[#This Row],[Peso muestra (g)]]*$B$14+$B$15)+Tabla1[[#This Row],[Peso muestra (g)]],"")</f>
        <v/>
      </c>
      <c r="G191" s="89"/>
      <c r="H191" s="69"/>
      <c r="I191" s="69"/>
      <c r="J191" s="71"/>
      <c r="K19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1" s="98"/>
      <c r="M191" s="69"/>
      <c r="N191" s="69"/>
      <c r="O191" s="97"/>
      <c r="P191" s="76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</row>
    <row r="192" spans="1:40" s="24" customFormat="1" ht="15" customHeight="1" x14ac:dyDescent="0.25">
      <c r="A192" s="67"/>
      <c r="B192" s="73"/>
      <c r="C192" s="73"/>
      <c r="D192" s="73"/>
      <c r="E192" s="54"/>
      <c r="F192" s="77" t="str">
        <f>IF(ISNUMBER(Tabla1[[#This Row],[Peso muestra (g)]]),(Tabla1[[#This Row],[Peso muestra (g)]]*$B$14+$B$15)+Tabla1[[#This Row],[Peso muestra (g)]],"")</f>
        <v/>
      </c>
      <c r="G192" s="89"/>
      <c r="H192" s="69"/>
      <c r="I192" s="69"/>
      <c r="J192" s="71"/>
      <c r="K19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2" s="98"/>
      <c r="M192" s="69"/>
      <c r="N192" s="69"/>
      <c r="O192" s="97"/>
      <c r="P192" s="76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</row>
    <row r="193" spans="1:40" s="24" customFormat="1" ht="15" customHeight="1" x14ac:dyDescent="0.25">
      <c r="A193" s="67"/>
      <c r="B193" s="73"/>
      <c r="C193" s="73"/>
      <c r="D193" s="73"/>
      <c r="E193" s="54"/>
      <c r="F193" s="77" t="str">
        <f>IF(ISNUMBER(Tabla1[[#This Row],[Peso muestra (g)]]),(Tabla1[[#This Row],[Peso muestra (g)]]*$B$14+$B$15)+Tabla1[[#This Row],[Peso muestra (g)]],"")</f>
        <v/>
      </c>
      <c r="G193" s="89"/>
      <c r="H193" s="69"/>
      <c r="I193" s="69"/>
      <c r="J193" s="71"/>
      <c r="K19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3" s="98"/>
      <c r="M193" s="69"/>
      <c r="N193" s="69"/>
      <c r="O193" s="97"/>
      <c r="P193" s="76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</row>
    <row r="194" spans="1:40" s="24" customFormat="1" ht="15" customHeight="1" x14ac:dyDescent="0.25">
      <c r="A194" s="67"/>
      <c r="B194" s="73"/>
      <c r="C194" s="73"/>
      <c r="D194" s="73"/>
      <c r="E194" s="54"/>
      <c r="F194" s="77" t="str">
        <f>IF(ISNUMBER(Tabla1[[#This Row],[Peso muestra (g)]]),(Tabla1[[#This Row],[Peso muestra (g)]]*$B$14+$B$15)+Tabla1[[#This Row],[Peso muestra (g)]],"")</f>
        <v/>
      </c>
      <c r="G194" s="89"/>
      <c r="H194" s="69"/>
      <c r="I194" s="69"/>
      <c r="J194" s="71"/>
      <c r="K19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4" s="98"/>
      <c r="M194" s="69"/>
      <c r="N194" s="69"/>
      <c r="O194" s="97"/>
      <c r="P194" s="76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</row>
    <row r="195" spans="1:40" s="24" customFormat="1" ht="15" customHeight="1" x14ac:dyDescent="0.25">
      <c r="A195" s="67"/>
      <c r="B195" s="73"/>
      <c r="C195" s="73"/>
      <c r="D195" s="73"/>
      <c r="E195" s="54"/>
      <c r="F195" s="77" t="str">
        <f>IF(ISNUMBER(Tabla1[[#This Row],[Peso muestra (g)]]),(Tabla1[[#This Row],[Peso muestra (g)]]*$B$14+$B$15)+Tabla1[[#This Row],[Peso muestra (g)]],"")</f>
        <v/>
      </c>
      <c r="G195" s="89"/>
      <c r="H195" s="69"/>
      <c r="I195" s="69"/>
      <c r="J195" s="71"/>
      <c r="K19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5" s="98"/>
      <c r="M195" s="69"/>
      <c r="N195" s="69"/>
      <c r="O195" s="97"/>
      <c r="P195" s="76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</row>
    <row r="196" spans="1:40" s="24" customFormat="1" ht="15" customHeight="1" x14ac:dyDescent="0.25">
      <c r="A196" s="67"/>
      <c r="B196" s="73"/>
      <c r="C196" s="73"/>
      <c r="D196" s="73"/>
      <c r="E196" s="54"/>
      <c r="F196" s="77" t="str">
        <f>IF(ISNUMBER(Tabla1[[#This Row],[Peso muestra (g)]]),(Tabla1[[#This Row],[Peso muestra (g)]]*$B$14+$B$15)+Tabla1[[#This Row],[Peso muestra (g)]],"")</f>
        <v/>
      </c>
      <c r="G196" s="89"/>
      <c r="H196" s="69"/>
      <c r="I196" s="69"/>
      <c r="J196" s="71"/>
      <c r="K19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6" s="98"/>
      <c r="M196" s="69"/>
      <c r="N196" s="69"/>
      <c r="O196" s="97"/>
      <c r="P196" s="7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</row>
    <row r="197" spans="1:40" s="24" customFormat="1" ht="15" customHeight="1" x14ac:dyDescent="0.25">
      <c r="A197" s="67"/>
      <c r="B197" s="73"/>
      <c r="C197" s="73"/>
      <c r="D197" s="73"/>
      <c r="E197" s="54"/>
      <c r="F197" s="77" t="str">
        <f>IF(ISNUMBER(Tabla1[[#This Row],[Peso muestra (g)]]),(Tabla1[[#This Row],[Peso muestra (g)]]*$B$14+$B$15)+Tabla1[[#This Row],[Peso muestra (g)]],"")</f>
        <v/>
      </c>
      <c r="G197" s="89"/>
      <c r="H197" s="69"/>
      <c r="I197" s="69"/>
      <c r="J197" s="71"/>
      <c r="K19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7" s="98"/>
      <c r="M197" s="69"/>
      <c r="N197" s="69"/>
      <c r="O197" s="69"/>
      <c r="P197" s="76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</row>
    <row r="198" spans="1:40" s="24" customFormat="1" ht="15" customHeight="1" x14ac:dyDescent="0.25">
      <c r="A198" s="67"/>
      <c r="B198" s="73"/>
      <c r="C198" s="73"/>
      <c r="D198" s="73"/>
      <c r="E198" s="54"/>
      <c r="F198" s="77" t="str">
        <f>IF(ISNUMBER(Tabla1[[#This Row],[Peso muestra (g)]]),(Tabla1[[#This Row],[Peso muestra (g)]]*$B$14+$B$15)+Tabla1[[#This Row],[Peso muestra (g)]],"")</f>
        <v/>
      </c>
      <c r="G198" s="89"/>
      <c r="H198" s="69"/>
      <c r="I198" s="69"/>
      <c r="J198" s="71"/>
      <c r="K19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8" s="98"/>
      <c r="M198" s="69"/>
      <c r="N198" s="69"/>
      <c r="O198" s="69"/>
      <c r="P198" s="76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1:40" s="24" customFormat="1" ht="15" customHeight="1" x14ac:dyDescent="0.25">
      <c r="A199" s="67"/>
      <c r="B199" s="73"/>
      <c r="C199" s="73"/>
      <c r="D199" s="73"/>
      <c r="E199" s="54"/>
      <c r="F199" s="77" t="str">
        <f>IF(ISNUMBER(Tabla1[[#This Row],[Peso muestra (g)]]),(Tabla1[[#This Row],[Peso muestra (g)]]*$B$14+$B$15)+Tabla1[[#This Row],[Peso muestra (g)]],"")</f>
        <v/>
      </c>
      <c r="G199" s="89"/>
      <c r="H199" s="69"/>
      <c r="I199" s="69"/>
      <c r="J199" s="71"/>
      <c r="K19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199" s="98"/>
      <c r="M199" s="69"/>
      <c r="N199" s="69"/>
      <c r="O199" s="69"/>
      <c r="P199" s="76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</row>
    <row r="200" spans="1:40" s="24" customFormat="1" ht="15" customHeight="1" x14ac:dyDescent="0.25">
      <c r="A200" s="67"/>
      <c r="B200" s="73"/>
      <c r="C200" s="73"/>
      <c r="D200" s="73"/>
      <c r="E200" s="54"/>
      <c r="F200" s="77" t="str">
        <f>IF(ISNUMBER(Tabla1[[#This Row],[Peso muestra (g)]]),(Tabla1[[#This Row],[Peso muestra (g)]]*$B$14+$B$15)+Tabla1[[#This Row],[Peso muestra (g)]],"")</f>
        <v/>
      </c>
      <c r="G200" s="89"/>
      <c r="H200" s="69"/>
      <c r="I200" s="69"/>
      <c r="J200" s="71"/>
      <c r="K20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0" s="98"/>
      <c r="M200" s="69"/>
      <c r="N200" s="69"/>
      <c r="O200" s="69"/>
      <c r="P200" s="76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</row>
    <row r="201" spans="1:40" s="24" customFormat="1" ht="15" customHeight="1" x14ac:dyDescent="0.25">
      <c r="A201" s="67"/>
      <c r="B201" s="73"/>
      <c r="C201" s="73"/>
      <c r="D201" s="73"/>
      <c r="E201" s="54"/>
      <c r="F201" s="77" t="str">
        <f>IF(ISNUMBER(Tabla1[[#This Row],[Peso muestra (g)]]),(Tabla1[[#This Row],[Peso muestra (g)]]*$B$14+$B$15)+Tabla1[[#This Row],[Peso muestra (g)]],"")</f>
        <v/>
      </c>
      <c r="G201" s="89"/>
      <c r="H201" s="69"/>
      <c r="I201" s="69"/>
      <c r="J201" s="71"/>
      <c r="K20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1" s="98"/>
      <c r="M201" s="69"/>
      <c r="N201" s="69"/>
      <c r="O201" s="69"/>
      <c r="P201" s="76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</row>
    <row r="202" spans="1:40" s="24" customFormat="1" ht="15" customHeight="1" x14ac:dyDescent="0.25">
      <c r="A202" s="67"/>
      <c r="B202" s="73"/>
      <c r="C202" s="73"/>
      <c r="D202" s="73"/>
      <c r="E202" s="54"/>
      <c r="F202" s="77" t="str">
        <f>IF(ISNUMBER(Tabla1[[#This Row],[Peso muestra (g)]]),(Tabla1[[#This Row],[Peso muestra (g)]]*$B$14+$B$15)+Tabla1[[#This Row],[Peso muestra (g)]],"")</f>
        <v/>
      </c>
      <c r="G202" s="89"/>
      <c r="H202" s="69"/>
      <c r="I202" s="69"/>
      <c r="J202" s="71"/>
      <c r="K20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2" s="98"/>
      <c r="M202" s="69"/>
      <c r="N202" s="69"/>
      <c r="O202" s="69"/>
      <c r="P202" s="76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</row>
    <row r="203" spans="1:40" s="24" customFormat="1" ht="15" customHeight="1" x14ac:dyDescent="0.25">
      <c r="A203" s="67"/>
      <c r="B203" s="73"/>
      <c r="C203" s="73"/>
      <c r="D203" s="73"/>
      <c r="E203" s="54"/>
      <c r="F203" s="77" t="str">
        <f>IF(ISNUMBER(Tabla1[[#This Row],[Peso muestra (g)]]),(Tabla1[[#This Row],[Peso muestra (g)]]*$B$14+$B$15)+Tabla1[[#This Row],[Peso muestra (g)]],"")</f>
        <v/>
      </c>
      <c r="G203" s="89"/>
      <c r="H203" s="69"/>
      <c r="I203" s="69"/>
      <c r="J203" s="71"/>
      <c r="K20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3" s="98"/>
      <c r="M203" s="69"/>
      <c r="N203" s="69"/>
      <c r="O203" s="69"/>
      <c r="P203" s="76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</row>
    <row r="204" spans="1:40" s="24" customFormat="1" ht="15" customHeight="1" x14ac:dyDescent="0.25">
      <c r="A204" s="67"/>
      <c r="B204" s="73"/>
      <c r="C204" s="73"/>
      <c r="D204" s="73"/>
      <c r="E204" s="54"/>
      <c r="F204" s="77" t="str">
        <f>IF(ISNUMBER(Tabla1[[#This Row],[Peso muestra (g)]]),(Tabla1[[#This Row],[Peso muestra (g)]]*$B$14+$B$15)+Tabla1[[#This Row],[Peso muestra (g)]],"")</f>
        <v/>
      </c>
      <c r="G204" s="89"/>
      <c r="H204" s="69"/>
      <c r="I204" s="69"/>
      <c r="J204" s="71"/>
      <c r="K20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4" s="98"/>
      <c r="M204" s="69"/>
      <c r="N204" s="69"/>
      <c r="O204" s="69"/>
      <c r="P204" s="76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</row>
    <row r="205" spans="1:40" s="24" customFormat="1" ht="15" customHeight="1" x14ac:dyDescent="0.25">
      <c r="A205" s="67"/>
      <c r="B205" s="73"/>
      <c r="C205" s="73"/>
      <c r="D205" s="73"/>
      <c r="E205" s="54"/>
      <c r="F205" s="77" t="str">
        <f>IF(ISNUMBER(Tabla1[[#This Row],[Peso muestra (g)]]),(Tabla1[[#This Row],[Peso muestra (g)]]*$B$14+$B$15)+Tabla1[[#This Row],[Peso muestra (g)]],"")</f>
        <v/>
      </c>
      <c r="G205" s="89"/>
      <c r="H205" s="69"/>
      <c r="I205" s="69"/>
      <c r="J205" s="71"/>
      <c r="K20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5" s="98"/>
      <c r="M205" s="69"/>
      <c r="N205" s="69"/>
      <c r="O205" s="69"/>
      <c r="P205" s="76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</row>
    <row r="206" spans="1:40" s="24" customFormat="1" ht="15" customHeight="1" x14ac:dyDescent="0.25">
      <c r="A206" s="67"/>
      <c r="B206" s="73"/>
      <c r="C206" s="73"/>
      <c r="D206" s="73"/>
      <c r="E206" s="54"/>
      <c r="F206" s="77" t="str">
        <f>IF(ISNUMBER(Tabla1[[#This Row],[Peso muestra (g)]]),(Tabla1[[#This Row],[Peso muestra (g)]]*$B$14+$B$15)+Tabla1[[#This Row],[Peso muestra (g)]],"")</f>
        <v/>
      </c>
      <c r="G206" s="89"/>
      <c r="H206" s="69"/>
      <c r="I206" s="69"/>
      <c r="J206" s="71"/>
      <c r="K20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6" s="98"/>
      <c r="M206" s="69"/>
      <c r="N206" s="69"/>
      <c r="O206" s="69"/>
      <c r="P206" s="7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</row>
    <row r="207" spans="1:40" s="24" customFormat="1" ht="15" customHeight="1" x14ac:dyDescent="0.25">
      <c r="A207" s="67"/>
      <c r="B207" s="73"/>
      <c r="C207" s="73"/>
      <c r="D207" s="73"/>
      <c r="E207" s="54"/>
      <c r="F207" s="77" t="str">
        <f>IF(ISNUMBER(Tabla1[[#This Row],[Peso muestra (g)]]),(Tabla1[[#This Row],[Peso muestra (g)]]*$B$14+$B$15)+Tabla1[[#This Row],[Peso muestra (g)]],"")</f>
        <v/>
      </c>
      <c r="G207" s="89"/>
      <c r="H207" s="69"/>
      <c r="I207" s="69"/>
      <c r="J207" s="71"/>
      <c r="K20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7" s="98"/>
      <c r="M207" s="69"/>
      <c r="N207" s="69"/>
      <c r="O207" s="69"/>
      <c r="P207" s="76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1:40" s="24" customFormat="1" ht="15" customHeight="1" x14ac:dyDescent="0.25">
      <c r="A208" s="67"/>
      <c r="B208" s="73"/>
      <c r="C208" s="73"/>
      <c r="D208" s="73"/>
      <c r="E208" s="54"/>
      <c r="F208" s="77" t="str">
        <f>IF(ISNUMBER(Tabla1[[#This Row],[Peso muestra (g)]]),(Tabla1[[#This Row],[Peso muestra (g)]]*$B$14+$B$15)+Tabla1[[#This Row],[Peso muestra (g)]],"")</f>
        <v/>
      </c>
      <c r="G208" s="89"/>
      <c r="H208" s="69"/>
      <c r="I208" s="69"/>
      <c r="J208" s="71"/>
      <c r="K20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8" s="98"/>
      <c r="M208" s="69"/>
      <c r="N208" s="69"/>
      <c r="O208" s="78"/>
      <c r="P208" s="76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</row>
    <row r="209" spans="1:40" s="24" customFormat="1" ht="15" customHeight="1" x14ac:dyDescent="0.25">
      <c r="A209" s="67"/>
      <c r="B209" s="73"/>
      <c r="C209" s="73"/>
      <c r="D209" s="73"/>
      <c r="E209" s="54"/>
      <c r="F209" s="77" t="str">
        <f>IF(ISNUMBER(Tabla1[[#This Row],[Peso muestra (g)]]),(Tabla1[[#This Row],[Peso muestra (g)]]*$B$14+$B$15)+Tabla1[[#This Row],[Peso muestra (g)]],"")</f>
        <v/>
      </c>
      <c r="G209" s="89"/>
      <c r="H209" s="69"/>
      <c r="I209" s="69"/>
      <c r="J209" s="71"/>
      <c r="K20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09" s="98"/>
      <c r="M209" s="69"/>
      <c r="N209" s="69"/>
      <c r="O209" s="78"/>
      <c r="P209" s="76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</row>
    <row r="210" spans="1:40" s="24" customFormat="1" ht="15" customHeight="1" x14ac:dyDescent="0.25">
      <c r="A210" s="67"/>
      <c r="B210" s="73"/>
      <c r="C210" s="73"/>
      <c r="D210" s="73"/>
      <c r="E210" s="54"/>
      <c r="F210" s="74" t="str">
        <f>IF(ISNUMBER(Tabla1[[#This Row],[Peso muestra (g)]]),(Tabla1[[#This Row],[Peso muestra (g)]]*$B$14+$B$15)+Tabla1[[#This Row],[Peso muestra (g)]],"")</f>
        <v/>
      </c>
      <c r="G210" s="89"/>
      <c r="H210" s="69"/>
      <c r="I210" s="69"/>
      <c r="J210" s="71"/>
      <c r="K21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0" s="98"/>
      <c r="M210" s="69"/>
      <c r="N210" s="69"/>
      <c r="O210" s="78"/>
      <c r="P210" s="76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</row>
    <row r="211" spans="1:40" s="24" customFormat="1" ht="15" customHeight="1" x14ac:dyDescent="0.25">
      <c r="A211" s="67"/>
      <c r="B211" s="73"/>
      <c r="C211" s="73"/>
      <c r="D211" s="73"/>
      <c r="E211" s="54"/>
      <c r="F211" s="74" t="str">
        <f>IF(ISNUMBER(Tabla1[[#This Row],[Peso muestra (g)]]),(Tabla1[[#This Row],[Peso muestra (g)]]*$B$14+$B$15)+Tabla1[[#This Row],[Peso muestra (g)]],"")</f>
        <v/>
      </c>
      <c r="G211" s="89"/>
      <c r="H211" s="69"/>
      <c r="I211" s="69"/>
      <c r="J211" s="71"/>
      <c r="K21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1" s="98"/>
      <c r="M211" s="69"/>
      <c r="N211" s="69"/>
      <c r="O211" s="78"/>
      <c r="P211" s="76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</row>
    <row r="212" spans="1:40" s="24" customFormat="1" ht="15" customHeight="1" x14ac:dyDescent="0.25">
      <c r="A212" s="67"/>
      <c r="B212" s="73"/>
      <c r="C212" s="73"/>
      <c r="D212" s="73"/>
      <c r="E212" s="54"/>
      <c r="F212" s="74" t="str">
        <f>IF(ISNUMBER(Tabla1[[#This Row],[Peso muestra (g)]]),(Tabla1[[#This Row],[Peso muestra (g)]]*$B$14+$B$15)+Tabla1[[#This Row],[Peso muestra (g)]],"")</f>
        <v/>
      </c>
      <c r="G212" s="89"/>
      <c r="H212" s="69"/>
      <c r="I212" s="69"/>
      <c r="J212" s="71"/>
      <c r="K21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2" s="98"/>
      <c r="M212" s="69"/>
      <c r="N212" s="69"/>
      <c r="O212" s="78"/>
      <c r="P212" s="76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</row>
    <row r="213" spans="1:40" s="24" customFormat="1" ht="15" customHeight="1" x14ac:dyDescent="0.25">
      <c r="A213" s="67"/>
      <c r="B213" s="73"/>
      <c r="C213" s="73"/>
      <c r="D213" s="73"/>
      <c r="E213" s="54"/>
      <c r="F213" s="74" t="str">
        <f>IF(ISNUMBER(Tabla1[[#This Row],[Peso muestra (g)]]),(Tabla1[[#This Row],[Peso muestra (g)]]*$B$14+$B$15)+Tabla1[[#This Row],[Peso muestra (g)]],"")</f>
        <v/>
      </c>
      <c r="G213" s="89"/>
      <c r="H213" s="69"/>
      <c r="I213" s="69"/>
      <c r="J213" s="71"/>
      <c r="K21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3" s="98"/>
      <c r="M213" s="69"/>
      <c r="N213" s="69"/>
      <c r="O213" s="78"/>
      <c r="P213" s="76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1:40" s="24" customFormat="1" ht="15" customHeight="1" x14ac:dyDescent="0.25">
      <c r="A214" s="67"/>
      <c r="B214" s="73"/>
      <c r="C214" s="73"/>
      <c r="D214" s="73"/>
      <c r="E214" s="54"/>
      <c r="F214" s="74" t="str">
        <f>IF(ISNUMBER(Tabla1[[#This Row],[Peso muestra (g)]]),(Tabla1[[#This Row],[Peso muestra (g)]]*$B$14+$B$15)+Tabla1[[#This Row],[Peso muestra (g)]],"")</f>
        <v/>
      </c>
      <c r="G214" s="89"/>
      <c r="H214" s="69"/>
      <c r="I214" s="69"/>
      <c r="J214" s="71"/>
      <c r="K21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4" s="98"/>
      <c r="M214" s="69"/>
      <c r="N214" s="69"/>
      <c r="O214" s="78"/>
      <c r="P214" s="76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</row>
    <row r="215" spans="1:40" s="24" customFormat="1" ht="15" customHeight="1" x14ac:dyDescent="0.25">
      <c r="A215" s="67"/>
      <c r="B215" s="73"/>
      <c r="C215" s="73"/>
      <c r="D215" s="73"/>
      <c r="E215" s="54"/>
      <c r="F215" s="74" t="str">
        <f>IF(ISNUMBER(Tabla1[[#This Row],[Peso muestra (g)]]),(Tabla1[[#This Row],[Peso muestra (g)]]*$B$14+$B$15)+Tabla1[[#This Row],[Peso muestra (g)]],"")</f>
        <v/>
      </c>
      <c r="G215" s="89"/>
      <c r="H215" s="69"/>
      <c r="I215" s="69"/>
      <c r="J215" s="71"/>
      <c r="K21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5" s="98"/>
      <c r="M215" s="69"/>
      <c r="N215" s="69"/>
      <c r="O215" s="78"/>
      <c r="P215" s="76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</row>
    <row r="216" spans="1:40" s="24" customFormat="1" ht="15" customHeight="1" x14ac:dyDescent="0.25">
      <c r="A216" s="67"/>
      <c r="B216" s="73"/>
      <c r="C216" s="73"/>
      <c r="D216" s="73"/>
      <c r="E216" s="54"/>
      <c r="F216" s="77" t="str">
        <f>IF(ISNUMBER(Tabla1[[#This Row],[Peso muestra (g)]]),(Tabla1[[#This Row],[Peso muestra (g)]]*$B$14+$B$15)+Tabla1[[#This Row],[Peso muestra (g)]],"")</f>
        <v/>
      </c>
      <c r="G216" s="89"/>
      <c r="H216" s="69"/>
      <c r="I216" s="69"/>
      <c r="J216" s="71"/>
      <c r="K21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6" s="98"/>
      <c r="M216" s="69"/>
      <c r="N216" s="69"/>
      <c r="O216" s="78"/>
      <c r="P216" s="7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1:40" s="24" customFormat="1" ht="15" customHeight="1" x14ac:dyDescent="0.25">
      <c r="A217" s="67"/>
      <c r="B217" s="73"/>
      <c r="C217" s="73"/>
      <c r="D217" s="73"/>
      <c r="E217" s="54"/>
      <c r="F217" s="77" t="str">
        <f>IF(ISNUMBER(Tabla1[[#This Row],[Peso muestra (g)]]),(Tabla1[[#This Row],[Peso muestra (g)]]*$B$14+$B$15)+Tabla1[[#This Row],[Peso muestra (g)]],"")</f>
        <v/>
      </c>
      <c r="G217" s="89"/>
      <c r="H217" s="69"/>
      <c r="I217" s="69"/>
      <c r="J217" s="71"/>
      <c r="K21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7" s="98"/>
      <c r="M217" s="69"/>
      <c r="N217" s="69"/>
      <c r="O217" s="78"/>
      <c r="P217" s="76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</row>
    <row r="218" spans="1:40" s="24" customFormat="1" ht="15" customHeight="1" x14ac:dyDescent="0.25">
      <c r="A218" s="67"/>
      <c r="B218" s="73"/>
      <c r="C218" s="73"/>
      <c r="D218" s="73"/>
      <c r="E218" s="54"/>
      <c r="F218" s="77" t="str">
        <f>IF(ISNUMBER(Tabla1[[#This Row],[Peso muestra (g)]]),(Tabla1[[#This Row],[Peso muestra (g)]]*$B$14+$B$15)+Tabla1[[#This Row],[Peso muestra (g)]],"")</f>
        <v/>
      </c>
      <c r="G218" s="89"/>
      <c r="H218" s="69"/>
      <c r="I218" s="69"/>
      <c r="J218" s="71"/>
      <c r="K21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8" s="98"/>
      <c r="M218" s="69"/>
      <c r="N218" s="69"/>
      <c r="O218" s="78"/>
      <c r="P218" s="76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</row>
    <row r="219" spans="1:40" s="24" customFormat="1" ht="15" customHeight="1" x14ac:dyDescent="0.25">
      <c r="A219" s="67"/>
      <c r="B219" s="73"/>
      <c r="C219" s="73"/>
      <c r="D219" s="73"/>
      <c r="E219" s="54"/>
      <c r="F219" s="77" t="str">
        <f>IF(ISNUMBER(Tabla1[[#This Row],[Peso muestra (g)]]),(Tabla1[[#This Row],[Peso muestra (g)]]*$B$14+$B$15)+Tabla1[[#This Row],[Peso muestra (g)]],"")</f>
        <v/>
      </c>
      <c r="G219" s="89"/>
      <c r="H219" s="69"/>
      <c r="I219" s="69"/>
      <c r="J219" s="71"/>
      <c r="K21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19" s="98"/>
      <c r="M219" s="69"/>
      <c r="N219" s="69"/>
      <c r="O219" s="78"/>
      <c r="P219" s="76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1:40" s="24" customFormat="1" ht="15" customHeight="1" x14ac:dyDescent="0.25">
      <c r="A220" s="67"/>
      <c r="B220" s="73"/>
      <c r="C220" s="73"/>
      <c r="D220" s="73"/>
      <c r="E220" s="54"/>
      <c r="F220" s="77" t="str">
        <f>IF(ISNUMBER(Tabla1[[#This Row],[Peso muestra (g)]]),(Tabla1[[#This Row],[Peso muestra (g)]]*$B$14+$B$15)+Tabla1[[#This Row],[Peso muestra (g)]],"")</f>
        <v/>
      </c>
      <c r="G220" s="89"/>
      <c r="H220" s="69"/>
      <c r="I220" s="69"/>
      <c r="J220" s="71"/>
      <c r="K22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0" s="98"/>
      <c r="M220" s="69"/>
      <c r="N220" s="69"/>
      <c r="O220" s="78"/>
      <c r="P220" s="76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</row>
    <row r="221" spans="1:40" s="24" customFormat="1" ht="15" customHeight="1" x14ac:dyDescent="0.25">
      <c r="A221" s="67"/>
      <c r="B221" s="73"/>
      <c r="C221" s="73"/>
      <c r="D221" s="73"/>
      <c r="E221" s="54"/>
      <c r="F221" s="77" t="str">
        <f>IF(ISNUMBER(Tabla1[[#This Row],[Peso muestra (g)]]),(Tabla1[[#This Row],[Peso muestra (g)]]*$B$14+$B$15)+Tabla1[[#This Row],[Peso muestra (g)]],"")</f>
        <v/>
      </c>
      <c r="G221" s="89"/>
      <c r="H221" s="69"/>
      <c r="I221" s="69"/>
      <c r="J221" s="71"/>
      <c r="K22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1" s="98"/>
      <c r="M221" s="69"/>
      <c r="N221" s="69"/>
      <c r="O221" s="78"/>
      <c r="P221" s="76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</row>
    <row r="222" spans="1:40" s="24" customFormat="1" ht="15" customHeight="1" x14ac:dyDescent="0.25">
      <c r="A222" s="67"/>
      <c r="B222" s="73"/>
      <c r="C222" s="73"/>
      <c r="D222" s="73"/>
      <c r="E222" s="54"/>
      <c r="F222" s="77" t="str">
        <f>IF(ISNUMBER(Tabla1[[#This Row],[Peso muestra (g)]]),(Tabla1[[#This Row],[Peso muestra (g)]]*$B$14+$B$15)+Tabla1[[#This Row],[Peso muestra (g)]],"")</f>
        <v/>
      </c>
      <c r="G222" s="89"/>
      <c r="H222" s="69"/>
      <c r="I222" s="69"/>
      <c r="J222" s="71"/>
      <c r="K22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2" s="98"/>
      <c r="M222" s="69"/>
      <c r="N222" s="69"/>
      <c r="O222" s="78"/>
      <c r="P222" s="76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1:40" s="24" customFormat="1" ht="15" customHeight="1" x14ac:dyDescent="0.25">
      <c r="A223" s="67"/>
      <c r="B223" s="73"/>
      <c r="C223" s="73"/>
      <c r="D223" s="73"/>
      <c r="E223" s="54"/>
      <c r="F223" s="77" t="str">
        <f>IF(ISNUMBER(Tabla1[[#This Row],[Peso muestra (g)]]),(Tabla1[[#This Row],[Peso muestra (g)]]*$B$14+$B$15)+Tabla1[[#This Row],[Peso muestra (g)]],"")</f>
        <v/>
      </c>
      <c r="G223" s="89"/>
      <c r="H223" s="69"/>
      <c r="I223" s="69"/>
      <c r="J223" s="71"/>
      <c r="K22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3" s="98"/>
      <c r="M223" s="69"/>
      <c r="N223" s="69"/>
      <c r="O223" s="78"/>
      <c r="P223" s="76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</row>
    <row r="224" spans="1:40" s="24" customFormat="1" ht="15" customHeight="1" x14ac:dyDescent="0.25">
      <c r="A224" s="67"/>
      <c r="B224" s="73"/>
      <c r="C224" s="73"/>
      <c r="D224" s="73"/>
      <c r="E224" s="54"/>
      <c r="F224" s="77" t="str">
        <f>IF(ISNUMBER(Tabla1[[#This Row],[Peso muestra (g)]]),(Tabla1[[#This Row],[Peso muestra (g)]]*$B$14+$B$15)+Tabla1[[#This Row],[Peso muestra (g)]],"")</f>
        <v/>
      </c>
      <c r="G224" s="89"/>
      <c r="H224" s="69"/>
      <c r="I224" s="69"/>
      <c r="J224" s="71"/>
      <c r="K22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4" s="98"/>
      <c r="M224" s="69"/>
      <c r="N224" s="69"/>
      <c r="O224" s="78"/>
      <c r="P224" s="76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</row>
    <row r="225" spans="1:40" s="24" customFormat="1" ht="15" customHeight="1" x14ac:dyDescent="0.25">
      <c r="A225" s="67"/>
      <c r="B225" s="73"/>
      <c r="C225" s="73"/>
      <c r="D225" s="73"/>
      <c r="E225" s="54"/>
      <c r="F225" s="77" t="str">
        <f>IF(ISNUMBER(Tabla1[[#This Row],[Peso muestra (g)]]),(Tabla1[[#This Row],[Peso muestra (g)]]*$B$14+$B$15)+Tabla1[[#This Row],[Peso muestra (g)]],"")</f>
        <v/>
      </c>
      <c r="G225" s="89"/>
      <c r="H225" s="69"/>
      <c r="I225" s="69"/>
      <c r="J225" s="71"/>
      <c r="K22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5" s="98"/>
      <c r="M225" s="69"/>
      <c r="N225" s="69"/>
      <c r="O225" s="78"/>
      <c r="P225" s="76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</row>
    <row r="226" spans="1:40" s="24" customFormat="1" ht="15" customHeight="1" x14ac:dyDescent="0.25">
      <c r="A226" s="67"/>
      <c r="B226" s="73"/>
      <c r="C226" s="73"/>
      <c r="D226" s="73"/>
      <c r="E226" s="54"/>
      <c r="F226" s="77" t="str">
        <f>IF(ISNUMBER(Tabla1[[#This Row],[Peso muestra (g)]]),(Tabla1[[#This Row],[Peso muestra (g)]]*$B$14+$B$15)+Tabla1[[#This Row],[Peso muestra (g)]],"")</f>
        <v/>
      </c>
      <c r="G226" s="89"/>
      <c r="H226" s="69"/>
      <c r="I226" s="69"/>
      <c r="J226" s="71"/>
      <c r="K22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6" s="98"/>
      <c r="M226" s="69"/>
      <c r="N226" s="69"/>
      <c r="O226" s="78"/>
      <c r="P226" s="7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</row>
    <row r="227" spans="1:40" s="24" customFormat="1" ht="15" customHeight="1" x14ac:dyDescent="0.25">
      <c r="A227" s="67"/>
      <c r="B227" s="73"/>
      <c r="C227" s="73"/>
      <c r="D227" s="73"/>
      <c r="E227" s="54"/>
      <c r="F227" s="77" t="str">
        <f>IF(ISNUMBER(Tabla1[[#This Row],[Peso muestra (g)]]),(Tabla1[[#This Row],[Peso muestra (g)]]*$B$14+$B$15)+Tabla1[[#This Row],[Peso muestra (g)]],"")</f>
        <v/>
      </c>
      <c r="G227" s="89"/>
      <c r="H227" s="69"/>
      <c r="I227" s="69"/>
      <c r="J227" s="71"/>
      <c r="K22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7" s="98"/>
      <c r="M227" s="69"/>
      <c r="N227" s="69"/>
      <c r="O227" s="78"/>
      <c r="P227" s="76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</row>
    <row r="228" spans="1:40" s="24" customFormat="1" ht="15" customHeight="1" x14ac:dyDescent="0.25">
      <c r="A228" s="67"/>
      <c r="B228" s="73"/>
      <c r="C228" s="73"/>
      <c r="D228" s="73"/>
      <c r="E228" s="54"/>
      <c r="F228" s="74" t="str">
        <f>IF(ISNUMBER(Tabla1[[#This Row],[Peso muestra (g)]]),(Tabla1[[#This Row],[Peso muestra (g)]]*$B$14+$B$15)+Tabla1[[#This Row],[Peso muestra (g)]],"")</f>
        <v/>
      </c>
      <c r="G228" s="89"/>
      <c r="H228" s="69"/>
      <c r="I228" s="69"/>
      <c r="J228" s="71"/>
      <c r="K22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8" s="98"/>
      <c r="M228" s="69"/>
      <c r="N228" s="69"/>
      <c r="O228" s="78"/>
      <c r="P228" s="76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</row>
    <row r="229" spans="1:40" s="24" customFormat="1" ht="15" customHeight="1" x14ac:dyDescent="0.25">
      <c r="A229" s="67"/>
      <c r="B229" s="73"/>
      <c r="C229" s="73"/>
      <c r="D229" s="73"/>
      <c r="E229" s="54"/>
      <c r="F229" s="74" t="str">
        <f>IF(ISNUMBER(Tabla1[[#This Row],[Peso muestra (g)]]),(Tabla1[[#This Row],[Peso muestra (g)]]*$B$14+$B$15)+Tabla1[[#This Row],[Peso muestra (g)]],"")</f>
        <v/>
      </c>
      <c r="G229" s="89"/>
      <c r="H229" s="69"/>
      <c r="I229" s="69"/>
      <c r="J229" s="71"/>
      <c r="K22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29" s="98"/>
      <c r="M229" s="69"/>
      <c r="N229" s="69"/>
      <c r="O229" s="78"/>
      <c r="P229" s="76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</row>
    <row r="230" spans="1:40" s="24" customFormat="1" ht="15" customHeight="1" x14ac:dyDescent="0.25">
      <c r="A230" s="67"/>
      <c r="B230" s="73"/>
      <c r="C230" s="73"/>
      <c r="D230" s="73"/>
      <c r="E230" s="54"/>
      <c r="F230" s="74" t="str">
        <f>IF(ISNUMBER(Tabla1[[#This Row],[Peso muestra (g)]]),(Tabla1[[#This Row],[Peso muestra (g)]]*$B$14+$B$15)+Tabla1[[#This Row],[Peso muestra (g)]],"")</f>
        <v/>
      </c>
      <c r="G230" s="89"/>
      <c r="H230" s="69"/>
      <c r="I230" s="69"/>
      <c r="J230" s="71"/>
      <c r="K23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0" s="98"/>
      <c r="M230" s="69"/>
      <c r="N230" s="69"/>
      <c r="O230" s="78"/>
      <c r="P230" s="76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</row>
    <row r="231" spans="1:40" s="24" customFormat="1" ht="15" customHeight="1" x14ac:dyDescent="0.25">
      <c r="A231" s="67"/>
      <c r="B231" s="73"/>
      <c r="C231" s="73"/>
      <c r="D231" s="73"/>
      <c r="E231" s="54"/>
      <c r="F231" s="74" t="str">
        <f>IF(ISNUMBER(Tabla1[[#This Row],[Peso muestra (g)]]),(Tabla1[[#This Row],[Peso muestra (g)]]*$B$14+$B$15)+Tabla1[[#This Row],[Peso muestra (g)]],"")</f>
        <v/>
      </c>
      <c r="G231" s="89"/>
      <c r="H231" s="69"/>
      <c r="I231" s="69"/>
      <c r="J231" s="71"/>
      <c r="K23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1" s="98"/>
      <c r="M231" s="69"/>
      <c r="N231" s="69"/>
      <c r="O231" s="78"/>
      <c r="P231" s="76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</row>
    <row r="232" spans="1:40" s="24" customFormat="1" ht="15" customHeight="1" x14ac:dyDescent="0.25">
      <c r="A232" s="67"/>
      <c r="B232" s="73"/>
      <c r="C232" s="73"/>
      <c r="D232" s="73"/>
      <c r="E232" s="54"/>
      <c r="F232" s="74" t="str">
        <f>IF(ISNUMBER(Tabla1[[#This Row],[Peso muestra (g)]]),(Tabla1[[#This Row],[Peso muestra (g)]]*$B$14+$B$15)+Tabla1[[#This Row],[Peso muestra (g)]],"")</f>
        <v/>
      </c>
      <c r="G232" s="89"/>
      <c r="H232" s="69"/>
      <c r="I232" s="69"/>
      <c r="J232" s="71"/>
      <c r="K23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2" s="98"/>
      <c r="M232" s="69"/>
      <c r="N232" s="69"/>
      <c r="O232" s="78"/>
      <c r="P232" s="76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</row>
    <row r="233" spans="1:40" s="24" customFormat="1" ht="15" customHeight="1" x14ac:dyDescent="0.25">
      <c r="A233" s="68"/>
      <c r="B233" s="79"/>
      <c r="C233" s="79"/>
      <c r="D233" s="79"/>
      <c r="E233" s="55"/>
      <c r="F233" s="80" t="str">
        <f>IF(ISNUMBER(Tabla1[[#This Row],[Peso muestra (g)]]),(Tabla1[[#This Row],[Peso muestra (g)]]*$B$14+$B$15)+Tabla1[[#This Row],[Peso muestra (g)]],"")</f>
        <v/>
      </c>
      <c r="G233" s="90"/>
      <c r="H233" s="70"/>
      <c r="I233" s="70"/>
      <c r="J233" s="72"/>
      <c r="K233" s="81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3" s="101"/>
      <c r="M233" s="70"/>
      <c r="N233" s="70"/>
      <c r="O233" s="82"/>
      <c r="P233" s="8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</row>
    <row r="234" spans="1:40" s="24" customFormat="1" x14ac:dyDescent="0.25">
      <c r="A234" s="67"/>
      <c r="B234" s="73"/>
      <c r="C234" s="73"/>
      <c r="D234" s="73"/>
      <c r="E234" s="54"/>
      <c r="F234" s="74"/>
      <c r="G234" s="89"/>
      <c r="H234" s="69"/>
      <c r="I234" s="69"/>
      <c r="J234" s="71"/>
      <c r="K23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4" s="98"/>
      <c r="M234" s="69"/>
      <c r="N234" s="69"/>
      <c r="O234" s="78"/>
      <c r="P234" s="76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1:40" s="24" customFormat="1" x14ac:dyDescent="0.25">
      <c r="A235" s="67"/>
      <c r="B235" s="73"/>
      <c r="C235" s="73"/>
      <c r="D235" s="73"/>
      <c r="E235" s="54"/>
      <c r="F235" s="74"/>
      <c r="G235" s="89"/>
      <c r="H235" s="69"/>
      <c r="I235" s="69"/>
      <c r="J235" s="71"/>
      <c r="K23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5" s="98"/>
      <c r="M235" s="69"/>
      <c r="N235" s="69"/>
      <c r="O235" s="78"/>
      <c r="P235" s="76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</row>
    <row r="236" spans="1:40" s="24" customFormat="1" x14ac:dyDescent="0.25">
      <c r="A236" s="67"/>
      <c r="B236" s="73"/>
      <c r="C236" s="73"/>
      <c r="D236" s="73"/>
      <c r="E236" s="54"/>
      <c r="F236" s="74"/>
      <c r="G236" s="89"/>
      <c r="H236" s="69"/>
      <c r="I236" s="69"/>
      <c r="J236" s="71"/>
      <c r="K23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6" s="98"/>
      <c r="M236" s="69"/>
      <c r="N236" s="69"/>
      <c r="O236" s="78"/>
      <c r="P236" s="7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</row>
    <row r="237" spans="1:40" s="24" customFormat="1" x14ac:dyDescent="0.25">
      <c r="A237" s="67"/>
      <c r="B237" s="73"/>
      <c r="C237" s="73"/>
      <c r="D237" s="73"/>
      <c r="E237" s="54"/>
      <c r="F237" s="74"/>
      <c r="G237" s="89"/>
      <c r="H237" s="69"/>
      <c r="I237" s="69"/>
      <c r="J237" s="71"/>
      <c r="K23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7" s="98"/>
      <c r="M237" s="69"/>
      <c r="N237" s="69"/>
      <c r="O237" s="78"/>
      <c r="P237" s="76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</row>
    <row r="238" spans="1:40" s="24" customFormat="1" x14ac:dyDescent="0.25">
      <c r="A238" s="67"/>
      <c r="B238" s="73"/>
      <c r="C238" s="73"/>
      <c r="D238" s="73"/>
      <c r="E238" s="54"/>
      <c r="F238" s="74"/>
      <c r="G238" s="89"/>
      <c r="H238" s="69"/>
      <c r="I238" s="69"/>
      <c r="J238" s="71"/>
      <c r="K23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8" s="98"/>
      <c r="M238" s="69"/>
      <c r="N238" s="69"/>
      <c r="O238" s="78"/>
      <c r="P238" s="76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</row>
    <row r="239" spans="1:40" s="24" customFormat="1" x14ac:dyDescent="0.25">
      <c r="A239" s="67"/>
      <c r="B239" s="73"/>
      <c r="C239" s="73"/>
      <c r="D239" s="73"/>
      <c r="E239" s="54"/>
      <c r="F239" s="74"/>
      <c r="G239" s="89"/>
      <c r="H239" s="69"/>
      <c r="I239" s="69"/>
      <c r="J239" s="71"/>
      <c r="K23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39" s="98"/>
      <c r="M239" s="69"/>
      <c r="N239" s="69"/>
      <c r="O239" s="78"/>
      <c r="P239" s="76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</row>
    <row r="240" spans="1:40" s="24" customFormat="1" x14ac:dyDescent="0.25">
      <c r="A240" s="67"/>
      <c r="B240" s="73"/>
      <c r="C240" s="73"/>
      <c r="D240" s="73"/>
      <c r="E240" s="54"/>
      <c r="F240" s="74"/>
      <c r="G240" s="89"/>
      <c r="H240" s="69"/>
      <c r="I240" s="69"/>
      <c r="J240" s="71"/>
      <c r="K24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0" s="98"/>
      <c r="M240" s="69"/>
      <c r="N240" s="69"/>
      <c r="O240" s="78"/>
      <c r="P240" s="76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</row>
    <row r="241" spans="1:40" s="24" customFormat="1" x14ac:dyDescent="0.25">
      <c r="A241" s="67"/>
      <c r="B241" s="73"/>
      <c r="C241" s="73"/>
      <c r="D241" s="73"/>
      <c r="E241" s="54"/>
      <c r="F241" s="74"/>
      <c r="G241" s="89"/>
      <c r="H241" s="69"/>
      <c r="I241" s="69"/>
      <c r="J241" s="71"/>
      <c r="K24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1" s="98"/>
      <c r="M241" s="69"/>
      <c r="N241" s="69"/>
      <c r="O241" s="78"/>
      <c r="P241" s="76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</row>
    <row r="242" spans="1:40" s="24" customFormat="1" x14ac:dyDescent="0.25">
      <c r="A242" s="67"/>
      <c r="B242" s="73"/>
      <c r="C242" s="73"/>
      <c r="D242" s="73"/>
      <c r="E242" s="54"/>
      <c r="F242" s="74"/>
      <c r="G242" s="89"/>
      <c r="H242" s="69"/>
      <c r="I242" s="69"/>
      <c r="J242" s="71"/>
      <c r="K24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2" s="98"/>
      <c r="M242" s="69"/>
      <c r="N242" s="69"/>
      <c r="O242" s="78"/>
      <c r="P242" s="76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</row>
    <row r="243" spans="1:40" s="24" customFormat="1" x14ac:dyDescent="0.25">
      <c r="A243" s="67"/>
      <c r="B243" s="73"/>
      <c r="C243" s="73"/>
      <c r="D243" s="73"/>
      <c r="E243" s="54"/>
      <c r="F243" s="74"/>
      <c r="G243" s="89"/>
      <c r="H243" s="69"/>
      <c r="I243" s="69"/>
      <c r="J243" s="71"/>
      <c r="K24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3" s="98"/>
      <c r="M243" s="69"/>
      <c r="N243" s="69"/>
      <c r="O243" s="78"/>
      <c r="P243" s="76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</row>
    <row r="244" spans="1:40" s="24" customFormat="1" x14ac:dyDescent="0.25">
      <c r="A244" s="67"/>
      <c r="B244" s="73"/>
      <c r="C244" s="73"/>
      <c r="D244" s="73"/>
      <c r="E244" s="54"/>
      <c r="F244" s="74"/>
      <c r="G244" s="89"/>
      <c r="H244" s="69"/>
      <c r="I244" s="69"/>
      <c r="J244" s="71"/>
      <c r="K24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4" s="98"/>
      <c r="M244" s="69"/>
      <c r="N244" s="69"/>
      <c r="O244" s="78"/>
      <c r="P244" s="76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</row>
    <row r="245" spans="1:40" s="24" customFormat="1" x14ac:dyDescent="0.25">
      <c r="A245" s="67"/>
      <c r="B245" s="73"/>
      <c r="C245" s="73"/>
      <c r="D245" s="73"/>
      <c r="E245" s="54"/>
      <c r="F245" s="74"/>
      <c r="G245" s="89"/>
      <c r="H245" s="69"/>
      <c r="I245" s="69"/>
      <c r="J245" s="71"/>
      <c r="K24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5" s="98"/>
      <c r="M245" s="69"/>
      <c r="N245" s="69"/>
      <c r="O245" s="78"/>
      <c r="P245" s="76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</row>
    <row r="246" spans="1:40" s="24" customFormat="1" x14ac:dyDescent="0.25">
      <c r="A246" s="67"/>
      <c r="B246" s="73"/>
      <c r="C246" s="73"/>
      <c r="D246" s="73"/>
      <c r="E246" s="54"/>
      <c r="F246" s="74"/>
      <c r="G246" s="89"/>
      <c r="H246" s="69"/>
      <c r="I246" s="69"/>
      <c r="J246" s="71"/>
      <c r="K24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6" s="98"/>
      <c r="M246" s="69"/>
      <c r="N246" s="69"/>
      <c r="O246" s="78"/>
      <c r="P246" s="7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</row>
    <row r="247" spans="1:40" s="24" customFormat="1" x14ac:dyDescent="0.25">
      <c r="A247" s="67"/>
      <c r="B247" s="73"/>
      <c r="C247" s="73"/>
      <c r="D247" s="73"/>
      <c r="E247" s="54"/>
      <c r="F247" s="74"/>
      <c r="G247" s="89"/>
      <c r="H247" s="69"/>
      <c r="I247" s="69"/>
      <c r="J247" s="71"/>
      <c r="K24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7" s="98"/>
      <c r="M247" s="69"/>
      <c r="N247" s="69"/>
      <c r="O247" s="78"/>
      <c r="P247" s="76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</row>
    <row r="248" spans="1:40" s="24" customFormat="1" x14ac:dyDescent="0.25">
      <c r="A248" s="67"/>
      <c r="B248" s="73"/>
      <c r="C248" s="73"/>
      <c r="D248" s="73"/>
      <c r="E248" s="54"/>
      <c r="F248" s="74"/>
      <c r="G248" s="89"/>
      <c r="H248" s="69"/>
      <c r="I248" s="69"/>
      <c r="J248" s="71"/>
      <c r="K24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8" s="98"/>
      <c r="M248" s="69"/>
      <c r="N248" s="69"/>
      <c r="O248" s="78"/>
      <c r="P248" s="76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</row>
    <row r="249" spans="1:40" s="24" customFormat="1" x14ac:dyDescent="0.25">
      <c r="A249" s="67"/>
      <c r="B249" s="73"/>
      <c r="C249" s="73"/>
      <c r="D249" s="73"/>
      <c r="E249" s="54"/>
      <c r="F249" s="74"/>
      <c r="G249" s="89"/>
      <c r="H249" s="69"/>
      <c r="I249" s="69"/>
      <c r="J249" s="71"/>
      <c r="K24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49" s="98"/>
      <c r="M249" s="69"/>
      <c r="N249" s="69"/>
      <c r="O249" s="78"/>
      <c r="P249" s="76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</row>
    <row r="250" spans="1:40" s="24" customFormat="1" x14ac:dyDescent="0.25">
      <c r="A250" s="67"/>
      <c r="B250" s="73"/>
      <c r="C250" s="73"/>
      <c r="D250" s="73"/>
      <c r="E250" s="54"/>
      <c r="F250" s="74"/>
      <c r="G250" s="89"/>
      <c r="H250" s="69"/>
      <c r="I250" s="69"/>
      <c r="J250" s="71"/>
      <c r="K25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0" s="98"/>
      <c r="M250" s="69"/>
      <c r="N250" s="69"/>
      <c r="O250" s="78"/>
      <c r="P250" s="76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</row>
    <row r="251" spans="1:40" s="24" customFormat="1" x14ac:dyDescent="0.25">
      <c r="A251" s="67"/>
      <c r="B251" s="73"/>
      <c r="C251" s="73"/>
      <c r="D251" s="73"/>
      <c r="E251" s="54"/>
      <c r="F251" s="74"/>
      <c r="G251" s="89"/>
      <c r="H251" s="69"/>
      <c r="I251" s="69"/>
      <c r="J251" s="71"/>
      <c r="K25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1" s="98"/>
      <c r="M251" s="69"/>
      <c r="N251" s="69"/>
      <c r="O251" s="78"/>
      <c r="P251" s="76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</row>
    <row r="252" spans="1:40" s="24" customFormat="1" x14ac:dyDescent="0.25">
      <c r="A252" s="67"/>
      <c r="B252" s="73"/>
      <c r="C252" s="73"/>
      <c r="D252" s="73"/>
      <c r="E252" s="54"/>
      <c r="F252" s="74"/>
      <c r="G252" s="89"/>
      <c r="H252" s="69"/>
      <c r="I252" s="69"/>
      <c r="J252" s="71"/>
      <c r="K25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2" s="98"/>
      <c r="M252" s="69"/>
      <c r="N252" s="69"/>
      <c r="O252" s="78"/>
      <c r="P252" s="76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</row>
    <row r="253" spans="1:40" s="24" customFormat="1" x14ac:dyDescent="0.25">
      <c r="A253" s="67"/>
      <c r="B253" s="73"/>
      <c r="C253" s="73"/>
      <c r="D253" s="73"/>
      <c r="E253" s="54"/>
      <c r="F253" s="74"/>
      <c r="G253" s="89"/>
      <c r="H253" s="69"/>
      <c r="I253" s="69"/>
      <c r="J253" s="71"/>
      <c r="K25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3" s="98"/>
      <c r="M253" s="69"/>
      <c r="N253" s="69"/>
      <c r="O253" s="78"/>
      <c r="P253" s="76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</row>
    <row r="254" spans="1:40" s="24" customFormat="1" x14ac:dyDescent="0.25">
      <c r="A254" s="67"/>
      <c r="B254" s="73"/>
      <c r="C254" s="73"/>
      <c r="D254" s="73"/>
      <c r="E254" s="54"/>
      <c r="F254" s="74"/>
      <c r="G254" s="89"/>
      <c r="H254" s="69"/>
      <c r="I254" s="69"/>
      <c r="J254" s="71"/>
      <c r="K25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4" s="98"/>
      <c r="M254" s="69"/>
      <c r="N254" s="69"/>
      <c r="O254" s="78"/>
      <c r="P254" s="76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</row>
    <row r="255" spans="1:40" s="24" customFormat="1" x14ac:dyDescent="0.25">
      <c r="A255" s="67"/>
      <c r="B255" s="73"/>
      <c r="C255" s="73"/>
      <c r="D255" s="73"/>
      <c r="E255" s="54"/>
      <c r="F255" s="74"/>
      <c r="G255" s="89"/>
      <c r="H255" s="69"/>
      <c r="I255" s="69"/>
      <c r="J255" s="71"/>
      <c r="K25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5" s="98"/>
      <c r="M255" s="69"/>
      <c r="N255" s="69"/>
      <c r="O255" s="78"/>
      <c r="P255" s="76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</row>
    <row r="256" spans="1:40" s="24" customFormat="1" x14ac:dyDescent="0.25">
      <c r="A256" s="67"/>
      <c r="B256" s="73"/>
      <c r="C256" s="73"/>
      <c r="D256" s="73"/>
      <c r="E256" s="54"/>
      <c r="F256" s="74"/>
      <c r="G256" s="89"/>
      <c r="H256" s="69"/>
      <c r="I256" s="69"/>
      <c r="J256" s="71"/>
      <c r="K25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6" s="98"/>
      <c r="M256" s="69"/>
      <c r="N256" s="69"/>
      <c r="O256" s="78"/>
      <c r="P256" s="7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</row>
    <row r="257" spans="1:40" s="24" customFormat="1" x14ac:dyDescent="0.25">
      <c r="A257" s="67"/>
      <c r="B257" s="73"/>
      <c r="C257" s="73"/>
      <c r="D257" s="73"/>
      <c r="E257" s="54"/>
      <c r="F257" s="74"/>
      <c r="G257" s="89"/>
      <c r="H257" s="69"/>
      <c r="I257" s="69"/>
      <c r="J257" s="71"/>
      <c r="K25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7" s="98"/>
      <c r="M257" s="69"/>
      <c r="N257" s="69"/>
      <c r="O257" s="78"/>
      <c r="P257" s="76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</row>
    <row r="258" spans="1:40" s="24" customFormat="1" x14ac:dyDescent="0.25">
      <c r="A258" s="67"/>
      <c r="B258" s="73"/>
      <c r="C258" s="73"/>
      <c r="D258" s="73"/>
      <c r="E258" s="54"/>
      <c r="F258" s="74"/>
      <c r="G258" s="89"/>
      <c r="H258" s="69"/>
      <c r="I258" s="69"/>
      <c r="J258" s="71"/>
      <c r="K25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8" s="98"/>
      <c r="M258" s="69"/>
      <c r="N258" s="69"/>
      <c r="O258" s="78"/>
      <c r="P258" s="76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</row>
    <row r="259" spans="1:40" s="24" customFormat="1" x14ac:dyDescent="0.25">
      <c r="A259" s="67"/>
      <c r="B259" s="73"/>
      <c r="C259" s="73"/>
      <c r="D259" s="73"/>
      <c r="E259" s="54"/>
      <c r="F259" s="74"/>
      <c r="G259" s="89"/>
      <c r="H259" s="69"/>
      <c r="I259" s="69"/>
      <c r="J259" s="71"/>
      <c r="K25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59" s="98"/>
      <c r="M259" s="69"/>
      <c r="N259" s="69"/>
      <c r="O259" s="78"/>
      <c r="P259" s="76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</row>
    <row r="260" spans="1:40" s="24" customFormat="1" x14ac:dyDescent="0.25">
      <c r="A260" s="67"/>
      <c r="B260" s="73"/>
      <c r="C260" s="73"/>
      <c r="D260" s="73"/>
      <c r="E260" s="54"/>
      <c r="F260" s="74"/>
      <c r="G260" s="89"/>
      <c r="H260" s="69"/>
      <c r="I260" s="69"/>
      <c r="J260" s="71"/>
      <c r="K26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0" s="98"/>
      <c r="M260" s="69"/>
      <c r="N260" s="69"/>
      <c r="O260" s="78"/>
      <c r="P260" s="76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</row>
    <row r="261" spans="1:40" s="24" customFormat="1" x14ac:dyDescent="0.25">
      <c r="A261" s="67"/>
      <c r="B261" s="73"/>
      <c r="C261" s="73"/>
      <c r="D261" s="73"/>
      <c r="E261" s="54"/>
      <c r="F261" s="74"/>
      <c r="G261" s="89"/>
      <c r="H261" s="69"/>
      <c r="I261" s="69"/>
      <c r="J261" s="71"/>
      <c r="K26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1" s="98"/>
      <c r="M261" s="69"/>
      <c r="N261" s="69"/>
      <c r="O261" s="78"/>
      <c r="P261" s="76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</row>
    <row r="262" spans="1:40" s="24" customFormat="1" x14ac:dyDescent="0.25">
      <c r="A262" s="67"/>
      <c r="B262" s="73"/>
      <c r="C262" s="73"/>
      <c r="D262" s="73"/>
      <c r="E262" s="54"/>
      <c r="F262" s="74"/>
      <c r="G262" s="89"/>
      <c r="H262" s="69"/>
      <c r="I262" s="69"/>
      <c r="J262" s="71"/>
      <c r="K26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2" s="98"/>
      <c r="M262" s="69"/>
      <c r="N262" s="69"/>
      <c r="O262" s="78"/>
      <c r="P262" s="76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</row>
    <row r="263" spans="1:40" s="24" customFormat="1" x14ac:dyDescent="0.25">
      <c r="A263" s="67"/>
      <c r="B263" s="73"/>
      <c r="C263" s="73"/>
      <c r="D263" s="73"/>
      <c r="E263" s="54"/>
      <c r="F263" s="74"/>
      <c r="G263" s="89"/>
      <c r="H263" s="69"/>
      <c r="I263" s="69"/>
      <c r="J263" s="71"/>
      <c r="K26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3" s="98"/>
      <c r="M263" s="69"/>
      <c r="N263" s="69"/>
      <c r="O263" s="78"/>
      <c r="P263" s="76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</row>
    <row r="264" spans="1:40" s="24" customFormat="1" x14ac:dyDescent="0.25">
      <c r="A264" s="67"/>
      <c r="B264" s="73"/>
      <c r="C264" s="73"/>
      <c r="D264" s="73"/>
      <c r="E264" s="54"/>
      <c r="F264" s="74"/>
      <c r="G264" s="89"/>
      <c r="H264" s="69"/>
      <c r="I264" s="69"/>
      <c r="J264" s="71"/>
      <c r="K26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4" s="98"/>
      <c r="M264" s="69"/>
      <c r="N264" s="69"/>
      <c r="O264" s="78"/>
      <c r="P264" s="76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</row>
    <row r="265" spans="1:40" s="24" customFormat="1" x14ac:dyDescent="0.25">
      <c r="A265" s="67"/>
      <c r="B265" s="73"/>
      <c r="C265" s="73"/>
      <c r="D265" s="73"/>
      <c r="E265" s="54"/>
      <c r="F265" s="74"/>
      <c r="G265" s="89"/>
      <c r="H265" s="69"/>
      <c r="I265" s="69"/>
      <c r="J265" s="71"/>
      <c r="K26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5" s="98"/>
      <c r="M265" s="69"/>
      <c r="N265" s="69"/>
      <c r="O265" s="78"/>
      <c r="P265" s="76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</row>
    <row r="266" spans="1:40" s="24" customFormat="1" x14ac:dyDescent="0.25">
      <c r="A266" s="67"/>
      <c r="B266" s="73"/>
      <c r="C266" s="73"/>
      <c r="D266" s="73"/>
      <c r="E266" s="54"/>
      <c r="F266" s="74"/>
      <c r="G266" s="89"/>
      <c r="H266" s="69"/>
      <c r="I266" s="69"/>
      <c r="J266" s="71"/>
      <c r="K26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6" s="98"/>
      <c r="M266" s="69"/>
      <c r="N266" s="69"/>
      <c r="O266" s="78"/>
      <c r="P266" s="7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</row>
    <row r="267" spans="1:40" s="24" customFormat="1" x14ac:dyDescent="0.25">
      <c r="A267" s="67"/>
      <c r="B267" s="73"/>
      <c r="C267" s="73"/>
      <c r="D267" s="73"/>
      <c r="E267" s="54"/>
      <c r="F267" s="74"/>
      <c r="G267" s="89"/>
      <c r="H267" s="69"/>
      <c r="I267" s="69"/>
      <c r="J267" s="71"/>
      <c r="K26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7" s="98"/>
      <c r="M267" s="69"/>
      <c r="N267" s="69"/>
      <c r="O267" s="78"/>
      <c r="P267" s="76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</row>
    <row r="268" spans="1:40" s="24" customFormat="1" x14ac:dyDescent="0.25">
      <c r="A268" s="67"/>
      <c r="B268" s="73"/>
      <c r="C268" s="73"/>
      <c r="D268" s="73"/>
      <c r="E268" s="54"/>
      <c r="F268" s="74"/>
      <c r="G268" s="89"/>
      <c r="H268" s="69"/>
      <c r="I268" s="69"/>
      <c r="J268" s="71"/>
      <c r="K26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8" s="98"/>
      <c r="M268" s="69"/>
      <c r="N268" s="69"/>
      <c r="O268" s="78"/>
      <c r="P268" s="76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</row>
    <row r="269" spans="1:40" s="24" customFormat="1" x14ac:dyDescent="0.25">
      <c r="A269" s="67"/>
      <c r="B269" s="73"/>
      <c r="C269" s="73"/>
      <c r="D269" s="73"/>
      <c r="E269" s="54"/>
      <c r="F269" s="74"/>
      <c r="G269" s="89"/>
      <c r="H269" s="69"/>
      <c r="I269" s="69"/>
      <c r="J269" s="71"/>
      <c r="K26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69" s="98"/>
      <c r="M269" s="69"/>
      <c r="N269" s="69"/>
      <c r="O269" s="78"/>
      <c r="P269" s="76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</row>
    <row r="270" spans="1:40" s="24" customFormat="1" x14ac:dyDescent="0.25">
      <c r="A270" s="67"/>
      <c r="B270" s="73"/>
      <c r="C270" s="73"/>
      <c r="D270" s="73"/>
      <c r="E270" s="54"/>
      <c r="F270" s="74"/>
      <c r="G270" s="89"/>
      <c r="H270" s="69"/>
      <c r="I270" s="69"/>
      <c r="J270" s="71"/>
      <c r="K27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0" s="98"/>
      <c r="M270" s="69"/>
      <c r="N270" s="69"/>
      <c r="O270" s="78"/>
      <c r="P270" s="76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</row>
    <row r="271" spans="1:40" s="24" customFormat="1" x14ac:dyDescent="0.25">
      <c r="A271" s="67"/>
      <c r="B271" s="73"/>
      <c r="C271" s="73"/>
      <c r="D271" s="73"/>
      <c r="E271" s="54"/>
      <c r="F271" s="74"/>
      <c r="G271" s="89"/>
      <c r="H271" s="69"/>
      <c r="I271" s="69"/>
      <c r="J271" s="71"/>
      <c r="K27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1" s="98"/>
      <c r="M271" s="69"/>
      <c r="N271" s="69"/>
      <c r="O271" s="78"/>
      <c r="P271" s="76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</row>
    <row r="272" spans="1:40" s="24" customFormat="1" x14ac:dyDescent="0.25">
      <c r="A272" s="67"/>
      <c r="B272" s="73"/>
      <c r="C272" s="73"/>
      <c r="D272" s="73"/>
      <c r="E272" s="54"/>
      <c r="F272" s="74"/>
      <c r="G272" s="89"/>
      <c r="H272" s="69"/>
      <c r="I272" s="69"/>
      <c r="J272" s="71"/>
      <c r="K27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2" s="98"/>
      <c r="M272" s="69"/>
      <c r="N272" s="69"/>
      <c r="O272" s="78"/>
      <c r="P272" s="76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</row>
    <row r="273" spans="1:40" s="24" customFormat="1" x14ac:dyDescent="0.25">
      <c r="A273" s="67"/>
      <c r="B273" s="73"/>
      <c r="C273" s="73"/>
      <c r="D273" s="73"/>
      <c r="E273" s="54"/>
      <c r="F273" s="74"/>
      <c r="G273" s="89"/>
      <c r="H273" s="69"/>
      <c r="I273" s="69"/>
      <c r="J273" s="71"/>
      <c r="K27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3" s="98"/>
      <c r="M273" s="69"/>
      <c r="N273" s="69"/>
      <c r="O273" s="78"/>
      <c r="P273" s="76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</row>
    <row r="274" spans="1:40" s="24" customFormat="1" x14ac:dyDescent="0.25">
      <c r="A274" s="67"/>
      <c r="B274" s="73"/>
      <c r="C274" s="73"/>
      <c r="D274" s="73"/>
      <c r="E274" s="54"/>
      <c r="F274" s="74"/>
      <c r="G274" s="89"/>
      <c r="H274" s="69"/>
      <c r="I274" s="69"/>
      <c r="J274" s="71"/>
      <c r="K27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4" s="98"/>
      <c r="M274" s="69"/>
      <c r="N274" s="69"/>
      <c r="O274" s="78"/>
      <c r="P274" s="76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</row>
    <row r="275" spans="1:40" s="24" customFormat="1" x14ac:dyDescent="0.25">
      <c r="A275" s="67"/>
      <c r="B275" s="73"/>
      <c r="C275" s="73"/>
      <c r="D275" s="73"/>
      <c r="E275" s="54"/>
      <c r="F275" s="74"/>
      <c r="G275" s="89"/>
      <c r="H275" s="69"/>
      <c r="I275" s="69"/>
      <c r="J275" s="71"/>
      <c r="K27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5" s="98"/>
      <c r="M275" s="69"/>
      <c r="N275" s="69"/>
      <c r="O275" s="78"/>
      <c r="P275" s="76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</row>
    <row r="276" spans="1:40" s="24" customFormat="1" x14ac:dyDescent="0.25">
      <c r="A276" s="67"/>
      <c r="B276" s="73"/>
      <c r="C276" s="73"/>
      <c r="D276" s="73"/>
      <c r="E276" s="54"/>
      <c r="F276" s="74"/>
      <c r="G276" s="89"/>
      <c r="H276" s="69"/>
      <c r="I276" s="69"/>
      <c r="J276" s="71"/>
      <c r="K27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6" s="98"/>
      <c r="M276" s="69"/>
      <c r="N276" s="69"/>
      <c r="O276" s="78"/>
      <c r="P276" s="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</row>
    <row r="277" spans="1:40" s="24" customFormat="1" x14ac:dyDescent="0.25">
      <c r="A277" s="67"/>
      <c r="B277" s="73"/>
      <c r="C277" s="73"/>
      <c r="D277" s="73"/>
      <c r="E277" s="54"/>
      <c r="F277" s="74"/>
      <c r="G277" s="89"/>
      <c r="H277" s="69"/>
      <c r="I277" s="69"/>
      <c r="J277" s="71"/>
      <c r="K27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7" s="98"/>
      <c r="M277" s="69"/>
      <c r="N277" s="69"/>
      <c r="O277" s="78"/>
      <c r="P277" s="76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</row>
    <row r="278" spans="1:40" s="24" customFormat="1" x14ac:dyDescent="0.25">
      <c r="A278" s="67"/>
      <c r="B278" s="73"/>
      <c r="C278" s="73"/>
      <c r="D278" s="73"/>
      <c r="E278" s="54"/>
      <c r="F278" s="74"/>
      <c r="G278" s="89"/>
      <c r="H278" s="69"/>
      <c r="I278" s="69"/>
      <c r="J278" s="71"/>
      <c r="K27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8" s="98"/>
      <c r="M278" s="69"/>
      <c r="N278" s="69"/>
      <c r="O278" s="78"/>
      <c r="P278" s="76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</row>
    <row r="279" spans="1:40" s="24" customFormat="1" x14ac:dyDescent="0.25">
      <c r="A279" s="67"/>
      <c r="B279" s="73"/>
      <c r="C279" s="73"/>
      <c r="D279" s="73"/>
      <c r="E279" s="54"/>
      <c r="F279" s="74"/>
      <c r="G279" s="89"/>
      <c r="H279" s="69"/>
      <c r="I279" s="69"/>
      <c r="J279" s="71"/>
      <c r="K27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79" s="98"/>
      <c r="M279" s="69"/>
      <c r="N279" s="69"/>
      <c r="O279" s="78"/>
      <c r="P279" s="76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</row>
    <row r="280" spans="1:40" s="24" customFormat="1" x14ac:dyDescent="0.25">
      <c r="A280" s="67"/>
      <c r="B280" s="73"/>
      <c r="C280" s="73"/>
      <c r="D280" s="73"/>
      <c r="E280" s="54"/>
      <c r="F280" s="74"/>
      <c r="G280" s="89"/>
      <c r="H280" s="69"/>
      <c r="I280" s="69"/>
      <c r="J280" s="71"/>
      <c r="K28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0" s="98"/>
      <c r="M280" s="69"/>
      <c r="N280" s="69"/>
      <c r="O280" s="78"/>
      <c r="P280" s="76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</row>
    <row r="281" spans="1:40" s="24" customFormat="1" x14ac:dyDescent="0.25">
      <c r="A281" s="67"/>
      <c r="B281" s="73"/>
      <c r="C281" s="73"/>
      <c r="D281" s="73"/>
      <c r="E281" s="54"/>
      <c r="F281" s="74"/>
      <c r="G281" s="89"/>
      <c r="H281" s="69"/>
      <c r="I281" s="69"/>
      <c r="J281" s="71"/>
      <c r="K28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1" s="98"/>
      <c r="M281" s="69"/>
      <c r="N281" s="69"/>
      <c r="O281" s="78"/>
      <c r="P281" s="76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</row>
    <row r="282" spans="1:40" s="24" customFormat="1" x14ac:dyDescent="0.25">
      <c r="A282" s="67"/>
      <c r="B282" s="73"/>
      <c r="C282" s="73"/>
      <c r="D282" s="73"/>
      <c r="E282" s="54"/>
      <c r="F282" s="74"/>
      <c r="G282" s="89"/>
      <c r="H282" s="69"/>
      <c r="I282" s="69"/>
      <c r="J282" s="71"/>
      <c r="K28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2" s="98"/>
      <c r="M282" s="69"/>
      <c r="N282" s="69"/>
      <c r="O282" s="78"/>
      <c r="P282" s="76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</row>
    <row r="283" spans="1:40" s="24" customFormat="1" x14ac:dyDescent="0.25">
      <c r="A283" s="67"/>
      <c r="B283" s="73"/>
      <c r="C283" s="73"/>
      <c r="D283" s="73"/>
      <c r="E283" s="54"/>
      <c r="F283" s="74"/>
      <c r="G283" s="89"/>
      <c r="H283" s="69"/>
      <c r="I283" s="69"/>
      <c r="J283" s="71"/>
      <c r="K28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3" s="98"/>
      <c r="M283" s="69"/>
      <c r="N283" s="69"/>
      <c r="O283" s="78"/>
      <c r="P283" s="76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</row>
    <row r="284" spans="1:40" s="24" customFormat="1" x14ac:dyDescent="0.25">
      <c r="A284" s="67"/>
      <c r="B284" s="73"/>
      <c r="C284" s="73"/>
      <c r="D284" s="73"/>
      <c r="E284" s="54"/>
      <c r="F284" s="74"/>
      <c r="G284" s="89"/>
      <c r="H284" s="69"/>
      <c r="I284" s="69"/>
      <c r="J284" s="71"/>
      <c r="K28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4" s="98"/>
      <c r="M284" s="69"/>
      <c r="N284" s="69"/>
      <c r="O284" s="78"/>
      <c r="P284" s="76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</row>
    <row r="285" spans="1:40" s="24" customFormat="1" x14ac:dyDescent="0.25">
      <c r="A285" s="67"/>
      <c r="B285" s="73"/>
      <c r="C285" s="73"/>
      <c r="D285" s="73"/>
      <c r="E285" s="54"/>
      <c r="F285" s="74"/>
      <c r="G285" s="89"/>
      <c r="H285" s="69"/>
      <c r="I285" s="69"/>
      <c r="J285" s="71"/>
      <c r="K28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5" s="98"/>
      <c r="M285" s="69"/>
      <c r="N285" s="69"/>
      <c r="O285" s="78"/>
      <c r="P285" s="76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</row>
    <row r="286" spans="1:40" s="24" customFormat="1" x14ac:dyDescent="0.25">
      <c r="A286" s="67"/>
      <c r="B286" s="73"/>
      <c r="C286" s="73"/>
      <c r="D286" s="73"/>
      <c r="E286" s="54"/>
      <c r="F286" s="74"/>
      <c r="G286" s="89"/>
      <c r="H286" s="69"/>
      <c r="I286" s="69"/>
      <c r="J286" s="71"/>
      <c r="K28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6" s="98"/>
      <c r="M286" s="69"/>
      <c r="N286" s="69"/>
      <c r="O286" s="78"/>
      <c r="P286" s="7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</row>
    <row r="287" spans="1:40" s="24" customFormat="1" x14ac:dyDescent="0.25">
      <c r="A287" s="67"/>
      <c r="B287" s="73"/>
      <c r="C287" s="73"/>
      <c r="D287" s="73"/>
      <c r="E287" s="54"/>
      <c r="F287" s="74"/>
      <c r="G287" s="89"/>
      <c r="H287" s="69"/>
      <c r="I287" s="69"/>
      <c r="J287" s="71"/>
      <c r="K28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7" s="98"/>
      <c r="M287" s="69"/>
      <c r="N287" s="69"/>
      <c r="O287" s="78"/>
      <c r="P287" s="76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</row>
    <row r="288" spans="1:40" s="24" customFormat="1" x14ac:dyDescent="0.25">
      <c r="A288" s="67"/>
      <c r="B288" s="73"/>
      <c r="C288" s="73"/>
      <c r="D288" s="73"/>
      <c r="E288" s="54"/>
      <c r="F288" s="74"/>
      <c r="G288" s="89"/>
      <c r="H288" s="69"/>
      <c r="I288" s="69"/>
      <c r="J288" s="71"/>
      <c r="K28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8" s="98"/>
      <c r="M288" s="69"/>
      <c r="N288" s="69"/>
      <c r="O288" s="78"/>
      <c r="P288" s="76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</row>
    <row r="289" spans="1:40" s="24" customFormat="1" x14ac:dyDescent="0.25">
      <c r="A289" s="67"/>
      <c r="B289" s="73"/>
      <c r="C289" s="73"/>
      <c r="D289" s="73"/>
      <c r="E289" s="54"/>
      <c r="F289" s="74"/>
      <c r="G289" s="89"/>
      <c r="H289" s="69"/>
      <c r="I289" s="69"/>
      <c r="J289" s="71"/>
      <c r="K28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89" s="98"/>
      <c r="M289" s="69"/>
      <c r="N289" s="69"/>
      <c r="O289" s="78"/>
      <c r="P289" s="76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</row>
    <row r="290" spans="1:40" s="24" customFormat="1" x14ac:dyDescent="0.25">
      <c r="A290" s="67"/>
      <c r="B290" s="73"/>
      <c r="C290" s="73"/>
      <c r="D290" s="73"/>
      <c r="E290" s="54"/>
      <c r="F290" s="74"/>
      <c r="G290" s="89"/>
      <c r="H290" s="69"/>
      <c r="I290" s="69"/>
      <c r="J290" s="71"/>
      <c r="K29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0" s="98"/>
      <c r="M290" s="69"/>
      <c r="N290" s="69"/>
      <c r="O290" s="78"/>
      <c r="P290" s="76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</row>
    <row r="291" spans="1:40" s="24" customFormat="1" x14ac:dyDescent="0.25">
      <c r="A291" s="67"/>
      <c r="B291" s="73"/>
      <c r="C291" s="73"/>
      <c r="D291" s="73"/>
      <c r="E291" s="54"/>
      <c r="F291" s="74"/>
      <c r="G291" s="89"/>
      <c r="H291" s="69"/>
      <c r="I291" s="69"/>
      <c r="J291" s="71"/>
      <c r="K29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1" s="98"/>
      <c r="M291" s="69"/>
      <c r="N291" s="69"/>
      <c r="O291" s="78"/>
      <c r="P291" s="76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</row>
    <row r="292" spans="1:40" s="24" customFormat="1" x14ac:dyDescent="0.25">
      <c r="A292" s="67"/>
      <c r="B292" s="73"/>
      <c r="C292" s="73"/>
      <c r="D292" s="73"/>
      <c r="E292" s="54"/>
      <c r="F292" s="74"/>
      <c r="G292" s="89"/>
      <c r="H292" s="69"/>
      <c r="I292" s="69"/>
      <c r="J292" s="71"/>
      <c r="K29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2" s="98"/>
      <c r="M292" s="69"/>
      <c r="N292" s="69"/>
      <c r="O292" s="78"/>
      <c r="P292" s="76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</row>
    <row r="293" spans="1:40" s="24" customFormat="1" x14ac:dyDescent="0.25">
      <c r="A293" s="67"/>
      <c r="B293" s="73"/>
      <c r="C293" s="73"/>
      <c r="D293" s="73"/>
      <c r="E293" s="54"/>
      <c r="F293" s="74"/>
      <c r="G293" s="89"/>
      <c r="H293" s="69"/>
      <c r="I293" s="69"/>
      <c r="J293" s="71"/>
      <c r="K29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3" s="98"/>
      <c r="M293" s="69"/>
      <c r="N293" s="69"/>
      <c r="O293" s="78"/>
      <c r="P293" s="76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</row>
    <row r="294" spans="1:40" s="24" customFormat="1" x14ac:dyDescent="0.25">
      <c r="A294" s="67"/>
      <c r="B294" s="73"/>
      <c r="C294" s="73"/>
      <c r="D294" s="73"/>
      <c r="E294" s="54"/>
      <c r="F294" s="74"/>
      <c r="G294" s="89"/>
      <c r="H294" s="69"/>
      <c r="I294" s="69"/>
      <c r="J294" s="71"/>
      <c r="K294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4" s="98"/>
      <c r="M294" s="69"/>
      <c r="N294" s="69"/>
      <c r="O294" s="78"/>
      <c r="P294" s="76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</row>
    <row r="295" spans="1:40" s="24" customFormat="1" x14ac:dyDescent="0.25">
      <c r="A295" s="67"/>
      <c r="B295" s="73"/>
      <c r="C295" s="73"/>
      <c r="D295" s="73"/>
      <c r="E295" s="54"/>
      <c r="F295" s="74"/>
      <c r="G295" s="89"/>
      <c r="H295" s="69"/>
      <c r="I295" s="69"/>
      <c r="J295" s="71"/>
      <c r="K295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5" s="98"/>
      <c r="M295" s="69"/>
      <c r="N295" s="69"/>
      <c r="O295" s="78"/>
      <c r="P295" s="76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</row>
    <row r="296" spans="1:40" s="24" customFormat="1" x14ac:dyDescent="0.25">
      <c r="A296" s="67"/>
      <c r="B296" s="73"/>
      <c r="C296" s="73"/>
      <c r="D296" s="73"/>
      <c r="E296" s="54"/>
      <c r="F296" s="74"/>
      <c r="G296" s="89"/>
      <c r="H296" s="69"/>
      <c r="I296" s="69"/>
      <c r="J296" s="71"/>
      <c r="K296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6" s="98"/>
      <c r="M296" s="69"/>
      <c r="N296" s="69"/>
      <c r="O296" s="78"/>
      <c r="P296" s="7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</row>
    <row r="297" spans="1:40" s="24" customFormat="1" x14ac:dyDescent="0.25">
      <c r="A297" s="67"/>
      <c r="B297" s="73"/>
      <c r="C297" s="73"/>
      <c r="D297" s="73"/>
      <c r="E297" s="54"/>
      <c r="F297" s="74"/>
      <c r="G297" s="89"/>
      <c r="H297" s="69"/>
      <c r="I297" s="69"/>
      <c r="J297" s="71"/>
      <c r="K297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7" s="98"/>
      <c r="M297" s="69"/>
      <c r="N297" s="69"/>
      <c r="O297" s="78"/>
      <c r="P297" s="76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</row>
    <row r="298" spans="1:40" s="24" customFormat="1" x14ac:dyDescent="0.25">
      <c r="A298" s="67"/>
      <c r="B298" s="73"/>
      <c r="C298" s="73"/>
      <c r="D298" s="73"/>
      <c r="E298" s="54"/>
      <c r="F298" s="74"/>
      <c r="G298" s="89"/>
      <c r="H298" s="69"/>
      <c r="I298" s="69"/>
      <c r="J298" s="71"/>
      <c r="K298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8" s="98"/>
      <c r="M298" s="69"/>
      <c r="N298" s="69"/>
      <c r="O298" s="78"/>
      <c r="P298" s="76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</row>
    <row r="299" spans="1:40" s="24" customFormat="1" x14ac:dyDescent="0.25">
      <c r="A299" s="67"/>
      <c r="B299" s="73"/>
      <c r="C299" s="73"/>
      <c r="D299" s="73"/>
      <c r="E299" s="54"/>
      <c r="F299" s="74"/>
      <c r="G299" s="89"/>
      <c r="H299" s="69"/>
      <c r="I299" s="69"/>
      <c r="J299" s="71"/>
      <c r="K299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299" s="98"/>
      <c r="M299" s="69"/>
      <c r="N299" s="69"/>
      <c r="O299" s="78"/>
      <c r="P299" s="76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</row>
    <row r="300" spans="1:40" s="24" customFormat="1" x14ac:dyDescent="0.25">
      <c r="A300" s="67"/>
      <c r="B300" s="73"/>
      <c r="C300" s="73"/>
      <c r="D300" s="73"/>
      <c r="E300" s="54"/>
      <c r="F300" s="74"/>
      <c r="G300" s="89"/>
      <c r="H300" s="69"/>
      <c r="I300" s="69"/>
      <c r="J300" s="71"/>
      <c r="K300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0" s="98"/>
      <c r="M300" s="69"/>
      <c r="N300" s="69"/>
      <c r="O300" s="78"/>
      <c r="P300" s="76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</row>
    <row r="301" spans="1:40" s="24" customFormat="1" x14ac:dyDescent="0.25">
      <c r="A301" s="67"/>
      <c r="B301" s="73"/>
      <c r="C301" s="73"/>
      <c r="D301" s="73"/>
      <c r="E301" s="54"/>
      <c r="F301" s="74"/>
      <c r="G301" s="89"/>
      <c r="H301" s="69"/>
      <c r="I301" s="69"/>
      <c r="J301" s="71"/>
      <c r="K301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1" s="98"/>
      <c r="M301" s="69"/>
      <c r="N301" s="69"/>
      <c r="O301" s="78"/>
      <c r="P301" s="76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</row>
    <row r="302" spans="1:40" s="24" customFormat="1" x14ac:dyDescent="0.25">
      <c r="A302" s="67"/>
      <c r="B302" s="73"/>
      <c r="C302" s="73"/>
      <c r="D302" s="73"/>
      <c r="E302" s="54"/>
      <c r="F302" s="74"/>
      <c r="G302" s="89"/>
      <c r="H302" s="69"/>
      <c r="I302" s="69"/>
      <c r="J302" s="71"/>
      <c r="K302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2" s="98"/>
      <c r="M302" s="69"/>
      <c r="N302" s="69"/>
      <c r="O302" s="78"/>
      <c r="P302" s="76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</row>
    <row r="303" spans="1:40" s="24" customFormat="1" x14ac:dyDescent="0.25">
      <c r="A303" s="67"/>
      <c r="B303" s="73"/>
      <c r="C303" s="73"/>
      <c r="D303" s="73"/>
      <c r="E303" s="54"/>
      <c r="F303" s="74"/>
      <c r="G303" s="89"/>
      <c r="H303" s="69"/>
      <c r="I303" s="69"/>
      <c r="J303" s="71"/>
      <c r="K303" s="75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3" s="98"/>
      <c r="M303" s="69"/>
      <c r="N303" s="69"/>
      <c r="O303" s="78"/>
      <c r="P303" s="76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</row>
    <row r="304" spans="1:40" s="24" customFormat="1" x14ac:dyDescent="0.25">
      <c r="A304" s="68"/>
      <c r="B304" s="79"/>
      <c r="C304" s="79"/>
      <c r="D304" s="79"/>
      <c r="E304" s="55"/>
      <c r="F304" s="80"/>
      <c r="G304" s="90"/>
      <c r="H304" s="70"/>
      <c r="I304" s="70"/>
      <c r="J304" s="72"/>
      <c r="K304" s="81" t="str">
        <f>IF(OR(ISBLANK(Tabla1[[#This Row],[FECHA DE ANALISIS]]),ISBLANK(Tabla1[[#This Row],[ID MUESTRA]]),ISBLANK(Tabla1[[#This Row],[TIPO DE MUESTRA]]),ISBLANK(Tabla1[[#This Row],[MATRIZ]]),ISBLANK(#REF!),ISBLANK(Tabla1[[#This Row],[Peso muestra (g)]]),ISBLANK(Tabla1[[#This Row],[Concentración (mg/ml)]]),ISBLANK(Tabla1[[#This Row],[Factor de dilución ]]),ISBLANK(Tabla1[[#This Row],[Volumen de aforo(mL)]]),ISBLANK(Tabla1[[#This Row],[Pureza del estandar %]])),"",Tabla1[[#This Row],[Concentración (mg/ml)]]*Tabla1[[#This Row],[Volumen de aforo(mL)]]/Tabla1[[#This Row],[Peso Muestra corregido (g)]]*Tabla1[[#This Row],[Factor de dilución ]]*Tabla1[[#This Row],[Pureza del estandar %]]*100)</f>
        <v/>
      </c>
      <c r="L304" s="101"/>
      <c r="M304" s="70"/>
      <c r="N304" s="70"/>
      <c r="O304" s="82"/>
      <c r="P304" s="83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</row>
    <row r="416" spans="1:43" s="24" customFormat="1" x14ac:dyDescent="0.25">
      <c r="A416"/>
      <c r="B416"/>
      <c r="C416"/>
      <c r="D416"/>
      <c r="E416"/>
      <c r="F416"/>
      <c r="G416"/>
      <c r="H416"/>
      <c r="I416"/>
      <c r="J416"/>
      <c r="K416"/>
      <c r="L416" s="100"/>
      <c r="M416"/>
      <c r="N416"/>
      <c r="O416"/>
      <c r="P416"/>
      <c r="Q416"/>
      <c r="R416"/>
      <c r="S416"/>
      <c r="T416"/>
      <c r="U416"/>
      <c r="V416" s="5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525" spans="1:43" s="24" customFormat="1" ht="15.75" customHeight="1" x14ac:dyDescent="0.25">
      <c r="A525"/>
      <c r="B525"/>
      <c r="C525"/>
      <c r="D525"/>
      <c r="E525"/>
      <c r="F525"/>
      <c r="G525"/>
      <c r="H525"/>
      <c r="I525"/>
      <c r="J525"/>
      <c r="K525"/>
      <c r="L525" s="100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</row>
    <row r="1002" spans="1:43" s="24" customFormat="1" ht="15.75" customHeight="1" x14ac:dyDescent="0.25">
      <c r="A1002"/>
      <c r="B1002"/>
      <c r="C1002"/>
      <c r="D1002"/>
      <c r="E1002"/>
      <c r="F1002"/>
      <c r="G1002"/>
      <c r="H1002"/>
      <c r="I1002"/>
      <c r="J1002"/>
      <c r="K1002"/>
      <c r="L1002" s="100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</row>
    <row r="1019" spans="1:43" s="24" customFormat="1" ht="15.75" thickBot="1" x14ac:dyDescent="0.3">
      <c r="A1019"/>
      <c r="B1019"/>
      <c r="C1019"/>
      <c r="D1019"/>
      <c r="E1019"/>
      <c r="F1019"/>
      <c r="G1019"/>
      <c r="H1019"/>
      <c r="I1019"/>
      <c r="J1019"/>
      <c r="K1019"/>
      <c r="L1019" s="100"/>
      <c r="M1019"/>
      <c r="N1019"/>
      <c r="O1019"/>
      <c r="P1019"/>
      <c r="Q1019"/>
      <c r="R1019"/>
      <c r="S1019"/>
    </row>
    <row r="1020" spans="1:43" s="24" customFormat="1" x14ac:dyDescent="0.25">
      <c r="A1020"/>
      <c r="B1020"/>
      <c r="C1020"/>
      <c r="D1020"/>
      <c r="E1020"/>
      <c r="F1020"/>
      <c r="G1020"/>
      <c r="H1020"/>
      <c r="I1020"/>
      <c r="J1020"/>
      <c r="K1020"/>
      <c r="L1020" s="100"/>
      <c r="M1020"/>
      <c r="N1020"/>
      <c r="O1020"/>
      <c r="P1020"/>
      <c r="Q1020"/>
      <c r="R1020"/>
      <c r="S1020"/>
      <c r="T1020" s="57"/>
    </row>
    <row r="1021" spans="1:43" s="24" customFormat="1" x14ac:dyDescent="0.25">
      <c r="A1021"/>
      <c r="B1021"/>
      <c r="C1021"/>
      <c r="D1021"/>
      <c r="E1021"/>
      <c r="F1021"/>
      <c r="G1021"/>
      <c r="H1021"/>
      <c r="I1021"/>
      <c r="J1021"/>
      <c r="K1021"/>
      <c r="L1021" s="100"/>
      <c r="M1021"/>
      <c r="N1021"/>
      <c r="O1021"/>
      <c r="P1021"/>
      <c r="Q1021"/>
      <c r="R1021"/>
      <c r="S1021"/>
      <c r="T1021" s="58"/>
    </row>
    <row r="1022" spans="1:43" s="24" customFormat="1" x14ac:dyDescent="0.25">
      <c r="A1022"/>
      <c r="B1022"/>
      <c r="C1022"/>
      <c r="D1022"/>
      <c r="E1022"/>
      <c r="F1022"/>
      <c r="G1022"/>
      <c r="H1022"/>
      <c r="I1022"/>
      <c r="J1022"/>
      <c r="K1022"/>
      <c r="L1022" s="100"/>
      <c r="M1022"/>
      <c r="N1022"/>
      <c r="O1022"/>
      <c r="P1022"/>
      <c r="Q1022"/>
      <c r="R1022"/>
      <c r="S1022"/>
      <c r="T1022" s="59">
        <f>AE18</f>
        <v>0</v>
      </c>
    </row>
    <row r="1023" spans="1:43" s="24" customFormat="1" ht="15" customHeight="1" x14ac:dyDescent="0.25">
      <c r="A1023"/>
      <c r="B1023"/>
      <c r="C1023"/>
      <c r="D1023"/>
      <c r="E1023"/>
      <c r="F1023"/>
      <c r="G1023"/>
      <c r="H1023"/>
      <c r="I1023"/>
      <c r="J1023"/>
      <c r="K1023"/>
      <c r="L1023" s="100"/>
      <c r="M1023"/>
      <c r="N1023"/>
      <c r="O1023"/>
      <c r="P1023"/>
      <c r="Q1023"/>
      <c r="R1023"/>
      <c r="S1023"/>
      <c r="T1023" s="60" t="str">
        <f>IF(ISNUMBER(#REF!)=TRUE,#REF!*#REF!,"")</f>
        <v/>
      </c>
      <c r="AP1023" s="61"/>
      <c r="AQ1023" s="61"/>
    </row>
    <row r="1024" spans="1:43" s="24" customFormat="1" ht="15" customHeight="1" x14ac:dyDescent="0.25">
      <c r="A1024"/>
      <c r="B1024"/>
      <c r="C1024"/>
      <c r="D1024"/>
      <c r="E1024"/>
      <c r="F1024"/>
      <c r="G1024"/>
      <c r="H1024"/>
      <c r="I1024"/>
      <c r="J1024"/>
      <c r="K1024"/>
      <c r="L1024" s="100"/>
      <c r="M1024"/>
      <c r="N1024"/>
      <c r="O1024"/>
      <c r="P1024"/>
      <c r="Q1024"/>
      <c r="R1024"/>
      <c r="S1024"/>
      <c r="T1024" s="62"/>
      <c r="AP1024" s="61"/>
      <c r="AQ1024" s="61"/>
    </row>
    <row r="1025" spans="1:43" s="24" customFormat="1" ht="15" customHeight="1" x14ac:dyDescent="0.25">
      <c r="A1025"/>
      <c r="B1025"/>
      <c r="C1025"/>
      <c r="D1025"/>
      <c r="E1025"/>
      <c r="F1025"/>
      <c r="G1025"/>
      <c r="H1025"/>
      <c r="I1025"/>
      <c r="J1025"/>
      <c r="K1025"/>
      <c r="L1025" s="100"/>
      <c r="M1025"/>
      <c r="N1025"/>
      <c r="O1025"/>
      <c r="P1025"/>
      <c r="Q1025"/>
      <c r="R1025"/>
      <c r="S1025"/>
      <c r="T1025" s="58"/>
    </row>
    <row r="1026" spans="1:43" s="24" customFormat="1" x14ac:dyDescent="0.25">
      <c r="A1026"/>
      <c r="B1026"/>
      <c r="C1026"/>
      <c r="D1026"/>
      <c r="E1026"/>
      <c r="F1026"/>
      <c r="G1026"/>
      <c r="H1026"/>
      <c r="I1026"/>
      <c r="J1026"/>
      <c r="K1026"/>
      <c r="L1026" s="100"/>
      <c r="M1026"/>
      <c r="N1026"/>
      <c r="O1026"/>
      <c r="P1026"/>
      <c r="Q1026"/>
      <c r="R1026"/>
      <c r="S1026"/>
      <c r="T1026" s="59" t="s">
        <v>65</v>
      </c>
    </row>
    <row r="1027" spans="1:43" s="24" customFormat="1" ht="15" customHeight="1" x14ac:dyDescent="0.25">
      <c r="A1027"/>
      <c r="B1027"/>
      <c r="C1027"/>
      <c r="D1027"/>
      <c r="E1027"/>
      <c r="F1027"/>
      <c r="G1027"/>
      <c r="H1027"/>
      <c r="I1027"/>
      <c r="J1027"/>
      <c r="K1027"/>
      <c r="L1027" s="100"/>
      <c r="M1027"/>
      <c r="N1027"/>
      <c r="O1027"/>
      <c r="P1027"/>
      <c r="Q1027"/>
      <c r="R1027"/>
      <c r="S1027"/>
      <c r="T1027" s="63" t="str">
        <f>IF(AND(ISNUMBER(#REF!),ISNUMBER(#REF!))=TRUE,ABS(#REF!-#REF!/#REF!),"")</f>
        <v/>
      </c>
      <c r="AP1027" s="64"/>
      <c r="AQ1027" s="64"/>
    </row>
    <row r="1028" spans="1:43" s="24" customFormat="1" ht="15" customHeight="1" x14ac:dyDescent="0.25">
      <c r="A1028"/>
      <c r="B1028"/>
      <c r="C1028"/>
      <c r="D1028"/>
      <c r="E1028"/>
      <c r="F1028"/>
      <c r="G1028"/>
      <c r="H1028"/>
      <c r="I1028"/>
      <c r="J1028"/>
      <c r="K1028"/>
      <c r="L1028" s="100"/>
      <c r="M1028"/>
      <c r="N1028"/>
      <c r="O1028"/>
      <c r="P1028"/>
      <c r="Q1028"/>
      <c r="R1028"/>
      <c r="S1028"/>
      <c r="T1028" s="63" t="str">
        <f>IF(AND(ISNUMBER(#REF!),ISNUMBER(#REF!))=TRUE,ABS(#REF!-#REF!/#REF!),"")</f>
        <v/>
      </c>
      <c r="AP1028" s="61"/>
      <c r="AQ1028" s="61"/>
    </row>
    <row r="1029" spans="1:43" s="24" customFormat="1" ht="15" hidden="1" customHeight="1" x14ac:dyDescent="0.25">
      <c r="A1029"/>
      <c r="B1029"/>
      <c r="C1029"/>
      <c r="D1029"/>
      <c r="E1029"/>
      <c r="F1029"/>
      <c r="G1029"/>
      <c r="H1029"/>
      <c r="I1029"/>
      <c r="J1029"/>
      <c r="K1029"/>
      <c r="L1029" s="100"/>
      <c r="M1029"/>
      <c r="N1029"/>
      <c r="O1029"/>
      <c r="P1029"/>
      <c r="Q1029"/>
      <c r="R1029"/>
      <c r="S1029"/>
    </row>
    <row r="1030" spans="1:43" s="24" customFormat="1" hidden="1" x14ac:dyDescent="0.25">
      <c r="A1030"/>
      <c r="B1030"/>
      <c r="C1030"/>
      <c r="D1030"/>
      <c r="E1030"/>
      <c r="F1030"/>
      <c r="G1030"/>
      <c r="H1030"/>
      <c r="I1030"/>
      <c r="J1030"/>
      <c r="K1030"/>
      <c r="L1030" s="100"/>
      <c r="M1030"/>
      <c r="N1030"/>
      <c r="O1030"/>
      <c r="P1030"/>
      <c r="Q1030"/>
      <c r="R1030"/>
      <c r="S1030"/>
    </row>
    <row r="1031" spans="1:43" s="24" customFormat="1" hidden="1" x14ac:dyDescent="0.25">
      <c r="A1031"/>
      <c r="B1031"/>
      <c r="C1031"/>
      <c r="D1031"/>
      <c r="E1031"/>
      <c r="F1031"/>
      <c r="G1031"/>
      <c r="H1031"/>
      <c r="I1031"/>
      <c r="J1031"/>
      <c r="K1031"/>
      <c r="L1031" s="100"/>
      <c r="M1031"/>
      <c r="N1031"/>
      <c r="O1031"/>
      <c r="P1031"/>
      <c r="Q1031"/>
      <c r="R1031"/>
      <c r="S1031"/>
    </row>
    <row r="1032" spans="1:43" s="24" customFormat="1" ht="15" hidden="1" customHeight="1" x14ac:dyDescent="0.25">
      <c r="A1032"/>
      <c r="B1032"/>
      <c r="C1032"/>
      <c r="D1032"/>
      <c r="E1032"/>
      <c r="F1032"/>
      <c r="G1032"/>
      <c r="H1032"/>
      <c r="I1032"/>
      <c r="J1032"/>
      <c r="K1032"/>
      <c r="L1032" s="100"/>
      <c r="M1032"/>
      <c r="N1032"/>
      <c r="O1032"/>
      <c r="P1032"/>
      <c r="Q1032"/>
      <c r="R1032"/>
      <c r="S1032"/>
      <c r="AO1032" s="65"/>
    </row>
    <row r="1033" spans="1:43" s="24" customFormat="1" ht="15" hidden="1" customHeight="1" x14ac:dyDescent="0.25">
      <c r="A1033"/>
      <c r="B1033"/>
      <c r="C1033"/>
      <c r="D1033"/>
      <c r="E1033"/>
      <c r="F1033"/>
      <c r="G1033"/>
      <c r="H1033"/>
      <c r="I1033"/>
      <c r="J1033"/>
      <c r="K1033"/>
      <c r="L1033" s="100"/>
      <c r="M1033"/>
      <c r="N1033"/>
      <c r="O1033"/>
      <c r="P1033"/>
      <c r="Q1033"/>
      <c r="R1033"/>
      <c r="S1033"/>
      <c r="AO1033" s="66"/>
      <c r="AP1033" s="61"/>
    </row>
    <row r="1034" spans="1:43" s="24" customFormat="1" ht="15" hidden="1" customHeight="1" x14ac:dyDescent="0.25">
      <c r="A1034"/>
      <c r="B1034"/>
      <c r="C1034"/>
      <c r="D1034"/>
      <c r="E1034"/>
      <c r="F1034"/>
      <c r="G1034"/>
      <c r="H1034"/>
      <c r="I1034"/>
      <c r="J1034"/>
      <c r="K1034"/>
      <c r="L1034" s="100"/>
      <c r="M1034"/>
      <c r="N1034"/>
      <c r="O1034"/>
      <c r="P1034"/>
      <c r="Q1034"/>
      <c r="R1034"/>
      <c r="S1034"/>
    </row>
    <row r="1035" spans="1:43" s="24" customFormat="1" hidden="1" x14ac:dyDescent="0.25">
      <c r="A1035"/>
      <c r="B1035"/>
      <c r="C1035"/>
      <c r="D1035"/>
      <c r="E1035"/>
      <c r="F1035"/>
      <c r="G1035"/>
      <c r="H1035"/>
      <c r="I1035"/>
      <c r="J1035"/>
      <c r="K1035"/>
      <c r="L1035" s="100"/>
      <c r="M1035"/>
      <c r="N1035"/>
      <c r="O1035"/>
      <c r="P1035"/>
      <c r="Q1035"/>
      <c r="R1035"/>
      <c r="S1035"/>
    </row>
    <row r="1036" spans="1:43" s="24" customFormat="1" hidden="1" x14ac:dyDescent="0.25">
      <c r="A1036"/>
      <c r="B1036"/>
      <c r="C1036"/>
      <c r="D1036"/>
      <c r="E1036"/>
      <c r="F1036"/>
      <c r="G1036"/>
      <c r="H1036"/>
      <c r="I1036"/>
      <c r="J1036"/>
      <c r="K1036"/>
      <c r="L1036" s="100"/>
      <c r="M1036"/>
      <c r="N1036"/>
      <c r="O1036"/>
      <c r="P1036"/>
      <c r="Q1036"/>
      <c r="R1036"/>
      <c r="S1036"/>
    </row>
    <row r="1037" spans="1:43" s="24" customFormat="1" ht="15" hidden="1" customHeight="1" x14ac:dyDescent="0.25">
      <c r="A1037"/>
      <c r="B1037"/>
      <c r="C1037"/>
      <c r="D1037"/>
      <c r="E1037"/>
      <c r="F1037"/>
      <c r="G1037"/>
      <c r="H1037"/>
      <c r="I1037"/>
      <c r="J1037"/>
      <c r="K1037"/>
      <c r="L1037" s="100"/>
      <c r="M1037"/>
      <c r="N1037"/>
      <c r="O1037"/>
      <c r="P1037"/>
      <c r="Q1037"/>
      <c r="R1037"/>
      <c r="S1037"/>
      <c r="AO1037" s="65"/>
    </row>
    <row r="1038" spans="1:43" s="24" customFormat="1" ht="15" hidden="1" customHeight="1" x14ac:dyDescent="0.25">
      <c r="A1038"/>
      <c r="B1038"/>
      <c r="C1038"/>
      <c r="D1038"/>
      <c r="E1038"/>
      <c r="F1038"/>
      <c r="G1038"/>
      <c r="H1038"/>
      <c r="I1038"/>
      <c r="J1038"/>
      <c r="K1038"/>
      <c r="L1038" s="100"/>
      <c r="M1038"/>
      <c r="N1038"/>
      <c r="O1038"/>
      <c r="P1038"/>
      <c r="Q1038"/>
      <c r="R1038"/>
      <c r="S1038"/>
      <c r="AO1038" s="66"/>
      <c r="AP1038" s="61"/>
    </row>
    <row r="1039" spans="1:43" s="24" customFormat="1" ht="15" hidden="1" customHeight="1" x14ac:dyDescent="0.25">
      <c r="A1039"/>
      <c r="B1039"/>
      <c r="C1039"/>
      <c r="D1039"/>
      <c r="E1039"/>
      <c r="F1039"/>
      <c r="G1039"/>
      <c r="H1039"/>
      <c r="I1039"/>
      <c r="J1039"/>
      <c r="K1039"/>
      <c r="L1039" s="100"/>
      <c r="M1039"/>
      <c r="N1039"/>
      <c r="O1039"/>
      <c r="P1039"/>
      <c r="Q1039"/>
      <c r="R1039"/>
      <c r="S1039"/>
    </row>
    <row r="1040" spans="1:43" s="24" customFormat="1" hidden="1" x14ac:dyDescent="0.25">
      <c r="A1040"/>
      <c r="B1040"/>
      <c r="C1040"/>
      <c r="D1040"/>
      <c r="E1040"/>
      <c r="F1040"/>
      <c r="G1040"/>
      <c r="H1040"/>
      <c r="I1040"/>
      <c r="J1040"/>
      <c r="K1040"/>
      <c r="L1040" s="100"/>
      <c r="M1040"/>
      <c r="N1040"/>
      <c r="O1040"/>
      <c r="P1040"/>
      <c r="Q1040"/>
      <c r="R1040"/>
      <c r="S1040"/>
    </row>
    <row r="1041" spans="1:43" s="24" customFormat="1" hidden="1" x14ac:dyDescent="0.25">
      <c r="A1041"/>
      <c r="B1041"/>
      <c r="C1041"/>
      <c r="D1041"/>
      <c r="E1041"/>
      <c r="F1041"/>
      <c r="G1041"/>
      <c r="H1041"/>
      <c r="I1041"/>
      <c r="J1041"/>
      <c r="K1041"/>
      <c r="L1041" s="100"/>
      <c r="M1041"/>
      <c r="N1041"/>
      <c r="O1041"/>
      <c r="P1041"/>
      <c r="Q1041"/>
      <c r="R1041"/>
      <c r="S1041"/>
    </row>
    <row r="1042" spans="1:43" s="24" customFormat="1" ht="15" hidden="1" customHeight="1" x14ac:dyDescent="0.25">
      <c r="A1042"/>
      <c r="B1042"/>
      <c r="C1042"/>
      <c r="D1042"/>
      <c r="E1042"/>
      <c r="F1042"/>
      <c r="G1042"/>
      <c r="H1042"/>
      <c r="I1042"/>
      <c r="J1042"/>
      <c r="K1042"/>
      <c r="L1042" s="100"/>
      <c r="M1042"/>
      <c r="N1042"/>
      <c r="O1042"/>
      <c r="P1042"/>
      <c r="Q1042"/>
      <c r="R1042"/>
      <c r="S1042"/>
    </row>
    <row r="1043" spans="1:43" s="24" customFormat="1" ht="15" hidden="1" customHeight="1" x14ac:dyDescent="0.25">
      <c r="A1043"/>
      <c r="B1043"/>
      <c r="C1043"/>
      <c r="D1043"/>
      <c r="E1043"/>
      <c r="F1043"/>
      <c r="G1043"/>
      <c r="H1043"/>
      <c r="I1043"/>
      <c r="J1043"/>
      <c r="K1043"/>
      <c r="L1043" s="100"/>
      <c r="M1043"/>
      <c r="N1043"/>
      <c r="O1043"/>
      <c r="P1043"/>
      <c r="Q1043"/>
      <c r="R1043"/>
      <c r="S1043"/>
    </row>
    <row r="1044" spans="1:43" s="24" customFormat="1" ht="15.75" hidden="1" customHeight="1" thickBot="1" x14ac:dyDescent="0.3">
      <c r="A1044"/>
      <c r="B1044"/>
      <c r="C1044"/>
      <c r="D1044"/>
      <c r="E1044"/>
      <c r="F1044"/>
      <c r="G1044"/>
      <c r="H1044"/>
      <c r="I1044"/>
      <c r="J1044"/>
      <c r="K1044"/>
      <c r="L1044" s="100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s="24" customFormat="1" ht="15" hidden="1" customHeight="1" x14ac:dyDescent="0.25">
      <c r="A1045"/>
      <c r="B1045"/>
      <c r="C1045"/>
      <c r="D1045"/>
      <c r="E1045"/>
      <c r="F1045"/>
      <c r="G1045"/>
      <c r="H1045"/>
      <c r="I1045"/>
      <c r="J1045"/>
      <c r="K1045"/>
      <c r="L1045" s="100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  <row r="1046" spans="1:43" s="24" customFormat="1" ht="15" hidden="1" customHeight="1" x14ac:dyDescent="0.25">
      <c r="A1046"/>
      <c r="B1046"/>
      <c r="C1046"/>
      <c r="D1046"/>
      <c r="E1046"/>
      <c r="F1046"/>
      <c r="G1046"/>
      <c r="H1046"/>
      <c r="I1046"/>
      <c r="J1046"/>
      <c r="K1046"/>
      <c r="L1046" s="100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</row>
    <row r="1047" spans="1:43" s="24" customFormat="1" ht="27.75" hidden="1" customHeight="1" x14ac:dyDescent="0.25">
      <c r="A1047"/>
      <c r="B1047"/>
      <c r="C1047"/>
      <c r="D1047"/>
      <c r="E1047"/>
      <c r="F1047"/>
      <c r="G1047"/>
      <c r="H1047"/>
      <c r="I1047"/>
      <c r="J1047"/>
      <c r="K1047"/>
      <c r="L1047" s="100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</row>
    <row r="1048" spans="1:43" s="24" customFormat="1" hidden="1" x14ac:dyDescent="0.25">
      <c r="A1048"/>
      <c r="B1048"/>
      <c r="C1048"/>
      <c r="D1048"/>
      <c r="E1048"/>
      <c r="F1048"/>
      <c r="G1048"/>
      <c r="H1048"/>
      <c r="I1048"/>
      <c r="J1048"/>
      <c r="K1048"/>
      <c r="L1048" s="100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</row>
    <row r="1049" spans="1:43" s="24" customFormat="1" x14ac:dyDescent="0.25">
      <c r="A1049"/>
      <c r="B1049"/>
      <c r="C1049"/>
      <c r="D1049"/>
      <c r="E1049"/>
      <c r="F1049"/>
      <c r="G1049"/>
      <c r="H1049"/>
      <c r="I1049"/>
      <c r="J1049"/>
      <c r="K1049"/>
      <c r="L1049" s="100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</row>
  </sheetData>
  <mergeCells count="7">
    <mergeCell ref="A17:N17"/>
    <mergeCell ref="A18:G18"/>
    <mergeCell ref="H18:O18"/>
    <mergeCell ref="A1:B3"/>
    <mergeCell ref="C1:N2"/>
    <mergeCell ref="C3:N3"/>
    <mergeCell ref="A4:P4"/>
  </mergeCells>
  <phoneticPr fontId="37" type="noConversion"/>
  <dataValidations count="8">
    <dataValidation type="decimal" allowBlank="1" showInputMessage="1" showErrorMessage="1" sqref="G20:G304" xr:uid="{00000000-0002-0000-0300-000003000000}">
      <formula1>0</formula1>
      <formula2>200</formula2>
    </dataValidation>
    <dataValidation type="decimal" allowBlank="1" showInputMessage="1" showErrorMessage="1" sqref="J20:J304" xr:uid="{00000000-0002-0000-0300-000004000000}">
      <formula1>0</formula1>
      <formula2>1</formula2>
    </dataValidation>
    <dataValidation type="list" allowBlank="1" showInputMessage="1" showErrorMessage="1" sqref="M20:M304" xr:uid="{00000000-0002-0000-0300-000007000000}">
      <formula1>NOMBREESTADO</formula1>
    </dataValidation>
    <dataValidation type="date" operator="greaterThan" allowBlank="1" showInputMessage="1" showErrorMessage="1" sqref="A20:A304" xr:uid="{00000000-0002-0000-0300-000000000000}">
      <formula1>43101</formula1>
    </dataValidation>
    <dataValidation type="textLength" allowBlank="1" showInputMessage="1" showErrorMessage="1" sqref="B20:B304" xr:uid="{00000000-0002-0000-0300-000001000000}">
      <formula1>3</formula1>
      <formula2>9</formula2>
    </dataValidation>
    <dataValidation type="list" allowBlank="1" showInputMessage="1" showErrorMessage="1" sqref="C20:C304" xr:uid="{00000000-0002-0000-0300-000002000000}">
      <formula1>TIPOMUESTRA</formula1>
    </dataValidation>
    <dataValidation type="decimal" allowBlank="1" showInputMessage="1" showErrorMessage="1" sqref="E20:E304" xr:uid="{00000000-0002-0000-0300-000005000000}">
      <formula1>0</formula1>
      <formula2>10</formula2>
    </dataValidation>
    <dataValidation type="list" allowBlank="1" showInputMessage="1" showErrorMessage="1" sqref="D20:D304" xr:uid="{00000000-0002-0000-0300-000006000000}">
      <formula1>TIPOMATRIZ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F22" sqref="F22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12.7109375" bestFit="1" customWidth="1"/>
    <col min="4" max="4" width="6.85546875" bestFit="1" customWidth="1"/>
    <col min="5" max="5" width="19" bestFit="1" customWidth="1"/>
    <col min="6" max="7" width="20.85546875" style="86" bestFit="1" customWidth="1"/>
    <col min="8" max="8" width="21.7109375" bestFit="1" customWidth="1"/>
    <col min="9" max="9" width="12.140625" style="86" bestFit="1" customWidth="1"/>
  </cols>
  <sheetData>
    <row r="1" spans="1:9" ht="16.5" customHeight="1" x14ac:dyDescent="0.25">
      <c r="A1" t="str">
        <f>"CARTA CONTROL DE PRECISIÓN EN "&amp;E1&amp;" ENTRE "&amp;TEXT(H1,"aaaa-mm-dd")&amp; " Y "&amp;TEXT(I1,"aaaa-mm-dd")</f>
        <v>CARTA CONTROL DE PRECISIÓN EN Bebidas ENTRE 2021-02-27 Y 2021-10-21</v>
      </c>
      <c r="E1" t="str">
        <f>C24</f>
        <v>Bebidas</v>
      </c>
      <c r="H1">
        <f>MIN(PRECISION[[#All],[FECHA DE ANALISIS]])</f>
        <v>44254</v>
      </c>
      <c r="I1" s="88">
        <f>MAX(PRECISION[[#All],[FECHA DE ANALISIS]])</f>
        <v>44490</v>
      </c>
    </row>
    <row r="2" spans="1:9" x14ac:dyDescent="0.25">
      <c r="A2" t="s">
        <v>49</v>
      </c>
      <c r="B2" t="s">
        <v>50</v>
      </c>
      <c r="C2" t="s">
        <v>78</v>
      </c>
      <c r="D2" s="86" t="s">
        <v>93</v>
      </c>
      <c r="E2" s="86" t="s">
        <v>82</v>
      </c>
      <c r="F2" s="86" t="s">
        <v>83</v>
      </c>
      <c r="G2"/>
      <c r="I2"/>
    </row>
    <row r="3" spans="1:9" hidden="1" x14ac:dyDescent="0.25">
      <c r="A3" s="113">
        <v>44254</v>
      </c>
      <c r="B3" s="87" t="s">
        <v>123</v>
      </c>
      <c r="C3" s="87" t="s">
        <v>112</v>
      </c>
      <c r="D3" s="114">
        <v>2.45430132376824E-3</v>
      </c>
      <c r="E3" s="114">
        <v>0.05</v>
      </c>
      <c r="F3" s="114">
        <v>0.1</v>
      </c>
      <c r="G3"/>
      <c r="I3"/>
    </row>
    <row r="4" spans="1:9" hidden="1" x14ac:dyDescent="0.25">
      <c r="A4" s="113">
        <v>44274</v>
      </c>
      <c r="B4" s="87" t="s">
        <v>131</v>
      </c>
      <c r="C4" s="87" t="s">
        <v>114</v>
      </c>
      <c r="D4" s="114">
        <v>5.2053640036687802E-3</v>
      </c>
      <c r="E4" s="114">
        <v>0.05</v>
      </c>
      <c r="F4" s="114">
        <v>0.1</v>
      </c>
      <c r="G4"/>
      <c r="I4"/>
    </row>
    <row r="5" spans="1:9" hidden="1" x14ac:dyDescent="0.25">
      <c r="A5" s="113">
        <v>44349</v>
      </c>
      <c r="B5" s="87" t="s">
        <v>143</v>
      </c>
      <c r="C5" s="87" t="s">
        <v>112</v>
      </c>
      <c r="D5" s="114">
        <v>3.3079665111936702E-3</v>
      </c>
      <c r="E5" s="114">
        <v>0.05</v>
      </c>
      <c r="F5" s="114">
        <v>0.1</v>
      </c>
    </row>
    <row r="6" spans="1:9" hidden="1" x14ac:dyDescent="0.25">
      <c r="A6" s="113">
        <v>44364</v>
      </c>
      <c r="B6" s="87" t="s">
        <v>149</v>
      </c>
      <c r="C6" s="87" t="s">
        <v>115</v>
      </c>
      <c r="D6" s="114">
        <v>6.8042687815266902E-3</v>
      </c>
      <c r="E6" s="114">
        <v>0.05</v>
      </c>
      <c r="F6" s="114">
        <v>0.1</v>
      </c>
    </row>
    <row r="7" spans="1:9" hidden="1" x14ac:dyDescent="0.25">
      <c r="A7" s="113">
        <v>44364</v>
      </c>
      <c r="B7" s="87" t="s">
        <v>149</v>
      </c>
      <c r="C7" s="87" t="s">
        <v>115</v>
      </c>
      <c r="D7" s="114">
        <v>1.26282554937505E-2</v>
      </c>
      <c r="E7" s="114">
        <v>0.05</v>
      </c>
      <c r="F7" s="114">
        <v>0.1</v>
      </c>
    </row>
    <row r="8" spans="1:9" hidden="1" x14ac:dyDescent="0.25">
      <c r="A8" s="113">
        <v>44364</v>
      </c>
      <c r="B8" s="87" t="s">
        <v>149</v>
      </c>
      <c r="C8" s="87" t="s">
        <v>115</v>
      </c>
      <c r="D8" s="114">
        <v>1.3791134465074701E-3</v>
      </c>
      <c r="E8" s="114">
        <v>0.05</v>
      </c>
      <c r="F8" s="114">
        <v>0.1</v>
      </c>
    </row>
    <row r="9" spans="1:9" hidden="1" x14ac:dyDescent="0.25">
      <c r="A9" s="113">
        <v>44364</v>
      </c>
      <c r="B9" s="87" t="s">
        <v>149</v>
      </c>
      <c r="C9" s="87" t="s">
        <v>115</v>
      </c>
      <c r="D9" s="114">
        <v>7.2032108052073399E-3</v>
      </c>
      <c r="E9" s="114">
        <v>0.05</v>
      </c>
      <c r="F9" s="114">
        <v>0.1</v>
      </c>
    </row>
    <row r="10" spans="1:9" hidden="1" x14ac:dyDescent="0.25">
      <c r="A10" s="113">
        <v>44364</v>
      </c>
      <c r="B10" s="87" t="s">
        <v>150</v>
      </c>
      <c r="C10" s="87" t="s">
        <v>79</v>
      </c>
      <c r="D10" s="114">
        <v>1.26452066139273E-2</v>
      </c>
      <c r="E10" s="114">
        <v>0.05</v>
      </c>
      <c r="F10" s="114">
        <v>0.1</v>
      </c>
    </row>
    <row r="11" spans="1:9" hidden="1" x14ac:dyDescent="0.25">
      <c r="A11" s="113">
        <v>44364</v>
      </c>
      <c r="B11" s="87" t="s">
        <v>150</v>
      </c>
      <c r="C11" s="87" t="s">
        <v>79</v>
      </c>
      <c r="D11" s="114">
        <v>4.9029305988884803E-3</v>
      </c>
      <c r="E11" s="114">
        <v>0.05</v>
      </c>
      <c r="F11" s="114">
        <v>0.1</v>
      </c>
    </row>
    <row r="12" spans="1:9" hidden="1" x14ac:dyDescent="0.25">
      <c r="A12" s="113">
        <v>44364</v>
      </c>
      <c r="B12" s="87" t="s">
        <v>150</v>
      </c>
      <c r="C12" s="87" t="s">
        <v>79</v>
      </c>
      <c r="D12" s="114">
        <v>7.4064872059186798E-2</v>
      </c>
      <c r="E12" s="114">
        <v>0.05</v>
      </c>
      <c r="F12" s="114">
        <v>0.1</v>
      </c>
    </row>
    <row r="13" spans="1:9" hidden="1" x14ac:dyDescent="0.25">
      <c r="A13" s="113">
        <v>44364</v>
      </c>
      <c r="B13" s="87" t="s">
        <v>150</v>
      </c>
      <c r="C13" s="87" t="s">
        <v>79</v>
      </c>
      <c r="D13" s="114">
        <v>5.6535376312035902E-2</v>
      </c>
      <c r="E13" s="114">
        <v>0.05</v>
      </c>
      <c r="F13" s="114">
        <v>0.1</v>
      </c>
    </row>
    <row r="14" spans="1:9" hidden="1" x14ac:dyDescent="0.25">
      <c r="A14" s="113">
        <v>44364</v>
      </c>
      <c r="B14" s="87" t="s">
        <v>150</v>
      </c>
      <c r="C14" s="87" t="s">
        <v>79</v>
      </c>
      <c r="D14" s="114">
        <v>2.6253080028458602E-2</v>
      </c>
      <c r="E14" s="114">
        <v>0.05</v>
      </c>
      <c r="F14" s="114">
        <v>0.1</v>
      </c>
    </row>
    <row r="15" spans="1:9" hidden="1" x14ac:dyDescent="0.25">
      <c r="A15" s="113">
        <v>44364</v>
      </c>
      <c r="B15" s="87" t="s">
        <v>150</v>
      </c>
      <c r="C15" s="87" t="s">
        <v>79</v>
      </c>
      <c r="D15" s="114">
        <v>8.7062175083459092E-3</v>
      </c>
      <c r="E15" s="114">
        <v>0.05</v>
      </c>
      <c r="F15" s="114">
        <v>0.1</v>
      </c>
    </row>
    <row r="16" spans="1:9" hidden="1" x14ac:dyDescent="0.25">
      <c r="A16" s="113">
        <v>44364</v>
      </c>
      <c r="B16" s="87" t="s">
        <v>150</v>
      </c>
      <c r="C16" s="87" t="s">
        <v>79</v>
      </c>
      <c r="D16" s="114">
        <v>9.00751008699269E-2</v>
      </c>
      <c r="E16" s="114">
        <v>0.05</v>
      </c>
      <c r="F16" s="114">
        <v>0.1</v>
      </c>
      <c r="H16" s="8"/>
    </row>
    <row r="17" spans="1:6" hidden="1" x14ac:dyDescent="0.25">
      <c r="A17" s="113">
        <v>44364</v>
      </c>
      <c r="B17" s="87" t="s">
        <v>150</v>
      </c>
      <c r="C17" s="87" t="s">
        <v>79</v>
      </c>
      <c r="D17" s="114">
        <v>7.2555906575956994E-2</v>
      </c>
      <c r="E17" s="114">
        <v>0.05</v>
      </c>
      <c r="F17" s="114">
        <v>0.1</v>
      </c>
    </row>
    <row r="18" spans="1:6" hidden="1" x14ac:dyDescent="0.25">
      <c r="A18" s="113">
        <v>44411</v>
      </c>
      <c r="B18" s="87" t="s">
        <v>160</v>
      </c>
      <c r="C18" s="87" t="s">
        <v>114</v>
      </c>
      <c r="D18" s="114">
        <v>4.0740740740740598E-2</v>
      </c>
      <c r="E18" s="114">
        <v>0.05</v>
      </c>
      <c r="F18" s="114">
        <v>0.1</v>
      </c>
    </row>
    <row r="19" spans="1:6" hidden="1" x14ac:dyDescent="0.25">
      <c r="A19" s="113">
        <v>44428</v>
      </c>
      <c r="B19" s="87" t="s">
        <v>165</v>
      </c>
      <c r="C19" s="87" t="s">
        <v>114</v>
      </c>
      <c r="D19" s="114">
        <v>3.3324788515765202E-2</v>
      </c>
      <c r="E19" s="114">
        <v>0.05</v>
      </c>
      <c r="F19" s="114">
        <v>0.1</v>
      </c>
    </row>
    <row r="20" spans="1:6" hidden="1" x14ac:dyDescent="0.25">
      <c r="A20" s="113">
        <v>44438</v>
      </c>
      <c r="B20" s="87" t="s">
        <v>172</v>
      </c>
      <c r="C20" s="87" t="s">
        <v>115</v>
      </c>
      <c r="D20" s="114">
        <v>4.1640035929732999E-4</v>
      </c>
      <c r="E20" s="114">
        <v>0.05</v>
      </c>
      <c r="F20" s="114">
        <v>0.1</v>
      </c>
    </row>
    <row r="21" spans="1:6" hidden="1" x14ac:dyDescent="0.25">
      <c r="A21" s="113">
        <v>44443</v>
      </c>
      <c r="B21" s="87" t="s">
        <v>178</v>
      </c>
      <c r="C21" s="87" t="s">
        <v>114</v>
      </c>
      <c r="D21" s="114">
        <v>1.26292486430263E-2</v>
      </c>
      <c r="E21" s="114">
        <v>0.05</v>
      </c>
      <c r="F21" s="114">
        <v>0.1</v>
      </c>
    </row>
    <row r="22" spans="1:6" hidden="1" x14ac:dyDescent="0.25">
      <c r="A22" s="113">
        <v>44459</v>
      </c>
      <c r="B22" s="87" t="s">
        <v>183</v>
      </c>
      <c r="C22" s="87" t="s">
        <v>186</v>
      </c>
      <c r="D22" s="114">
        <v>1.3945730074331201E-2</v>
      </c>
      <c r="E22" s="114">
        <v>0.05</v>
      </c>
      <c r="F22" s="114">
        <v>0.1</v>
      </c>
    </row>
    <row r="23" spans="1:6" x14ac:dyDescent="0.25">
      <c r="A23" s="113">
        <v>44476</v>
      </c>
      <c r="B23" s="87" t="s">
        <v>195</v>
      </c>
      <c r="C23" s="87" t="s">
        <v>114</v>
      </c>
      <c r="D23" s="114"/>
      <c r="E23" s="114">
        <v>0.05</v>
      </c>
      <c r="F23" s="114">
        <v>0.1</v>
      </c>
    </row>
    <row r="24" spans="1:6" x14ac:dyDescent="0.25">
      <c r="A24" s="113">
        <v>44490</v>
      </c>
      <c r="B24" s="87" t="s">
        <v>201</v>
      </c>
      <c r="C24" s="87" t="s">
        <v>114</v>
      </c>
      <c r="D24" s="114">
        <v>5.3701015965167E-2</v>
      </c>
      <c r="E24" s="114">
        <v>0.05</v>
      </c>
      <c r="F24" s="114">
        <v>0.1</v>
      </c>
    </row>
  </sheetData>
  <phoneticPr fontId="37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topLeftCell="A2" workbookViewId="0">
      <selection activeCell="I31" sqref="I31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20.28515625" bestFit="1" customWidth="1"/>
    <col min="4" max="5" width="6.85546875" style="86" bestFit="1" customWidth="1"/>
    <col min="6" max="6" width="13.140625" style="86" bestFit="1" customWidth="1"/>
    <col min="7" max="7" width="6.42578125" style="86" bestFit="1" customWidth="1"/>
    <col min="8" max="8" width="6.28515625" style="86" bestFit="1" customWidth="1"/>
    <col min="9" max="9" width="9" style="86" customWidth="1"/>
    <col min="10" max="11" width="9" style="86" bestFit="1" customWidth="1"/>
    <col min="12" max="12" width="6" bestFit="1" customWidth="1"/>
    <col min="13" max="13" width="13.140625" bestFit="1" customWidth="1"/>
    <col min="14" max="14" width="6.42578125" bestFit="1" customWidth="1"/>
    <col min="15" max="16" width="6.28515625" bestFit="1" customWidth="1"/>
  </cols>
  <sheetData>
    <row r="1" spans="1:11" ht="24.75" hidden="1" customHeight="1" x14ac:dyDescent="0.25">
      <c r="A1" t="str">
        <f>"GRAFICO DE EXACTITUD PARA "&amp;G1&amp;" ENTRE "&amp;TEXT(H1,"AAAA-MM-DD")&amp;" Y "&amp;TEXT(K1,"AAAA-MM-DD")</f>
        <v>GRAFICO DE EXACTITUD PARA APTITUD DEL SISTEMA ENTRE sábado-02-27 Y lunes-09-20</v>
      </c>
      <c r="F1" s="86" t="str">
        <f>C3</f>
        <v>APTITUD DEL SISTEMA</v>
      </c>
      <c r="G1" s="86" t="str">
        <f>C3</f>
        <v>APTITUD DEL SISTEMA</v>
      </c>
      <c r="H1" s="88">
        <f>MIN(EXACTITUD[[#All],[FECHA DE ANALISIS]])</f>
        <v>44254</v>
      </c>
      <c r="I1" s="88"/>
      <c r="J1" s="88"/>
      <c r="K1" s="88">
        <f>MAX(EXACTITUD[[#All],[FECHA DE ANALISIS]])</f>
        <v>44459</v>
      </c>
    </row>
    <row r="2" spans="1:11" x14ac:dyDescent="0.25">
      <c r="A2" t="s">
        <v>49</v>
      </c>
      <c r="B2" t="s">
        <v>50</v>
      </c>
      <c r="C2" t="s">
        <v>51</v>
      </c>
      <c r="D2" s="86" t="s">
        <v>89</v>
      </c>
      <c r="E2" s="86" t="s">
        <v>90</v>
      </c>
      <c r="F2" s="86" t="s">
        <v>85</v>
      </c>
      <c r="G2" s="86" t="s">
        <v>86</v>
      </c>
      <c r="H2" s="86" t="s">
        <v>87</v>
      </c>
      <c r="I2" s="86" t="s">
        <v>94</v>
      </c>
      <c r="J2"/>
      <c r="K2"/>
    </row>
    <row r="3" spans="1:11" hidden="1" x14ac:dyDescent="0.25">
      <c r="A3" s="112">
        <v>44254</v>
      </c>
      <c r="B3" s="111" t="s">
        <v>122</v>
      </c>
      <c r="C3" s="88" t="s">
        <v>73</v>
      </c>
      <c r="D3" s="86">
        <v>-0.02</v>
      </c>
      <c r="E3" s="86">
        <v>-0.05</v>
      </c>
      <c r="F3" s="86">
        <v>0</v>
      </c>
      <c r="G3" s="86">
        <v>0.02</v>
      </c>
      <c r="H3" s="86">
        <v>0.05</v>
      </c>
      <c r="I3" s="86">
        <v>2.000000000000668E-4</v>
      </c>
      <c r="J3"/>
      <c r="K3"/>
    </row>
    <row r="4" spans="1:11" hidden="1" x14ac:dyDescent="0.25">
      <c r="A4" s="112">
        <v>44254</v>
      </c>
      <c r="B4" s="111" t="s">
        <v>122</v>
      </c>
      <c r="C4" s="88" t="s">
        <v>73</v>
      </c>
      <c r="D4" s="86">
        <v>-0.02</v>
      </c>
      <c r="E4" s="86">
        <v>-0.05</v>
      </c>
      <c r="F4" s="86">
        <v>0</v>
      </c>
      <c r="G4" s="86">
        <v>0.02</v>
      </c>
      <c r="H4" s="86">
        <v>0.05</v>
      </c>
      <c r="I4" s="86">
        <v>6.0000000000002272E-4</v>
      </c>
      <c r="J4"/>
      <c r="K4"/>
    </row>
    <row r="5" spans="1:11" hidden="1" x14ac:dyDescent="0.25">
      <c r="A5" s="112">
        <v>44254</v>
      </c>
      <c r="B5" s="111" t="s">
        <v>122</v>
      </c>
      <c r="C5" s="88" t="s">
        <v>73</v>
      </c>
      <c r="D5" s="86">
        <v>-0.02</v>
      </c>
      <c r="E5" s="86">
        <v>-0.05</v>
      </c>
      <c r="F5" s="86">
        <v>0</v>
      </c>
      <c r="G5" s="86">
        <v>0.02</v>
      </c>
      <c r="H5" s="86">
        <v>0.05</v>
      </c>
      <c r="I5" s="86">
        <v>0</v>
      </c>
      <c r="J5"/>
      <c r="K5"/>
    </row>
    <row r="6" spans="1:11" hidden="1" x14ac:dyDescent="0.25">
      <c r="A6" s="112">
        <v>44273</v>
      </c>
      <c r="B6" s="111" t="s">
        <v>129</v>
      </c>
      <c r="C6" s="88" t="s">
        <v>73</v>
      </c>
      <c r="D6" s="86">
        <v>-0.02</v>
      </c>
      <c r="E6" s="86">
        <v>-0.05</v>
      </c>
      <c r="F6" s="86">
        <v>0</v>
      </c>
      <c r="G6" s="86">
        <v>0.02</v>
      </c>
      <c r="H6" s="86">
        <v>0.05</v>
      </c>
      <c r="I6" s="86">
        <v>-4.0000000000000036E-2</v>
      </c>
      <c r="J6"/>
      <c r="K6"/>
    </row>
    <row r="7" spans="1:11" hidden="1" x14ac:dyDescent="0.25">
      <c r="A7" s="112">
        <v>44273</v>
      </c>
      <c r="B7" s="111" t="s">
        <v>129</v>
      </c>
      <c r="C7" s="88" t="s">
        <v>73</v>
      </c>
      <c r="D7" s="86">
        <v>-0.02</v>
      </c>
      <c r="E7" s="86">
        <v>-0.05</v>
      </c>
      <c r="F7" s="86">
        <v>0</v>
      </c>
      <c r="G7" s="86">
        <v>0.02</v>
      </c>
      <c r="H7" s="86">
        <v>0.05</v>
      </c>
      <c r="I7" s="86">
        <v>-6.1800000000000035E-2</v>
      </c>
    </row>
    <row r="8" spans="1:11" hidden="1" x14ac:dyDescent="0.25">
      <c r="A8" s="112">
        <v>44273</v>
      </c>
      <c r="B8" s="111" t="s">
        <v>129</v>
      </c>
      <c r="C8" s="88" t="s">
        <v>73</v>
      </c>
      <c r="D8" s="86">
        <v>-0.02</v>
      </c>
      <c r="E8" s="86">
        <v>-0.05</v>
      </c>
      <c r="F8" s="86">
        <v>0</v>
      </c>
      <c r="G8" s="86">
        <v>0.02</v>
      </c>
      <c r="H8" s="86">
        <v>0.05</v>
      </c>
      <c r="I8" s="86">
        <v>-7.980000000000001E-2</v>
      </c>
    </row>
    <row r="9" spans="1:11" hidden="1" x14ac:dyDescent="0.25">
      <c r="A9" s="112">
        <v>44274</v>
      </c>
      <c r="B9" s="111" t="s">
        <v>129</v>
      </c>
      <c r="C9" s="88" t="s">
        <v>73</v>
      </c>
      <c r="D9" s="86">
        <v>-0.02</v>
      </c>
      <c r="E9" s="86">
        <v>-0.05</v>
      </c>
      <c r="F9" s="86">
        <v>0</v>
      </c>
      <c r="G9" s="86">
        <v>0.02</v>
      </c>
      <c r="H9" s="86">
        <v>0.05</v>
      </c>
      <c r="I9" s="86">
        <v>-1.6000000000000014E-3</v>
      </c>
    </row>
    <row r="10" spans="1:11" hidden="1" x14ac:dyDescent="0.25">
      <c r="A10" s="112">
        <v>44274</v>
      </c>
      <c r="B10" s="111" t="s">
        <v>129</v>
      </c>
      <c r="C10" s="88" t="s">
        <v>73</v>
      </c>
      <c r="D10" s="86">
        <v>-0.02</v>
      </c>
      <c r="E10" s="86">
        <v>-0.05</v>
      </c>
      <c r="F10" s="86">
        <v>0</v>
      </c>
      <c r="G10" s="86">
        <v>0.02</v>
      </c>
      <c r="H10" s="86">
        <v>0.05</v>
      </c>
      <c r="I10" s="86">
        <v>-1.6000000000000014E-3</v>
      </c>
    </row>
    <row r="11" spans="1:11" hidden="1" x14ac:dyDescent="0.25">
      <c r="A11" s="112">
        <v>44274</v>
      </c>
      <c r="B11" s="111" t="s">
        <v>129</v>
      </c>
      <c r="C11" s="88" t="s">
        <v>73</v>
      </c>
      <c r="D11" s="86">
        <v>-0.02</v>
      </c>
      <c r="E11" s="86">
        <v>-0.05</v>
      </c>
      <c r="F11" s="86">
        <v>0</v>
      </c>
      <c r="G11" s="86">
        <v>0.02</v>
      </c>
      <c r="H11" s="86">
        <v>0.05</v>
      </c>
      <c r="I11" s="86">
        <v>-9.9999999999997877E-4</v>
      </c>
    </row>
    <row r="12" spans="1:11" hidden="1" x14ac:dyDescent="0.25">
      <c r="A12" s="112">
        <v>44349</v>
      </c>
      <c r="B12" s="111" t="s">
        <v>129</v>
      </c>
      <c r="C12" s="88" t="s">
        <v>73</v>
      </c>
      <c r="D12" s="86">
        <v>-0.02</v>
      </c>
      <c r="E12" s="86">
        <v>-0.05</v>
      </c>
      <c r="F12" s="86">
        <v>0</v>
      </c>
      <c r="G12" s="86">
        <v>0.02</v>
      </c>
      <c r="H12" s="86">
        <v>0.05</v>
      </c>
      <c r="I12" s="86">
        <v>-3.7400000000000058E-2</v>
      </c>
    </row>
    <row r="13" spans="1:11" hidden="1" x14ac:dyDescent="0.25">
      <c r="A13" s="112">
        <v>44349</v>
      </c>
      <c r="B13" s="111" t="s">
        <v>129</v>
      </c>
      <c r="C13" s="88" t="s">
        <v>73</v>
      </c>
      <c r="D13" s="86">
        <v>-0.02</v>
      </c>
      <c r="E13" s="86">
        <v>-0.05</v>
      </c>
      <c r="F13" s="86">
        <v>0</v>
      </c>
      <c r="G13" s="86">
        <v>0.02</v>
      </c>
      <c r="H13" s="86">
        <v>0.05</v>
      </c>
      <c r="I13" s="86">
        <v>-3.2199999999999916E-2</v>
      </c>
    </row>
    <row r="14" spans="1:11" hidden="1" x14ac:dyDescent="0.25">
      <c r="A14" s="112">
        <v>44349</v>
      </c>
      <c r="B14" s="111" t="s">
        <v>129</v>
      </c>
      <c r="C14" s="88" t="s">
        <v>73</v>
      </c>
      <c r="D14" s="86">
        <v>-0.02</v>
      </c>
      <c r="E14" s="86">
        <v>-0.05</v>
      </c>
      <c r="F14" s="86">
        <v>0</v>
      </c>
      <c r="G14" s="86">
        <v>0.02</v>
      </c>
      <c r="H14" s="86">
        <v>0.05</v>
      </c>
      <c r="I14" s="86">
        <v>-3.960000000000008E-2</v>
      </c>
    </row>
    <row r="15" spans="1:11" hidden="1" x14ac:dyDescent="0.25">
      <c r="A15" s="112">
        <v>44364</v>
      </c>
      <c r="B15" s="111" t="s">
        <v>129</v>
      </c>
      <c r="C15" s="88" t="s">
        <v>73</v>
      </c>
      <c r="D15" s="86">
        <v>-0.02</v>
      </c>
      <c r="E15" s="86">
        <v>-0.05</v>
      </c>
      <c r="F15" s="86">
        <v>0</v>
      </c>
      <c r="G15" s="86">
        <v>0.02</v>
      </c>
      <c r="H15" s="86">
        <v>0.05</v>
      </c>
      <c r="I15" s="86">
        <v>-2.6600000000000002E-2</v>
      </c>
    </row>
    <row r="16" spans="1:11" hidden="1" x14ac:dyDescent="0.25">
      <c r="A16" s="112">
        <v>44364</v>
      </c>
      <c r="B16" s="111" t="s">
        <v>129</v>
      </c>
      <c r="C16" s="88" t="s">
        <v>73</v>
      </c>
      <c r="D16" s="86">
        <v>-0.02</v>
      </c>
      <c r="E16" s="86">
        <v>-0.05</v>
      </c>
      <c r="F16" s="86">
        <v>0</v>
      </c>
      <c r="G16" s="86">
        <v>0.02</v>
      </c>
      <c r="H16" s="86">
        <v>0.05</v>
      </c>
      <c r="I16" s="86">
        <v>-2.6399999999999934E-2</v>
      </c>
    </row>
    <row r="17" spans="1:9" hidden="1" x14ac:dyDescent="0.25">
      <c r="A17" s="112">
        <v>44364</v>
      </c>
      <c r="B17" s="111" t="s">
        <v>129</v>
      </c>
      <c r="C17" s="88" t="s">
        <v>73</v>
      </c>
      <c r="D17" s="86">
        <v>-0.02</v>
      </c>
      <c r="E17" s="86">
        <v>-0.05</v>
      </c>
      <c r="F17" s="86">
        <v>0</v>
      </c>
      <c r="G17" s="86">
        <v>0.02</v>
      </c>
      <c r="H17" s="86">
        <v>0.05</v>
      </c>
      <c r="I17" s="86">
        <v>-2.6800000000000067E-2</v>
      </c>
    </row>
    <row r="18" spans="1:9" hidden="1" x14ac:dyDescent="0.25">
      <c r="A18" s="112">
        <v>44411</v>
      </c>
      <c r="B18" s="111" t="s">
        <v>159</v>
      </c>
      <c r="C18" s="88" t="s">
        <v>73</v>
      </c>
      <c r="D18" s="86">
        <v>-0.02</v>
      </c>
      <c r="E18" s="86">
        <v>-0.05</v>
      </c>
      <c r="F18" s="86">
        <v>0</v>
      </c>
      <c r="G18" s="86">
        <v>0.02</v>
      </c>
      <c r="H18" s="86">
        <v>0.05</v>
      </c>
      <c r="I18" s="86">
        <v>-1.9999999999999575E-3</v>
      </c>
    </row>
    <row r="19" spans="1:9" hidden="1" x14ac:dyDescent="0.25">
      <c r="A19" s="112">
        <v>44411</v>
      </c>
      <c r="B19" s="111" t="s">
        <v>159</v>
      </c>
      <c r="C19" s="88" t="s">
        <v>73</v>
      </c>
      <c r="D19" s="86">
        <v>-0.02</v>
      </c>
      <c r="E19" s="86">
        <v>-0.05</v>
      </c>
      <c r="F19" s="86">
        <v>0</v>
      </c>
      <c r="G19" s="86">
        <v>0.02</v>
      </c>
      <c r="H19" s="86">
        <v>0.05</v>
      </c>
      <c r="I19" s="86">
        <v>-2.200000000000024E-3</v>
      </c>
    </row>
    <row r="20" spans="1:9" hidden="1" x14ac:dyDescent="0.25">
      <c r="A20" s="112">
        <v>44411</v>
      </c>
      <c r="B20" s="111" t="s">
        <v>159</v>
      </c>
      <c r="C20" s="88" t="s">
        <v>73</v>
      </c>
      <c r="D20" s="86">
        <v>-0.02</v>
      </c>
      <c r="E20" s="86">
        <v>-0.05</v>
      </c>
      <c r="F20" s="86">
        <v>0</v>
      </c>
      <c r="G20" s="86">
        <v>0.02</v>
      </c>
      <c r="H20" s="86">
        <v>0.05</v>
      </c>
      <c r="I20" s="86">
        <v>-2.200000000000024E-3</v>
      </c>
    </row>
    <row r="21" spans="1:9" hidden="1" x14ac:dyDescent="0.25">
      <c r="A21" s="112">
        <v>44428</v>
      </c>
      <c r="B21" s="111" t="s">
        <v>159</v>
      </c>
      <c r="C21" s="88" t="s">
        <v>73</v>
      </c>
      <c r="D21" s="86">
        <v>-0.02</v>
      </c>
      <c r="E21" s="86">
        <v>-0.05</v>
      </c>
      <c r="F21" s="86">
        <v>0</v>
      </c>
      <c r="G21" s="86">
        <v>0.02</v>
      </c>
      <c r="H21" s="86">
        <v>0.05</v>
      </c>
      <c r="I21" s="86">
        <v>-7.9999999999991189E-4</v>
      </c>
    </row>
    <row r="22" spans="1:9" hidden="1" x14ac:dyDescent="0.25">
      <c r="A22" s="112">
        <v>44428</v>
      </c>
      <c r="B22" s="111" t="s">
        <v>159</v>
      </c>
      <c r="C22" s="88" t="s">
        <v>73</v>
      </c>
      <c r="D22" s="86">
        <v>-0.02</v>
      </c>
      <c r="E22" s="86">
        <v>-0.05</v>
      </c>
      <c r="F22" s="86">
        <v>0</v>
      </c>
      <c r="G22" s="86">
        <v>0.02</v>
      </c>
      <c r="H22" s="86">
        <v>0.05</v>
      </c>
      <c r="I22" s="86">
        <v>-9.9999999999997877E-4</v>
      </c>
    </row>
    <row r="23" spans="1:9" hidden="1" x14ac:dyDescent="0.25">
      <c r="A23" s="112">
        <v>44428</v>
      </c>
      <c r="B23" s="111" t="s">
        <v>159</v>
      </c>
      <c r="C23" s="88" t="s">
        <v>73</v>
      </c>
      <c r="D23" s="86">
        <v>-0.02</v>
      </c>
      <c r="E23" s="86">
        <v>-0.05</v>
      </c>
      <c r="F23" s="86">
        <v>0</v>
      </c>
      <c r="G23" s="86">
        <v>0.02</v>
      </c>
      <c r="H23" s="86">
        <v>0.05</v>
      </c>
      <c r="I23" s="86">
        <v>-2.200000000000024E-3</v>
      </c>
    </row>
    <row r="24" spans="1:9" hidden="1" x14ac:dyDescent="0.25">
      <c r="A24" s="112">
        <v>44438</v>
      </c>
      <c r="B24" s="111" t="s">
        <v>159</v>
      </c>
      <c r="C24" s="88" t="s">
        <v>73</v>
      </c>
      <c r="D24" s="86">
        <v>-0.02</v>
      </c>
      <c r="E24" s="86">
        <v>-0.05</v>
      </c>
      <c r="F24" s="86">
        <v>0</v>
      </c>
      <c r="G24" s="86">
        <v>0.02</v>
      </c>
      <c r="H24" s="86">
        <v>0.05</v>
      </c>
      <c r="I24" s="86">
        <v>-1.2000000000000454E-3</v>
      </c>
    </row>
    <row r="25" spans="1:9" hidden="1" x14ac:dyDescent="0.25">
      <c r="A25" s="112">
        <v>44438</v>
      </c>
      <c r="B25" s="111" t="s">
        <v>159</v>
      </c>
      <c r="C25" s="88" t="s">
        <v>73</v>
      </c>
      <c r="D25" s="86">
        <v>-0.02</v>
      </c>
      <c r="E25" s="86">
        <v>-0.05</v>
      </c>
      <c r="F25" s="86">
        <v>0</v>
      </c>
      <c r="G25" s="86">
        <v>0.02</v>
      </c>
      <c r="H25" s="86">
        <v>0.05</v>
      </c>
      <c r="I25" s="86">
        <v>-7.9999999999991189E-4</v>
      </c>
    </row>
    <row r="26" spans="1:9" hidden="1" x14ac:dyDescent="0.25">
      <c r="A26" s="112">
        <v>44438</v>
      </c>
      <c r="B26" s="111" t="s">
        <v>159</v>
      </c>
      <c r="C26" s="88" t="s">
        <v>73</v>
      </c>
      <c r="D26" s="86">
        <v>-0.02</v>
      </c>
      <c r="E26" s="86">
        <v>-0.05</v>
      </c>
      <c r="F26" s="86">
        <v>0</v>
      </c>
      <c r="G26" s="86">
        <v>0.02</v>
      </c>
      <c r="H26" s="86">
        <v>0.05</v>
      </c>
      <c r="I26" s="86">
        <v>-1.8000000000000683E-3</v>
      </c>
    </row>
    <row r="27" spans="1:9" hidden="1" x14ac:dyDescent="0.25">
      <c r="A27" s="112">
        <v>44443</v>
      </c>
      <c r="B27" s="111" t="s">
        <v>159</v>
      </c>
      <c r="C27" s="88" t="s">
        <v>73</v>
      </c>
      <c r="D27" s="86">
        <v>-0.02</v>
      </c>
      <c r="E27" s="86">
        <v>-0.05</v>
      </c>
      <c r="F27" s="86">
        <v>0</v>
      </c>
      <c r="G27" s="86">
        <v>0.02</v>
      </c>
      <c r="H27" s="86">
        <v>0.05</v>
      </c>
      <c r="I27" s="86">
        <v>-2.000000000000668E-4</v>
      </c>
    </row>
    <row r="28" spans="1:9" hidden="1" x14ac:dyDescent="0.25">
      <c r="A28" s="112">
        <v>44443</v>
      </c>
      <c r="B28" s="111" t="s">
        <v>159</v>
      </c>
      <c r="C28" s="88" t="s">
        <v>73</v>
      </c>
      <c r="D28" s="86">
        <v>-0.02</v>
      </c>
      <c r="E28" s="86">
        <v>-0.05</v>
      </c>
      <c r="F28" s="86">
        <v>0</v>
      </c>
      <c r="G28" s="86">
        <v>0.02</v>
      </c>
      <c r="H28" s="86">
        <v>0.05</v>
      </c>
      <c r="I28" s="86">
        <v>3.9999999999995595E-4</v>
      </c>
    </row>
    <row r="29" spans="1:9" hidden="1" x14ac:dyDescent="0.25">
      <c r="A29" s="112">
        <v>44443</v>
      </c>
      <c r="B29" s="111" t="s">
        <v>159</v>
      </c>
      <c r="C29" s="88" t="s">
        <v>73</v>
      </c>
      <c r="D29" s="86">
        <v>-0.02</v>
      </c>
      <c r="E29" s="86">
        <v>-0.05</v>
      </c>
      <c r="F29" s="86">
        <v>0</v>
      </c>
      <c r="G29" s="86">
        <v>0.02</v>
      </c>
      <c r="H29" s="86">
        <v>0.05</v>
      </c>
      <c r="I29" s="86">
        <v>7.9999999999991189E-4</v>
      </c>
    </row>
    <row r="30" spans="1:9" x14ac:dyDescent="0.25">
      <c r="A30" s="112">
        <v>44459</v>
      </c>
      <c r="B30" s="111" t="s">
        <v>159</v>
      </c>
      <c r="C30" s="88" t="s">
        <v>73</v>
      </c>
      <c r="D30" s="86">
        <v>-0.02</v>
      </c>
      <c r="E30" s="86">
        <v>-0.05</v>
      </c>
      <c r="F30" s="86">
        <v>0</v>
      </c>
      <c r="G30" s="86">
        <v>0.02</v>
      </c>
      <c r="H30" s="86">
        <v>0.05</v>
      </c>
      <c r="I30" s="86">
        <v>2.9999999999999359E-3</v>
      </c>
    </row>
    <row r="31" spans="1:9" x14ac:dyDescent="0.25">
      <c r="A31" s="112">
        <v>44459</v>
      </c>
      <c r="B31" s="111" t="s">
        <v>159</v>
      </c>
      <c r="C31" s="88" t="s">
        <v>73</v>
      </c>
      <c r="D31" s="86">
        <v>-0.02</v>
      </c>
      <c r="E31" s="86">
        <v>-0.05</v>
      </c>
      <c r="F31" s="86">
        <v>0</v>
      </c>
      <c r="G31" s="86">
        <v>0.02</v>
      </c>
      <c r="H31" s="86">
        <v>0.05</v>
      </c>
      <c r="I31" s="86">
        <v>3.9999999999995595E-4</v>
      </c>
    </row>
    <row r="32" spans="1:9" x14ac:dyDescent="0.25">
      <c r="A32" s="112">
        <v>44459</v>
      </c>
      <c r="B32" s="111" t="s">
        <v>159</v>
      </c>
      <c r="C32" s="88" t="s">
        <v>73</v>
      </c>
      <c r="D32" s="86">
        <v>-0.02</v>
      </c>
      <c r="E32" s="86">
        <v>-0.05</v>
      </c>
      <c r="F32" s="86">
        <v>0</v>
      </c>
      <c r="G32" s="86">
        <v>0.02</v>
      </c>
      <c r="H32" s="86">
        <v>0.05</v>
      </c>
      <c r="I32" s="86">
        <v>7.9999999999991189E-4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2" workbookViewId="0">
      <selection activeCell="A2" sqref="A2:E10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6.7109375" style="86" bestFit="1" customWidth="1"/>
    <col min="4" max="4" width="19" style="86" bestFit="1" customWidth="1"/>
    <col min="5" max="5" width="20.85546875" style="86" bestFit="1" customWidth="1"/>
  </cols>
  <sheetData>
    <row r="1" spans="1:5" hidden="1" x14ac:dyDescent="0.25">
      <c r="A1" t="str">
        <f>"CARTA CONTROL DE APTITUD DEL SISTEMA ENTRE "&amp;TEXT(D1,"AAAA-MM-DD") &amp;" Y "&amp;TEXT(E1,"AAAA-MM-DD")</f>
        <v>CARTA CONTROL DE APTITUD DEL SISTEMA ENTRE sábado-02-27 Y sábado-09-04</v>
      </c>
      <c r="C1" s="88"/>
      <c r="D1" s="88">
        <f>MIN(APTITUD_SISTEMA[[#All],[FECHA DE ANALISIS]])</f>
        <v>44254</v>
      </c>
      <c r="E1" s="88">
        <f>MAX(APTITUD_SISTEMA[[#All],[FECHA DE ANALISIS]])</f>
        <v>44443</v>
      </c>
    </row>
    <row r="2" spans="1:5" x14ac:dyDescent="0.25">
      <c r="A2" t="s">
        <v>49</v>
      </c>
      <c r="B2" t="s">
        <v>50</v>
      </c>
      <c r="C2" s="86" t="s">
        <v>95</v>
      </c>
      <c r="D2" s="86" t="s">
        <v>82</v>
      </c>
      <c r="E2" s="86" t="s">
        <v>83</v>
      </c>
    </row>
    <row r="3" spans="1:5" hidden="1" x14ac:dyDescent="0.25">
      <c r="A3" s="113">
        <v>44254</v>
      </c>
      <c r="B3" s="87" t="s">
        <v>122</v>
      </c>
      <c r="C3" s="86">
        <v>3.0558653607334733E-4</v>
      </c>
      <c r="D3" s="86">
        <v>0.05</v>
      </c>
      <c r="E3" s="86">
        <v>0.1</v>
      </c>
    </row>
    <row r="4" spans="1:5" hidden="1" x14ac:dyDescent="0.25">
      <c r="A4" s="113">
        <v>44273</v>
      </c>
      <c r="B4" s="87" t="s">
        <v>129</v>
      </c>
      <c r="C4" s="86">
        <v>1.8792630977544713E-2</v>
      </c>
      <c r="D4" s="86">
        <v>0.05</v>
      </c>
      <c r="E4" s="86">
        <v>0.1</v>
      </c>
    </row>
    <row r="5" spans="1:5" hidden="1" x14ac:dyDescent="0.25">
      <c r="A5" s="113">
        <v>44274</v>
      </c>
      <c r="B5" s="87" t="s">
        <v>129</v>
      </c>
      <c r="C5" s="86">
        <v>3.4592586530236526E-4</v>
      </c>
      <c r="D5" s="86">
        <v>0.05</v>
      </c>
      <c r="E5" s="86">
        <v>0.1</v>
      </c>
    </row>
    <row r="6" spans="1:5" hidden="1" x14ac:dyDescent="0.25">
      <c r="A6" s="113">
        <v>44349</v>
      </c>
      <c r="B6" s="87" t="s">
        <v>129</v>
      </c>
      <c r="C6" s="86">
        <v>3.6665380162100407E-3</v>
      </c>
      <c r="D6" s="86">
        <v>0.05</v>
      </c>
      <c r="E6" s="86">
        <v>0.1</v>
      </c>
    </row>
    <row r="7" spans="1:5" hidden="1" x14ac:dyDescent="0.25">
      <c r="A7" s="113">
        <v>44364</v>
      </c>
      <c r="B7" s="87" t="s">
        <v>129</v>
      </c>
      <c r="C7" s="86">
        <v>1.9481784531469589E-4</v>
      </c>
      <c r="D7" s="86">
        <v>0.05</v>
      </c>
      <c r="E7" s="86">
        <v>0.1</v>
      </c>
    </row>
    <row r="8" spans="1:5" x14ac:dyDescent="0.25">
      <c r="A8" s="113">
        <v>44411</v>
      </c>
      <c r="B8" s="87" t="s">
        <v>159</v>
      </c>
      <c r="C8" s="86">
        <v>1.1522424212143799E-4</v>
      </c>
      <c r="D8" s="86">
        <v>0.05</v>
      </c>
      <c r="E8" s="86">
        <v>0.1</v>
      </c>
    </row>
    <row r="9" spans="1:5" x14ac:dyDescent="0.25">
      <c r="A9" s="113">
        <v>44428</v>
      </c>
      <c r="B9" s="87" t="s">
        <v>159</v>
      </c>
      <c r="C9" s="86">
        <v>7.5617954005334812E-4</v>
      </c>
      <c r="D9" s="86">
        <v>0.05</v>
      </c>
      <c r="E9" s="86">
        <v>0.1</v>
      </c>
    </row>
    <row r="10" spans="1:5" x14ac:dyDescent="0.25">
      <c r="A10" s="113">
        <v>44438</v>
      </c>
      <c r="B10" s="87" t="s">
        <v>159</v>
      </c>
      <c r="C10" s="86">
        <v>5.0268556064131159E-4</v>
      </c>
      <c r="D10" s="86">
        <v>0.05</v>
      </c>
      <c r="E10" s="86">
        <v>0.1</v>
      </c>
    </row>
    <row r="11" spans="1:5" hidden="1" x14ac:dyDescent="0.25">
      <c r="A11" s="113">
        <v>44443</v>
      </c>
      <c r="B11" s="87" t="s">
        <v>159</v>
      </c>
      <c r="C11" s="86">
        <v>5.0349012572661704E-4</v>
      </c>
      <c r="D11" s="86">
        <v>0.05</v>
      </c>
      <c r="E11" s="86">
        <v>0.1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d 6 7 1 b d 7 - a f f 7 - 4 1 4 c - 9 0 a 7 - c 2 a 6 6 a 5 7 c b d a "   x m l n s = " h t t p : / / s c h e m a s . m i c r o s o f t . c o m / D a t a M a s h u p " > A A A A A N Y I A A B Q S w M E F A A C A A g A j 4 R o U z D 8 o Y 6 j A A A A 9 Q A A A B I A H A B D b 2 5 m a W c v U G F j a 2 F n Z S 5 4 b W w g o h g A K K A U A A A A A A A A A A A A A A A A A A A A A A A A A A A A h Y 9 B D o I w F E S v Q v 6 e F j A a J J + y c C u J i Y l h 2 5 Q K j V A M L Z a 7 u f B I X k G M o u 5 c z r y 3 m L l f b 5 i N b e N d Z G 9 U p 1 M I S Q C e 1 K I r l a 5 S G O z R j y F j u O P i x C v p T b I 2 y W j K F G p r z w m l z j n i F q T r K x o F Q U i L f L s X t W w 5 f G T 1 X / a V N p Z r I Y H h 4 T W G R W Q d k + V q m o R 0 7 j B X + s u j i T 3 p T 4 m b o b F D L 5 k 0 f l 4 g n S P S 9 w X 2 A F B L A w Q U A A I A C A C P h G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R o U 6 2 W 9 L D R B Q A A J h 0 A A B M A H A B G b 3 J t d W x h c y 9 T Z W N 0 a W 9 u M S 5 t I K I Y A C i g F A A A A A A A A A A A A A A A A A A A A A A A A A A A A O 1 Z 2 2 7 b N h i + D 5 B 3 I B Q M k D f X q Y t t G F D k g p W U V p s s e Z K c D T W M Q L H Z V K g t p j r 0 Z P g p + i h 7 h L 7 Y S I q S K I n y q V 6 3 i + U m E v + f / E / f f x C d o H k a 4 g h 4 + f / h 0 / O z 8 7 P k d R C j B d A n Y 8 v U o O 5 4 4 A o s U X p + B s i f E 4 f 3 K C I r x o c 5 W g 6 0 L I 5 R l P 6 B 4 z d 3 G L 9 R e + u p H a z Q l e I H d 8 t g q M w 2 U w 1 H K W G Z 9 f M D L h Q N L 7 N V F C T g b R a m w S J I F H I c 5 U c D F 6 3 w O 5 Q z J G o u q 7 9 W x i j B Y J W h J I 0 D o N 7 3 l D 7 I 1 0 Z 8 b Y 6 J G v f h A h d U I n R O h M b B P P z y V w T U 1 f 3 l a s k o 1 8 E 8 x T F Y I L A I l 1 l O p u s 3 V C i x j B C C V z j G 6 s r K 5 W Q x + h S Q 5 S U g s o J o E c T g O 0 q A N r R M z 4 f 0 2 T V u T O / L Z / r o P P M M 9 w Z q p m M b H l 3 w X f g S P j M t U 4 e 6 s u m V b v D D B w z m w e o u D B Z 4 W P n A j 4 M o I R q s c j f 4 H x 9 Q o s q 8 1 l + v l W t D e w G B b o B c G 5 N K T M k O s A h S t B G k X Y d L s v d V u C Q + q b n c Q 0 s S f B e / p 0 I a O v U B C u a v w d Q g Z u o O E W M B 1 / A m F n 2 b k R M U q B l j + q I A 4 h g w 9 c 0 x 5 Q K j C d n h Q s Z S w k j p n Z + F U Z c + I v L 4 d o 6 7 r 4 X d / 6 i j q P u m o P u 3 M c e f 6 b I 7 8 U 0 b 7 o + 9 s W t o x C T H l h a 9 X H 2 b h A Q t f s V h p B Z Q 7 Q O 5 W x R T L z S j b y P o u + Z L Z d M X q u v B W 6 u U o m x U j d / C a D E w o w j F v X a V n Z P 6 H u H V X Y x K L 4 v Q j 0 j e N K G / V l y U Z E s S c c x A P H z 8 O A d 4 u f x E W B f L j I c A + v B A A k M Q L t h Y C T Q Y l T 3 n U t U d q j b t l e u 2 6 S R I P L K r A n S b Q a p C A 2 9 U P x l U R c F j F C c 4 C p b h J y I V B P e k a J C H S j p c L N q + q D K O u H 2 s F 3 l h Z 6 s 7 F A / g X a J O L + T x m D 0 S K S K h d 6 m q X b Q f O o / r X T 7 p d b S t n Q W k w 3 Q G M W Y U Y a A l M 7 g n R 5 A 9 m 2 3 x G n Y H r K 5 V f y 0 3 R U R w F 0 Y i R q d Y J I d F d Z g I i S 9 V j 4 K w y l P L H J m + 4 d 2 W J a V O V l r 0 L d l c A 2 R 7 4 4 7 0 k t j U I X / N V 1 k t s g w 3 b z T V m u b Y v u t Y e b 7 t y X r 0 y L P D a A o i i Q p N R N U 1 L b S S I U / s E Q 1 V x R b R 0 u S Y + Z g f I h 2 Q D 0 m x q m R z Z P F W n K I P a V e Q G E P E C k m n d 0 S e L Z 6 p O Y b W Q V u H p A a e Z n I 7 Z H b l f j j B 8 F B Y w f z x w v h 9 Y h B u M r t 9 1 a F w 7 J v + R G e b S X v 3 j R G Z S Y 7 p T E 1 f H D W n n m w a 7 R g T j h x S R Z S 1 X S I i 7 a L I H 2 D 8 C T X m W u X o r 9 R f T p i E 2 p f P u v n c K V O h l Y 4 1 k z k x i D 4 y 2 o 0 L o G c + t y n K q m + H V r Z q p m w V y l b H r j M y d N M h J D N K f / 5 R q I j Q k 5 7 d X N 0 7 9 4 s 4 7 D c 3 V 6 W C i h U m X a K G L L i U q + V b o Y n W W A 9 p o n U A d T X R o r p 0 a C Y P H I 8 U D 4 0 Y C + 5 9 5 u 4 t k d / z g O M G z R 3 O o G P t A L g D l u e s q N L J U a Y n G z c 7 v n z J 7 N i 1 6 x + Y K P e + D D m g 3 r Y G y 7 L N b v n a l 3 4 Q 0 P o q c c Q h Z U + D l j a x H O + 2 a C e n v C A 5 a D i r K t 5 / / w Z q e + / N 1 S I 4 y h 7 q a j 2 P c f Y g 6 7 j 7 f a 9 L v h O r 2 X 9 d K 8 3 M R C t M 0 g F 8 h 2 I y k K r b M q p d t e 3 i D A 5 h / F 7 D W Z S q t x L e a z M v H Y z / t u h O d B + Y t q y 6 o j E k r a M 0 7 I r 2 s T 5 o 2 M Z X c / P 4 C z v C d / j b R X t I u c q V K m n y Y U X g 6 n C I w C E d a w S 6 d L w R 9 Z C O O Q K D b N w p y c X Q c x X h i D h N h l j u D T 4 S c c b a V M T X x C m B L c 0 6 L 1 n y g G 7 9 A G x C n E 6 A H A b r L r d u t t F O 0 H E K B R R t A n W X 3 + 3 w P l O k x v b O 8 v 2 + j J 2 5 P m w n e 1 d 3 O T r n 7 W b n r h U B b z K C L Q e w S u B l K 3 V a k p p Z v z M C Q 3 k I W g 6 g t 2 u l Y H 6 3 N M b v U a x O a 7 r N L t W p P X s 0 7 P U f D 3 7 q 7 Z L + R C 6 9 S 1 W m h F v W e p 1 I q 0 J 7 3 H 1 Q l 1 7 9 d T s i z S B Q j + z o y v U L A d 5 g b n l z 2 W 8 C b v b y E 9 4 d W e h V 6 m S p 9 D Z 4 7 1 8 / t v S v U 1 1 L S W 4 6 v 9 m d l B j e H V Y 8 / R t Q S w E C L Q A U A A I A C A C P h G h T M P y h j q M A A A D 1 A A A A E g A A A A A A A A A A A A A A A A A A A A A A Q 2 9 u Z m l n L 1 B h Y 2 t h Z 2 U u e G 1 s U E s B A i 0 A F A A C A A g A j 4 R o U w / K 6 a u k A A A A 6 Q A A A B M A A A A A A A A A A A A A A A A A 7 w A A A F t D b 2 5 0 Z W 5 0 X 1 R 5 c G V z X S 5 4 b W x Q S w E C L Q A U A A I A C A C P h G h T r Z b 0 s N E F A A A m H Q A A E w A A A A A A A A A A A A A A A A D g A Q A A R m 9 y b X V s Y X M v U 2 V j d G l v b j E u b V B L B Q Y A A A A A A w A D A M I A A A D +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T Y Q A A A A A A A P F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V V B M S U N B R E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U t M D J U M D I 6 N T c 6 M z g u M j A y M D Y z O V o i I C 8 + P E V u d H J 5 I F R 5 c G U 9 I k Z p b G x D b 2 x 1 b W 5 U e X B l c y I g V m F s d W U 9 I n N D U V l H Q m d Z R E J n P T 0 i I C 8 + P E V u d H J 5 I F R 5 c G U 9 I k Z p b G x D b 2 x 1 b W 5 O Y W 1 l c y I g V m F s d W U 9 I n N b J n F 1 b 3 Q 7 R k V D S E E g R E U g Q U 5 B T E l T S V M m c X V v d D s s J n F 1 b 3 Q 7 S U Q g T V V F U 1 R S Q S Z x d W 9 0 O y w m c X V v d D t U S V B P I E R F I E 1 V R V N U U k E m c X V v d D s s J n F 1 b 3 Q 7 T U F U U k l a J n F 1 b 3 Q 7 L C Z x d W 9 0 O 0 F O Q U x J V E 8 m c X V v d D s s J n F 1 b 3 Q 7 U m V z d W x 0 Y W R v I C h t Z y 8 x M D B n K S Z x d W 9 0 O y w m c X V v d D t F U 1 R B R E 8 g R E V M I F J F U 1 V M V E F E T y Z x d W 9 0 O 1 0 i I C 8 + P E V u d H J 5 I F R 5 c G U 9 I k Z p b G x T d G F 0 d X M i I F Z h b H V l P S J z Q 2 9 t c G x l d G U i I C 8 + P E V u d H J 5 I F R 5 c G U 9 I l F 1 Z X J 5 S U Q i I F Z h b H V l P S J z N 2 Z j Z D Z m O W I t M m I w N y 0 0 Y j I 5 L T h j Z T E t M W I 2 M m I x Y T A 2 Z G V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1 R p c G 8 g Y 2 F t Y m l h Z G 8 x L n t G R U N I Q S B E R S B B T k F M S V N J U y w w f S Z x d W 9 0 O y w m c X V v d D t T Z W N 0 a W 9 u M S 9 E V V B M S U N B R E 9 T L 1 R p c G 8 g Y 2 F t Y m l h Z G 8 u e 0 l E I E 1 V R V N U U k E s M X 0 m c X V v d D s s J n F 1 b 3 Q 7 U 2 V j d G l v b j E v R F V Q T E l D Q U R P U y 9 U a X B v I G N h b W J p Y W R v L n t U S V B P I E R F I E 1 V R V N U U k E s M n 0 m c X V v d D s s J n F 1 b 3 Q 7 U 2 V j d G l v b j E v R F V Q T E l D Q U R P U y 9 U a X B v I G N h b W J p Y W R v L n t N Q V R S S V o s M 3 0 m c X V v d D s s J n F 1 b 3 Q 7 U 2 V j d G l v b j E v R F V Q T E l D Q U R P U y 9 U a X B v I G N h b W J p Y W R v L n t B T k F M S V R P L D R 9 J n F 1 b 3 Q 7 L C Z x d W 9 0 O 1 N l Y 3 R p b 2 4 x L 0 R V U E x J Q 0 F E T 1 M v V G l w b y B j Y W 1 i a W F k b y 5 7 U m V z d W x 0 Y W R v I C h t Z y 8 x M D B n K S w x M X 0 m c X V v d D s s J n F 1 b 3 Q 7 U 2 V j d G l v b j E v R F V Q T E l D Q U R P U y 9 U a X B v I G N h b W J p Y W R v L n t F U 1 R B R E 8 g R E V M I F J F U 1 V M V E F E T y w x M 3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F V Q T E l D Q U R P U y 9 U a X B v I G N h b W J p Y W R v M S 5 7 R k V D S E E g R E U g Q U 5 B T E l T S V M s M H 0 m c X V v d D s s J n F 1 b 3 Q 7 U 2 V j d G l v b j E v R F V Q T E l D Q U R P U y 9 U a X B v I G N h b W J p Y W R v L n t J R C B N V U V T V F J B L D F 9 J n F 1 b 3 Q 7 L C Z x d W 9 0 O 1 N l Y 3 R p b 2 4 x L 0 R V U E x J Q 0 F E T 1 M v V G l w b y B j Y W 1 i a W F k b y 5 7 V E l Q T y B E R S B N V U V T V F J B L D J 9 J n F 1 b 3 Q 7 L C Z x d W 9 0 O 1 N l Y 3 R p b 2 4 x L 0 R V U E x J Q 0 F E T 1 M v V G l w b y B j Y W 1 i a W F k b y 5 7 T U F U U k l a L D N 9 J n F 1 b 3 Q 7 L C Z x d W 9 0 O 1 N l Y 3 R p b 2 4 x L 0 R V U E x J Q 0 F E T 1 M v V G l w b y B j Y W 1 i a W F k b y 5 7 Q U 5 B T E l U T y w 0 f S Z x d W 9 0 O y w m c X V v d D t T Z W N 0 a W 9 u M S 9 E V V B M S U N B R E 9 T L 1 R p c G 8 g Y 2 F t Y m l h Z G 8 u e 1 J l c 3 V s d G F k b y A o b W c v M T A w Z y k s M T F 9 J n F 1 b 3 Q 7 L C Z x d W 9 0 O 1 N l Y 3 R p b 2 4 x L 0 R V U E x J Q 0 F E T 1 M v V G l w b y B j Y W 1 i a W F k b y 5 7 R V N U Q U R P I E R F T C B S R V N V T F R B R E 8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V V B M S U N B R E 9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U E x J Q 0 F E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1 L T A y V D A y O j U 0 O j A x L j M y N z E 2 N T h a I i A v P j x F b n R y e S B U e X B l P S J G a W x s Q 2 9 s d W 1 u V H l w Z X M i I F Z h b H V l P S J z Q 1 F Z R 0 J n W U R C Z z 0 9 I i A v P j x F b n R y e S B U e X B l P S J R d W V y e U l E I i B W Y W x 1 Z T 0 i c 2 Q 1 O T M z M m F i L T B m Y j Q t N D B h O S 0 4 Z D U 1 L T k y Z D M 3 Y j d i N 2 Y 5 M y I g L z 4 8 R W 5 0 c n k g V H l w Z T 0 i R m l s b E N v b H V t b k 5 h b W V z I i B W Y W x 1 Z T 0 i c 1 s m c X V v d D t G R U N I Q S B E R S B B T k F M S V N J U y Z x d W 9 0 O y w m c X V v d D t J R C B N V U V T V F J B J n F 1 b 3 Q 7 L C Z x d W 9 0 O 1 R J U E 8 g R E U g T V V F U 1 R S Q S Z x d W 9 0 O y w m c X V v d D t N Q V R S S V o m c X V v d D s s J n F 1 b 3 Q 7 Q U 5 B T E l U T y Z x d W 9 0 O y w m c X V v d D t S Z X N 1 b H R h Z G 8 g K G 1 n L z E w M G c p J n F 1 b 3 Q 7 L C Z x d W 9 0 O 0 V T V E F E T y B E R U w g U k V T V U x U Q U R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V F U 1 R S Q V M v V G l w b y B j Y W 1 i a W F k b z E u e 0 Z F Q 0 h B I E R F I E F O Q U x J U 0 l T L D B 9 J n F 1 b 3 Q 7 L C Z x d W 9 0 O 1 N l Y 3 R p b 2 4 x L 0 1 V R V N U U k F T L 1 R p c G 8 g Y 2 F t Y m l h Z G 8 u e 0 l E I E 1 V R V N U U k E s M X 0 m c X V v d D s s J n F 1 b 3 Q 7 U 2 V j d G l v b j E v T V V F U 1 R S Q V M v V G l w b y B j Y W 1 i a W F k b y 5 7 V E l Q T y B E R S B N V U V T V F J B L D J 9 J n F 1 b 3 Q 7 L C Z x d W 9 0 O 1 N l Y 3 R p b 2 4 x L 0 1 V R V N U U k F T L 1 R p c G 8 g Y 2 F t Y m l h Z G 8 u e 0 1 B V F J J W i w z f S Z x d W 9 0 O y w m c X V v d D t T Z W N 0 a W 9 u M S 9 N V U V T V F J B U y 9 U a X B v I G N h b W J p Y W R v L n t B T k F M S V R P L D R 9 J n F 1 b 3 Q 7 L C Z x d W 9 0 O 1 N l Y 3 R p b 2 4 x L 0 1 V R V N U U k F T L 1 R p c G 8 g Y 2 F t Y m l h Z G 8 u e 1 J l c 3 V s d G F k b y A o b W c v M T A w Z y k s M T F 9 J n F 1 b 3 Q 7 L C Z x d W 9 0 O 1 N l Y 3 R p b 2 4 x L 0 1 V R V N U U k F T L 1 R p c G 8 g Y 2 F t Y m l h Z G 8 u e 0 V T V E F E T y B E R U w g U k V T V U x U Q U R P L D E z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N V U V T V F J B U y 9 U a X B v I G N h b W J p Y W R v M S 5 7 R k V D S E E g R E U g Q U 5 B T E l T S V M s M H 0 m c X V v d D s s J n F 1 b 3 Q 7 U 2 V j d G l v b j E v T V V F U 1 R S Q V M v V G l w b y B j Y W 1 i a W F k b y 5 7 S U Q g T V V F U 1 R S Q S w x f S Z x d W 9 0 O y w m c X V v d D t T Z W N 0 a W 9 u M S 9 N V U V T V F J B U y 9 U a X B v I G N h b W J p Y W R v L n t U S V B P I E R F I E 1 V R V N U U k E s M n 0 m c X V v d D s s J n F 1 b 3 Q 7 U 2 V j d G l v b j E v T V V F U 1 R S Q V M v V G l w b y B j Y W 1 i a W F k b y 5 7 T U F U U k l a L D N 9 J n F 1 b 3 Q 7 L C Z x d W 9 0 O 1 N l Y 3 R p b 2 4 x L 0 1 V R V N U U k F T L 1 R p c G 8 g Y 2 F t Y m l h Z G 8 u e 0 F O Q U x J V E 8 s N H 0 m c X V v d D s s J n F 1 b 3 Q 7 U 2 V j d G l v b j E v T V V F U 1 R S Q V M v V G l w b y B j Y W 1 i a W F k b y 5 7 U m V z d W x 0 Y W R v I C h t Z y 8 x M D B n K S w x M X 0 m c X V v d D s s J n F 1 b 3 Q 7 U 2 V j d G l v b j E v T V V F U 1 R S Q V M v V G l w b y B j Y W 1 i a W F k b y 5 7 R V N U Q U R P I E R F T C B S R V N V T F R B R E 8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V U V T V F J B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z A 3 N 2 Z i M z V l L T Y x Z T g t N D g w Z i 1 i N j Q x L W U 2 N j d l M G F h Y j l l Y i I g L z 4 8 R W 5 0 c n k g V H l w Z T 0 i R m l s b F R h c m d l d C I g V m F s d W U 9 I n N Q U k V D S V N J T 0 4 i I C 8 + P E V u d H J 5 I F R 5 c G U 9 I k Z p b G x F c n J v c k N v d W 5 0 I i B W Y W x 1 Z T 0 i b D E i I C 8 + P E V u d H J 5 I F R 5 c G U 9 I k Z p b G x F c n J v c k N v Z G U i I F Z h b H V l P S J z V W 5 r b m 9 3 b i I g L z 4 8 R W 5 0 c n k g V H l w Z T 0 i R m l s b E x h c 3 R V c G R h d G V k I i B W Y W x 1 Z T 0 i Z D I w M j E t M T E t M D h U M j E 6 M z Y 6 M z A u O T Y 0 N z Y 4 N F o i I C 8 + P E V u d H J 5 I F R 5 c G U 9 I k Z p b G x D b 2 x 1 b W 5 U e X B l c y I g V m F s d W U 9 I n N D U U F B Q k F R R S I g L z 4 8 R W 5 0 c n k g V H l w Z T 0 i R m l s b E N v d W 5 0 I i B W Y W x 1 Z T 0 i b D I y I i A v P j x F b n R y e S B U e X B l P S J G a W x s Q 2 9 s d W 1 u T m F t Z X M i I F Z h b H V l P S J z W y Z x d W 9 0 O 0 Z F Q 0 h B I E R F I E F O Q U x J U 0 l T J n F 1 b 3 Q 7 L C Z x d W 9 0 O 0 l E I E 1 V R V N U U k E m c X V v d D s s J n F 1 b 3 Q 7 T U F U U k l a J n F 1 b 3 Q 7 L C Z x d W 9 0 O 1 J Q R C Z x d W 9 0 O y w m c X V v d D t M S U 1 J V E U g R E U g Q U x F U l R B J n F 1 b 3 Q 7 L C Z x d W 9 0 O 0 x J T U l U R S B E R S B D T 0 5 U U k 9 M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D S V N J T 0 4 v Q X V 0 b 1 J l b W 9 2 Z W R D b 2 x 1 b W 5 z M S 5 7 R k V D S E E g R E U g Q U 5 B T E l T S V M s M H 0 m c X V v d D s s J n F 1 b 3 Q 7 U 2 V j d G l v b j E v U F J F Q 0 l T S U 9 O L 0 F 1 d G 9 S Z W 1 v d m V k Q 2 9 s d W 1 u c z E u e 0 l E I E 1 V R V N U U k E s M X 0 m c X V v d D s s J n F 1 b 3 Q 7 U 2 V j d G l v b j E v U F J F Q 0 l T S U 9 O L 0 F 1 d G 9 S Z W 1 v d m V k Q 2 9 s d W 1 u c z E u e 0 1 B V F J J W i w y f S Z x d W 9 0 O y w m c X V v d D t T Z W N 0 a W 9 u M S 9 Q U k V D S V N J T 0 4 v Q X V 0 b 1 J l b W 9 2 Z W R D b 2 x 1 b W 5 z M S 5 7 U l B E L D N 9 J n F 1 b 3 Q 7 L C Z x d W 9 0 O 1 N l Y 3 R p b 2 4 x L 1 B S R U N J U 0 l P T i 9 B d X R v U m V t b 3 Z l Z E N v b H V t b n M x L n t M S U 1 J V E U g R E U g Q U x F U l R B L D R 9 J n F 1 b 3 Q 7 L C Z x d W 9 0 O 1 N l Y 3 R p b 2 4 x L 1 B S R U N J U 0 l P T i 9 B d X R v U m V t b 3 Z l Z E N v b H V t b n M x L n t M S U 1 J V E U g R E U g Q 0 9 O V F J P T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U k V D S V N J T 0 4 v Q X V 0 b 1 J l b W 9 2 Z W R D b 2 x 1 b W 5 z M S 5 7 R k V D S E E g R E U g Q U 5 B T E l T S V M s M H 0 m c X V v d D s s J n F 1 b 3 Q 7 U 2 V j d G l v b j E v U F J F Q 0 l T S U 9 O L 0 F 1 d G 9 S Z W 1 v d m V k Q 2 9 s d W 1 u c z E u e 0 l E I E 1 V R V N U U k E s M X 0 m c X V v d D s s J n F 1 b 3 Q 7 U 2 V j d G l v b j E v U F J F Q 0 l T S U 9 O L 0 F 1 d G 9 S Z W 1 v d m V k Q 2 9 s d W 1 u c z E u e 0 1 B V F J J W i w y f S Z x d W 9 0 O y w m c X V v d D t T Z W N 0 a W 9 u M S 9 Q U k V D S V N J T 0 4 v Q X V 0 b 1 J l b W 9 2 Z W R D b 2 x 1 b W 5 z M S 5 7 U l B E L D N 9 J n F 1 b 3 Q 7 L C Z x d W 9 0 O 1 N l Y 3 R p b 2 4 x L 1 B S R U N J U 0 l P T i 9 B d X R v U m V t b 3 Z l Z E N v b H V t b n M x L n t M S U 1 J V E U g R E U g Q U x F U l R B L D R 9 J n F 1 b 3 Q 7 L C Z x d W 9 0 O 1 N l Y 3 R p b 2 4 x L 1 B S R U N J U 0 l P T i 9 B d X R v U m V t b 3 Z l Z E N v b H V t b n M x L n t M S U 1 J V E U g R E U g Q 0 9 O V F J P T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R V U E x J Q 0 F E T 1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1 9 Q U k V D S V N J T 0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F U M j I 6 M D c 6 M T M u M j g 1 M j Y 4 M V o i I C 8 + P E V u d H J 5 I F R 5 c G U 9 I k Z p b G x D b 2 x 1 b W 5 U e X B l c y I g V m F s d W U 9 I n N C Z 1 V G I i A v P j x F b n R y e S B U e X B l P S J G a W x s Q 2 9 s d W 1 u T m F t Z X M i I F Z h b H V l P S J z W y Z x d W 9 0 O 0 1 B V F J J W i Z x d W 9 0 O y w m c X V v d D t M S U 1 J V E U g R E U g Q U x F U l R B J n F 1 b 3 Q 7 L C Z x d W 9 0 O 0 x J T U l U R S B E R S B D T 0 5 U U k 9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l N S V R F U 1 9 Q U k V D S V N J T 0 4 v V G l w b y B j Y W 1 i a W F k b y 5 7 T U F U U k l a L D B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E l N S V R F U 1 9 Q U k V D S V N J T 0 4 v V G l w b y B j Y W 1 i a W F k b y 5 7 T U F U U k l a L D B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N f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J T U l U R V N f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x J T U l U R V N f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1 R B T k R B U k V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A t M D U t M D J U M D M 6 M T E 6 N T U u M T U 1 M j A 1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V N U Q U 5 E Q V J F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1 R B T k R B U k V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E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D w 5 N E S U d P I E V T V E F O R E F S J n F 1 b 3 Q 7 L C Z x d W 9 0 O 1 R S Q V p B Q k l M S U R B R C Z x d W 9 0 O y w m c X V v d D t B T k F M S V R P J n F 1 b 3 Q 7 L C Z x d W 9 0 O 1 Z S I E F T S U d O Q U R P I C h t Z y 9 t b C k m c X V v d D s s J n F 1 b 3 Q 7 T E N J J n F 1 b 3 Q 7 L C Z x d W 9 0 O 0 x B S S Z x d W 9 0 O y w m c X V v d D t Q U k 9 N R U R J T y Z x d W 9 0 O y w m c X V v d D t M Q V M m c X V v d D s s J n F 1 b 3 Q 7 T E N T J n F 1 b 3 Q 7 X S I g L z 4 8 R W 5 0 c n k g V H l w Z T 0 i R m l s b E N v b H V t b l R 5 c G V z I i B W Y W x 1 Z T 0 i c 0 J n Q U d C U V V G Q X d V R i I g L z 4 8 R W 5 0 c n k g V H l w Z T 0 i R m l s b E x h c 3 R V c G R h d G V k I i B W Y W x 1 Z T 0 i Z D I w M j A t M D U t M D J U M D M 6 M T M 6 M D Q u O T M 3 M z A y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E V Y Q U N U S V R V R C 9 U a X B v I G N h b W J p Y W R v L n t D w 5 N E S U d P I E V T V E F O R E F S L D B 9 J n F 1 b 3 Q 7 L C Z x d W 9 0 O 1 N l Y 3 R p b 2 4 x L 0 x J T U l U R V M g R V h B Q 1 R J V F V E L 1 R p c G 8 g Y 2 F t Y m l h Z G 8 u e 1 R S Q V p B Q k l M S U R B R C w x f S Z x d W 9 0 O y w m c X V v d D t T Z W N 0 a W 9 u M S 9 M S U 1 J V E V T I E V Y Q U N U S V R V R C 9 U a X B v I G N h b W J p Y W R v L n t B T k F M S V R P L D J 9 J n F 1 b 3 Q 7 L C Z x d W 9 0 O 1 N l Y 3 R p b 2 4 x L 0 x J T U l U R V M g R V h B Q 1 R J V F V E L 1 R p c G 8 g Y 2 F t Y m l h Z G 8 u e 1 Z S I E F T S U d O Q U R P I C h t Z y 9 t b C k s M 3 0 m c X V v d D s s J n F 1 b 3 Q 7 U 2 V j d G l v b j E v T E l N S V R F U y B F W E F D V E l U V U Q v V G l w b y B j Y W 1 i a W F k b y 5 7 T E N J L D R 9 J n F 1 b 3 Q 7 L C Z x d W 9 0 O 1 N l Y 3 R p b 2 4 x L 0 x J T U l U R V M g R V h B Q 1 R J V F V E L 1 R p c G 8 g Y 2 F t Y m l h Z G 8 u e 0 x B S S w 1 f S Z x d W 9 0 O y w m c X V v d D t T Z W N 0 a W 9 u M S 9 M S U 1 J V E V T I E V Y Q U N U S V R V R C 9 U a X B v I G N h b W J p Y W R v L n t Q U k 9 N R U R J T y w 2 f S Z x d W 9 0 O y w m c X V v d D t T Z W N 0 a W 9 u M S 9 M S U 1 J V E V T I E V Y Q U N U S V R V R C 9 U a X B v I G N h b W J p Y W R v L n t M Q V M s N 3 0 m c X V v d D s s J n F 1 b 3 Q 7 U 2 V j d G l v b j E v T E l N S V R F U y B F W E F D V E l U V U Q v V G l w b y B j Y W 1 i a W F k b y 5 7 T E N T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x J T U l U R V M g R V h B Q 1 R J V F V E L 1 R p c G 8 g Y 2 F t Y m l h Z G 8 u e 0 P D k 0 R J R 0 8 g R V N U Q U 5 E Q V I s M H 0 m c X V v d D s s J n F 1 b 3 Q 7 U 2 V j d G l v b j E v T E l N S V R F U y B F W E F D V E l U V U Q v V G l w b y B j Y W 1 i a W F k b y 5 7 V F J B W k F C S U x J R E F E L D F 9 J n F 1 b 3 Q 7 L C Z x d W 9 0 O 1 N l Y 3 R p b 2 4 x L 0 x J T U l U R V M g R V h B Q 1 R J V F V E L 1 R p c G 8 g Y 2 F t Y m l h Z G 8 u e 0 F O Q U x J V E 8 s M n 0 m c X V v d D s s J n F 1 b 3 Q 7 U 2 V j d G l v b j E v T E l N S V R F U y B F W E F D V E l U V U Q v V G l w b y B j Y W 1 i a W F k b y 5 7 V l I g Q V N J R 0 5 B R E 8 g K G 1 n L 2 1 s K S w z f S Z x d W 9 0 O y w m c X V v d D t T Z W N 0 a W 9 u M S 9 M S U 1 J V E V T I E V Y Q U N U S V R V R C 9 U a X B v I G N h b W J p Y W R v L n t M Q 0 k s N H 0 m c X V v d D s s J n F 1 b 3 Q 7 U 2 V j d G l v b j E v T E l N S V R F U y B F W E F D V E l U V U Q v V G l w b y B j Y W 1 i a W F k b y 5 7 T E F J L D V 9 J n F 1 b 3 Q 7 L C Z x d W 9 0 O 1 N l Y 3 R p b 2 4 x L 0 x J T U l U R V M g R V h B Q 1 R J V F V E L 1 R p c G 8 g Y 2 F t Y m l h Z G 8 u e 1 B S T 0 1 F R E l P L D Z 9 J n F 1 b 3 Q 7 L C Z x d W 9 0 O 1 N l Y 3 R p b 2 4 x L 0 x J T U l U R V M g R V h B Q 1 R J V F V E L 1 R p c G 8 g Y 2 F t Y m l h Z G 8 u e 0 x B U y w 3 f S Z x d W 9 0 O y w m c X V v d D t T Z W N 0 a W 9 u M S 9 M S U 1 J V E V T I E V Y Q U N U S V R V R C 9 U a X B v I G N h b W J p Y W R v L n t M Q 1 M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R d W V y e U l E I i B W Y W x 1 Z T 0 i c 2 N j N W J i Z W Q y L W E 3 O T M t N G M 4 O S 1 h N z c 5 L T M 1 Y W Z m O D U 2 Z W U w Z S I g L z 4 8 R W 5 0 c n k g V H l w Z T 0 i R m l s b F R h c m d l d C I g V m F s d W U 9 I n N F W E F D V E l U V U Q i I C 8 + P E V u d H J 5 I F R 5 c G U 9 I k Z p b G x M Y X N 0 V X B k Y X R l Z C I g V m F s d W U 9 I m Q y M D I x L T A 5 L T I w V D E 3 O j U w O j Q 1 L j Y y N D A 1 N T J a I i A v P j x F b n R y e S B U e X B l P S J G a W x s Q 2 9 s d W 1 u V H l w Z X M i I F Z h b H V l P S J z Q 1 F B Q U J R V U R C U V V B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k V D S E E g R E U g Q U 5 B T E l T S V M m c X V v d D s s J n F 1 b 3 Q 7 S U Q g T V V F U 1 R S Q S Z x d W 9 0 O y w m c X V v d D t U S V B P I E R F I E 1 V R V N U U k E m c X V v d D s s J n F 1 b 3 Q 7 T E N J J n F 1 b 3 Q 7 L C Z x d W 9 0 O 0 x B S S Z x d W 9 0 O y w m c X V v d D t Q U k 9 N R U R J T y Z x d W 9 0 O y w m c X V v d D t M Q V M m c X V v d D s s J n F 1 b 3 Q 7 T E N T J n F 1 b 3 Q 7 L C Z x d W 9 0 O 0 U u I F I u I C U m c X V v d D t d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T E l N S V R F U y B F W E F D V E l U V U Q v V G l w b y B j Y W 1 i a W F k b y 5 7 Q 8 O T R E l H T y B F U 1 R B T k R B U i w w f S Z x d W 9 0 O y w m c X V v d D t L Z X l D b 2 x 1 b W 5 D b 3 V u d C Z x d W 9 0 O z o x f V 0 s J n F 1 b 3 Q 7 Y 2 9 s d W 1 u S W R l b n R p d G l l c y Z x d W 9 0 O z p b J n F 1 b 3 Q 7 U 2 V j d G l v b j E v R V h B Q 1 R J V F V E L 1 R p c G 8 g Y 2 F t Y m l h Z G 8 u e 0 Z F Q 0 h B I E R F I E F O Q U x J U 0 l T L D B 9 J n F 1 b 3 Q 7 L C Z x d W 9 0 O 1 N l Y 3 R p b 2 4 x L 0 V T V E F O R E F S R V M v T 3 J p Z 2 V u L n t J R C B N V U V T V F J B L D F 9 J n F 1 b 3 Q 7 L C Z x d W 9 0 O 1 N l Y 3 R p b 2 4 x L 0 V T V E F O R E F S R V M v T 3 J p Z 2 V u L n t U S V B P I E R F I E 1 V R V N U U k E s M n 0 m c X V v d D s s J n F 1 b 3 Q 7 U 2 V j d G l v b j E v T E l N S V R F U y B F W E F D V E l U V U Q v V G l w b y B j Y W 1 i a W F k b y 5 7 T E N J L D N 9 J n F 1 b 3 Q 7 L C Z x d W 9 0 O 1 N l Y 3 R p b 2 4 x L 0 x J T U l U R V M g R V h B Q 1 R J V F V E L 1 R p c G 8 g Y 2 F t Y m l h Z G 8 u e 0 x B S S w 0 f S Z x d W 9 0 O y w m c X V v d D t T Z W N 0 a W 9 u M S 9 M S U 1 J V E V T I E V Y Q U N U S V R V R C 9 U a X B v I G N h b W J p Y W R v L n t Q U k 9 N R U R J T y w 1 f S Z x d W 9 0 O y w m c X V v d D t T Z W N 0 a W 9 u M S 9 M S U 1 J V E V T I E V Y Q U N U S V R V R C 9 U a X B v I G N h b W J p Y W R v L n t M Q V M s N n 0 m c X V v d D s s J n F 1 b 3 Q 7 U 2 V j d G l v b j E v T E l N S V R F U y B F W E F D V E l U V U Q v V G l w b y B j Y W 1 i a W F k b y 5 7 T E N T L D d 9 J n F 1 b 3 Q 7 L C Z x d W 9 0 O 1 N l Y 3 R p b 2 4 x L 0 V Y Q U N U S V R V R C 9 Q Z X J z b 2 5 h b G l 6 Y W R h I G F n c m V n Y W R h L n t F L i B S L i A l L D E y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W E F D V E l U V U Q v V G l w b y B j Y W 1 i a W F k b y 5 7 R k V D S E E g R E U g Q U 5 B T E l T S V M s M H 0 m c X V v d D s s J n F 1 b 3 Q 7 U 2 V j d G l v b j E v R V N U Q U 5 E Q V J F U y 9 P c m l n Z W 4 u e 0 l E I E 1 V R V N U U k E s M X 0 m c X V v d D s s J n F 1 b 3 Q 7 U 2 V j d G l v b j E v R V N U Q U 5 E Q V J F U y 9 P c m l n Z W 4 u e 1 R J U E 8 g R E U g T V V F U 1 R S Q S w y f S Z x d W 9 0 O y w m c X V v d D t T Z W N 0 a W 9 u M S 9 M S U 1 J V E V T I E V Y Q U N U S V R V R C 9 U a X B v I G N h b W J p Y W R v L n t M Q 0 k s M 3 0 m c X V v d D s s J n F 1 b 3 Q 7 U 2 V j d G l v b j E v T E l N S V R F U y B F W E F D V E l U V U Q v V G l w b y B j Y W 1 i a W F k b y 5 7 T E F J L D R 9 J n F 1 b 3 Q 7 L C Z x d W 9 0 O 1 N l Y 3 R p b 2 4 x L 0 x J T U l U R V M g R V h B Q 1 R J V F V E L 1 R p c G 8 g Y 2 F t Y m l h Z G 8 u e 1 B S T 0 1 F R E l P L D V 9 J n F 1 b 3 Q 7 L C Z x d W 9 0 O 1 N l Y 3 R p b 2 4 x L 0 x J T U l U R V M g R V h B Q 1 R J V F V E L 1 R p c G 8 g Y 2 F t Y m l h Z G 8 u e 0 x B U y w 2 f S Z x d W 9 0 O y w m c X V v d D t T Z W N 0 a W 9 u M S 9 M S U 1 J V E V T I E V Y Q U N U S V R V R C 9 U a X B v I G N h b W J p Y W R v L n t M Q 1 M s N 3 0 m c X V v d D s s J n F 1 b 3 Q 7 U 2 V j d G l v b j E v R V h B Q 1 R J V F V E L 1 B l c n N v b m F s a X p h Z G E g Y W d y Z W d h Z G E u e 0 U u I F I u I C U s M T J 9 J n F 1 b 3 Q 7 X S w m c X V v d D t S Z W x h d G l v b n N o a X B J b m Z v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0 x J T U l U R V M g R V h B Q 1 R J V F V E L 1 R p c G 8 g Y 2 F t Y m l h Z G 8 u e 0 P D k 0 R J R 0 8 g R V N U Q U 5 E Q V I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N l J T I w Z X h w Y W 5 k a S V D M y V C M y U y M E x J T U l U R V M l M j B F W E F D V E l U V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w L T A 1 L T A y V D A z O j I w O j U 5 L j k w O D c 4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B T E N V T E 9 T X 0 F Q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1 N l J T I w Z X h w Y W 5 k a S V D M y V C M y U y M E Z J T E F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M Q 1 V M T 1 N f Q V B U S V R V R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U x D V U x P U 1 9 B U F R J V F V E L 0 Z p b G F z J T I w Y W d y d X B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U G V y c 2 9 u Y W x p e m F k Y S U y M G F n c m V n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T E N V T E 9 T X 0 F Q V E l U V U Q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F R J V F V E X 1 N J U 1 R F T U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0 F Q V E l U V U R f U 0 l T V E V N Q S I g L z 4 8 R W 5 0 c n k g V H l w Z T 0 i R m l s b G V k Q 2 9 t c G x l d G V S Z X N 1 b H R U b 1 d v c m t z a G V l d C I g V m F s d W U 9 I m w x I i A v P j x F b n R y e S B U e X B l P S J R d W V y e U l E I i B W Y W x 1 Z T 0 i c z I 1 Y 2 Q w M 2 I 5 L T Z h N m I t N G M x Y S 1 h O D A 1 L T V j N W U 4 Z D J h Z j R k Z S I g L z 4 8 R W 5 0 c n k g V H l w Z T 0 i R m l s b E x h c 3 R V c G R h d G V k I i B W Y W x 1 Z T 0 i Z D I w M j E t M D k t M T B U M D E 6 N T Q 6 M z g u M z E x M D M z O V o i I C 8 + P E V u d H J 5 I F R 5 c G U 9 I k Z p b G x D b 2 x 1 b W 5 U e X B l c y I g V m F s d W U 9 I n N D U U F B Q l F V P S I g L z 4 8 R W 5 0 c n k g V H l w Z T 0 i R m l s b E N v b H V t b k 5 h b W V z I i B W Y W x 1 Z T 0 i c 1 s m c X V v d D t G R U N I Q S B E R S B B T k F M S V N J U y Z x d W 9 0 O y w m c X V v d D t J R C B N V U V T V F J B J n F 1 b 3 Q 7 L C Z x d W 9 0 O 0 R T U i Z x d W 9 0 O y w m c X V v d D t M S U 1 J V E U g R E U g Q U x F U l R B J n F 1 b 3 Q 7 L C Z x d W 9 0 O 0 x J T U l U R S B E R S B D T 0 5 U U k 9 M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O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M Q 1 V M T 1 N f Q V B U S V R V R C 9 G a W x h c y B h Z 3 J 1 c G F k Y X M x L n t G R U N I Q S B E R S B B T k F M S V N J U y w w f S Z x d W 9 0 O y w m c X V v d D t T Z W N 0 a W 9 u M S 9 D Q U x D V U x P U 1 9 B U F R J V F V E L 0 Z p b G F z I G F n c n V w Y W R h c z E u e 0 l E I E 1 V R V N U U k E s M X 0 m c X V v d D s s J n F 1 b 3 Q 7 U 2 V j d G l v b j E v Q 0 F M Q 1 V M T 1 N f Q V B U S V R V R C 9 Q Z X J z b 2 5 h b G l 6 Y W R h I G F n c m V n Y W R h M i 5 7 R F N S L D h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0 F M Q 1 V M T 1 N f Q V B U S V R V R C 9 G a W x h c y B h Z 3 J 1 c G F k Y X M x L n t G R U N I Q S B E R S B B T k F M S V N J U y w w f S Z x d W 9 0 O y w m c X V v d D t T Z W N 0 a W 9 u M S 9 D Q U x D V U x P U 1 9 B U F R J V F V E L 0 Z p b G F z I G F n c n V w Y W R h c z E u e 0 l E I E 1 V R V N U U k E s M X 0 m c X V v d D s s J n F 1 b 3 Q 7 U 2 V j d G l v b j E v Q 0 F M Q 1 V M T 1 N f Q V B U S V R V R C 9 Q Z X J z b 2 5 h b G l 6 Y W R h I G F n c m V n Y W R h M i 5 7 R F N S L D h 9 J n F 1 b 3 Q 7 L C Z x d W 9 0 O 1 N l Y 3 R p b 2 4 x L 0 x J T U l U R V N f U F J F Q 0 l T S U 9 O L 1 R p c G 8 g Y 2 F t Y m l h Z G 8 u e 0 x J T U l U R S B E R S B B T E V S V E E s M X 0 m c X V v d D s s J n F 1 b 3 Q 7 U 2 V j d G l v b j E v T E l N S V R F U 1 9 Q U k V D S V N J T 0 4 v V G l w b y B j Y W 1 i a W F k b y 5 7 T E l N S V R F I E R F I E N P T l R S T 0 w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V B U S V R V R F 9 T S V N U R U 1 B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V E l U V U R f U 0 l T V E V N Q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U S V R V R F 9 T S V N U R U 1 B L 1 N l J T I w Z X h w Y W 5 k a S V D M y V C M y U y M E x J T U l U R V N f U F J F Q 0 l T S U 9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U Q U 5 E Q V J F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E V Y Q U N U S V R V R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D q 5 K V y e f 0 6 5 W g / S C K l c b w A A A A A C A A A A A A A D Z g A A w A A A A B A A A A B d M h V K R 4 D r O V g I h R p 0 3 7 X 1 A A A A A A S A A A C g A A A A E A A A A N X z O e 6 8 l c X J / C e g I C O m p 4 B Q A A A A y t 8 A e / b Y Z A B M 9 g Q 1 c 3 f s j / a 7 I P O 7 t S 5 U r d s 8 / k 9 y v s g z G S a y I Y + o 5 v B e 1 K N w m e C 9 u Q 5 w U + v 9 s E A T N T i + D w Q v I o I E Z l 9 K z w 8 w z f X C h / H T 9 0 I U A A A A M m g k 5 Z u W X z A H k 5 0 W A a 4 l D 4 h V v 4 E = < / D a t a M a s h u p > 
</file>

<file path=customXml/itemProps1.xml><?xml version="1.0" encoding="utf-8"?>
<ds:datastoreItem xmlns:ds="http://schemas.openxmlformats.org/officeDocument/2006/customXml" ds:itemID="{3775FAC1-4E7F-48F4-9C5D-455C66BCB3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control</vt:lpstr>
      <vt:lpstr>Límites</vt:lpstr>
      <vt:lpstr>Parametros</vt:lpstr>
      <vt:lpstr>SOFT-TC-005</vt:lpstr>
      <vt:lpstr>Precision</vt:lpstr>
      <vt:lpstr>Exactitud</vt:lpstr>
      <vt:lpstr>Aptitud del sistema</vt:lpstr>
      <vt:lpstr>Gráfico Precisión</vt:lpstr>
      <vt:lpstr>Gráfico Exactitud</vt:lpstr>
      <vt:lpstr>Gráfico Aptitud</vt:lpstr>
      <vt:lpstr>CCPRECISION</vt:lpstr>
      <vt:lpstr>NOMBREANALITO</vt:lpstr>
      <vt:lpstr>NOMBREESTADO</vt:lpstr>
      <vt:lpstr>TIPOMATRIZ</vt:lpstr>
      <vt:lpstr>TIPOMUESTRA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Dario Hernando Pardo Pardo</cp:lastModifiedBy>
  <dcterms:created xsi:type="dcterms:W3CDTF">2020-05-01T20:02:44Z</dcterms:created>
  <dcterms:modified xsi:type="dcterms:W3CDTF">2021-11-08T21:37:50Z</dcterms:modified>
</cp:coreProperties>
</file>